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צור\Documents\תואר שני\תזה\קיימות ערים\באר שבע\"/>
    </mc:Choice>
  </mc:AlternateContent>
  <xr:revisionPtr revIDLastSave="0" documentId="13_ncr:1_{AA991A44-6480-437C-B8FC-BF32C41A3DE3}" xr6:coauthVersionLast="47" xr6:coauthVersionMax="47" xr10:uidLastSave="{00000000-0000-0000-0000-000000000000}"/>
  <bookViews>
    <workbookView xWindow="-120" yWindow="-120" windowWidth="20730" windowHeight="11160" tabRatio="890" firstSheet="7" activeTab="10" xr2:uid="{00000000-000D-0000-FFFF-FFFF00000000}"/>
  </bookViews>
  <sheets>
    <sheet name="Money" sheetId="15" r:id="rId1"/>
    <sheet name="Area" sheetId="14" r:id="rId2"/>
    <sheet name="PVEmissions" sheetId="13" r:id="rId3"/>
    <sheet name="Polutant Register - GHG" sheetId="9" r:id="rId4"/>
    <sheet name="Construction" sheetId="8" r:id="rId5"/>
    <sheet name="Population" sheetId="7" r:id="rId6"/>
    <sheet name="Materials" sheetId="6" r:id="rId7"/>
    <sheet name="Food" sheetId="12" r:id="rId8"/>
    <sheet name="TransportationConsumption" sheetId="4" r:id="rId9"/>
    <sheet name="FuelProductionEmissionsForTrans" sheetId="5" r:id="rId10"/>
    <sheet name="Water" sheetId="1" r:id="rId11"/>
    <sheet name="ElectricityConsumption" sheetId="10" r:id="rId12"/>
    <sheet name="ElectricityManufactureEmissions" sheetId="11" r:id="rId13"/>
  </sheets>
  <externalReferences>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3" hidden="1">'Polutant Register - GHG'!$A$1:$O$934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2" i="1" l="1"/>
  <c r="O17" i="1" s="1"/>
  <c r="S26" i="1"/>
  <c r="R24" i="1"/>
  <c r="S24" i="1"/>
  <c r="T24" i="1"/>
  <c r="M24" i="1"/>
  <c r="N24" i="1"/>
  <c r="O24" i="1"/>
  <c r="N17" i="1"/>
  <c r="P17" i="1"/>
  <c r="Q17" i="1"/>
  <c r="R17" i="1"/>
  <c r="S17" i="1"/>
  <c r="T17" i="1"/>
  <c r="M17" i="1"/>
  <c r="F37" i="11" l="1"/>
  <c r="E37" i="11"/>
  <c r="D37" i="11"/>
  <c r="C37" i="11"/>
  <c r="B37" i="11"/>
  <c r="R14" i="11"/>
  <c r="J9" i="13" l="1"/>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B4" i="5"/>
  <c r="B5" i="5"/>
  <c r="B6" i="5"/>
  <c r="B7" i="5"/>
  <c r="B8" i="5"/>
  <c r="B3" i="5"/>
  <c r="U6" i="10" l="1"/>
  <c r="W36" i="15"/>
  <c r="W35" i="15"/>
  <c r="W34" i="15"/>
  <c r="W33" i="15"/>
  <c r="W32" i="15"/>
  <c r="W31" i="15"/>
  <c r="W30" i="15"/>
  <c r="W29" i="15"/>
  <c r="W28" i="15"/>
  <c r="M28" i="15"/>
  <c r="W27" i="15"/>
  <c r="W26" i="15"/>
  <c r="W25" i="15"/>
  <c r="W24" i="15"/>
  <c r="W23" i="15"/>
  <c r="W22" i="15"/>
  <c r="W21" i="15"/>
  <c r="W20" i="15"/>
  <c r="M20" i="15"/>
  <c r="W19" i="15"/>
  <c r="M19" i="15"/>
  <c r="W18" i="15"/>
  <c r="W17" i="15"/>
  <c r="W16" i="15"/>
  <c r="W15" i="15"/>
  <c r="W14" i="15"/>
  <c r="W13" i="15"/>
  <c r="W12" i="15"/>
  <c r="W11" i="15"/>
  <c r="W10" i="15"/>
  <c r="W9" i="15"/>
  <c r="W8" i="15"/>
  <c r="W7" i="15"/>
  <c r="W6" i="15"/>
  <c r="W5" i="15"/>
  <c r="W4" i="15"/>
  <c r="W3" i="15"/>
  <c r="E35" i="14"/>
  <c r="D35" i="14"/>
  <c r="E34" i="14"/>
  <c r="D34" i="14"/>
  <c r="E33" i="14"/>
  <c r="D33" i="14"/>
  <c r="E32" i="14"/>
  <c r="D32" i="14"/>
  <c r="E31" i="14"/>
  <c r="D31" i="14"/>
  <c r="E30" i="14"/>
  <c r="D30" i="14"/>
  <c r="E29" i="14"/>
  <c r="D29" i="14"/>
  <c r="E28" i="14"/>
  <c r="D28" i="14"/>
  <c r="E27" i="14"/>
  <c r="D27" i="14"/>
  <c r="E26" i="14"/>
  <c r="D26" i="14"/>
  <c r="E25" i="14"/>
  <c r="D25" i="14"/>
  <c r="E24" i="14"/>
  <c r="D24" i="14"/>
  <c r="E23" i="14"/>
  <c r="D23" i="14"/>
  <c r="E22" i="14"/>
  <c r="D22" i="14"/>
  <c r="E21" i="14"/>
  <c r="D21" i="14"/>
  <c r="E20" i="14"/>
  <c r="D20" i="14"/>
  <c r="E19" i="14"/>
  <c r="D19" i="14"/>
  <c r="E18" i="14"/>
  <c r="D18" i="14"/>
  <c r="E17" i="14"/>
  <c r="D17" i="14"/>
  <c r="E16" i="14"/>
  <c r="D16" i="14"/>
  <c r="E15" i="14"/>
  <c r="D15" i="14"/>
  <c r="E14" i="14"/>
  <c r="D14" i="14"/>
  <c r="E13" i="14"/>
  <c r="D13" i="14"/>
  <c r="E12" i="14"/>
  <c r="D12" i="14"/>
  <c r="J11" i="14"/>
  <c r="I11" i="14"/>
  <c r="E11" i="14"/>
  <c r="D11" i="14"/>
  <c r="J10" i="14"/>
  <c r="I10" i="14"/>
  <c r="E10" i="14"/>
  <c r="D10" i="14"/>
  <c r="J9" i="14"/>
  <c r="I9" i="14"/>
  <c r="E9" i="14"/>
  <c r="D9" i="14"/>
  <c r="J8" i="14"/>
  <c r="I8" i="14"/>
  <c r="E8" i="14"/>
  <c r="D8" i="14"/>
  <c r="E7" i="14"/>
  <c r="D7" i="14"/>
  <c r="E6" i="14"/>
  <c r="D6" i="14"/>
  <c r="E5" i="14"/>
  <c r="D5" i="14"/>
  <c r="E4" i="14"/>
  <c r="D4" i="14"/>
  <c r="E3" i="14"/>
  <c r="D3" i="14"/>
  <c r="E2" i="14"/>
  <c r="D2" i="14"/>
  <c r="B42" i="13"/>
  <c r="C42" i="13" s="1"/>
  <c r="E42" i="13" s="1"/>
  <c r="F42" i="13" s="1"/>
  <c r="J42" i="13" s="1"/>
  <c r="B41" i="13"/>
  <c r="C41" i="13" s="1"/>
  <c r="E41" i="13" s="1"/>
  <c r="F41" i="13" s="1"/>
  <c r="J41" i="13" s="1"/>
  <c r="B40" i="13"/>
  <c r="C40" i="13" s="1"/>
  <c r="E40" i="13" s="1"/>
  <c r="F40" i="13" s="1"/>
  <c r="B39" i="13"/>
  <c r="C39" i="13" s="1"/>
  <c r="E39" i="13" s="1"/>
  <c r="F39" i="13" s="1"/>
  <c r="B38" i="13"/>
  <c r="C38" i="13" s="1"/>
  <c r="E38" i="13" s="1"/>
  <c r="F38" i="13" s="1"/>
  <c r="B37" i="13"/>
  <c r="C37" i="13" s="1"/>
  <c r="E37" i="13" s="1"/>
  <c r="F37" i="13" s="1"/>
  <c r="B36" i="13"/>
  <c r="C36" i="13" s="1"/>
  <c r="E36" i="13" s="1"/>
  <c r="F36" i="13" s="1"/>
  <c r="B35" i="13"/>
  <c r="C35" i="13" s="1"/>
  <c r="E35" i="13" s="1"/>
  <c r="F35" i="13" s="1"/>
  <c r="B34" i="13"/>
  <c r="C34" i="13" s="1"/>
  <c r="E34" i="13" s="1"/>
  <c r="F34" i="13" s="1"/>
  <c r="B33" i="13"/>
  <c r="C33" i="13" s="1"/>
  <c r="E33" i="13" s="1"/>
  <c r="F33" i="13" s="1"/>
  <c r="B32" i="13"/>
  <c r="C32" i="13" s="1"/>
  <c r="E32" i="13" s="1"/>
  <c r="F32" i="13" s="1"/>
  <c r="B31" i="13"/>
  <c r="C31" i="13" s="1"/>
  <c r="E31" i="13" s="1"/>
  <c r="F31" i="13" s="1"/>
  <c r="B30" i="13"/>
  <c r="C30" i="13" s="1"/>
  <c r="E30" i="13" s="1"/>
  <c r="F30" i="13" s="1"/>
  <c r="B29" i="13"/>
  <c r="C29" i="13" s="1"/>
  <c r="E29" i="13" s="1"/>
  <c r="F29" i="13" s="1"/>
  <c r="B28" i="13"/>
  <c r="C28" i="13" s="1"/>
  <c r="E28" i="13" s="1"/>
  <c r="F28" i="13" s="1"/>
  <c r="B27" i="13"/>
  <c r="C27" i="13" s="1"/>
  <c r="E27" i="13" s="1"/>
  <c r="F27" i="13" s="1"/>
  <c r="B26" i="13"/>
  <c r="C26" i="13" s="1"/>
  <c r="E26" i="13" s="1"/>
  <c r="F26" i="13" s="1"/>
  <c r="B25" i="13"/>
  <c r="C25" i="13" s="1"/>
  <c r="E25" i="13" s="1"/>
  <c r="F25" i="13" s="1"/>
  <c r="C24" i="13"/>
  <c r="E24" i="13" s="1"/>
  <c r="F24" i="13" s="1"/>
  <c r="B24" i="13"/>
  <c r="B23" i="13"/>
  <c r="C23" i="13" s="1"/>
  <c r="E23" i="13" s="1"/>
  <c r="F23" i="13" s="1"/>
  <c r="B22" i="13"/>
  <c r="C22" i="13" s="1"/>
  <c r="E22" i="13" s="1"/>
  <c r="F22" i="13" s="1"/>
  <c r="B21" i="13"/>
  <c r="C21" i="13" s="1"/>
  <c r="B20" i="13"/>
  <c r="C20" i="13" s="1"/>
  <c r="B19" i="13"/>
  <c r="C19" i="13" s="1"/>
  <c r="B18" i="13"/>
  <c r="C18" i="13" s="1"/>
  <c r="C17" i="13"/>
  <c r="B17" i="13"/>
  <c r="B16" i="13"/>
  <c r="C16" i="13" s="1"/>
  <c r="B15" i="13"/>
  <c r="C15" i="13" s="1"/>
  <c r="B14" i="13"/>
  <c r="B13" i="13"/>
  <c r="B12" i="13"/>
  <c r="B11" i="13"/>
  <c r="B10" i="13"/>
  <c r="E9" i="13"/>
  <c r="F9" i="13" s="1"/>
  <c r="B9" i="13"/>
  <c r="B8" i="13"/>
  <c r="B7" i="13"/>
  <c r="B6" i="13"/>
  <c r="B5" i="13"/>
  <c r="I4" i="13"/>
  <c r="D10" i="13" s="1"/>
  <c r="E10" i="13" s="1"/>
  <c r="F10" i="13" s="1"/>
  <c r="B4" i="13"/>
  <c r="B3" i="13"/>
  <c r="D56" i="1"/>
  <c r="E56" i="1"/>
  <c r="F56" i="1"/>
  <c r="C56" i="1"/>
  <c r="B56" i="1"/>
  <c r="D11" i="13" l="1"/>
  <c r="D12" i="13" l="1"/>
  <c r="E11" i="13"/>
  <c r="F11" i="13" s="1"/>
  <c r="D13" i="13" l="1"/>
  <c r="E12" i="13"/>
  <c r="F12" i="13" s="1"/>
  <c r="E13" i="13" l="1"/>
  <c r="F13" i="13" s="1"/>
  <c r="D14" i="13"/>
  <c r="D15" i="13" l="1"/>
  <c r="E14" i="13"/>
  <c r="F14" i="13" s="1"/>
  <c r="D16" i="13" l="1"/>
  <c r="E15" i="13"/>
  <c r="F15" i="13" s="1"/>
  <c r="D17" i="13" l="1"/>
  <c r="E16" i="13"/>
  <c r="F16" i="13" s="1"/>
  <c r="D18" i="13" l="1"/>
  <c r="E17" i="13"/>
  <c r="F17" i="13" s="1"/>
  <c r="D19" i="13" l="1"/>
  <c r="E18" i="13"/>
  <c r="F18" i="13" s="1"/>
  <c r="D20" i="13" l="1"/>
  <c r="E19" i="13"/>
  <c r="F19" i="13" s="1"/>
  <c r="D21" i="13" l="1"/>
  <c r="E21" i="13" s="1"/>
  <c r="F21" i="13" s="1"/>
  <c r="E20" i="13"/>
  <c r="F20" i="13" s="1"/>
  <c r="O69" i="5" l="1"/>
  <c r="G24" i="11" l="1"/>
  <c r="I35" i="5"/>
  <c r="F22" i="6" l="1"/>
  <c r="E22" i="6"/>
  <c r="D22" i="6"/>
  <c r="C22" i="6"/>
  <c r="F21" i="6"/>
  <c r="E21" i="6"/>
  <c r="D21" i="6"/>
  <c r="C21" i="6"/>
  <c r="F20" i="6"/>
  <c r="E20" i="6"/>
  <c r="D20" i="6"/>
  <c r="C20" i="6"/>
  <c r="F19" i="6"/>
  <c r="E19" i="6"/>
  <c r="D19" i="6"/>
  <c r="C19" i="6"/>
  <c r="F18" i="6"/>
  <c r="E18" i="6"/>
  <c r="D18" i="6"/>
  <c r="C18" i="6"/>
  <c r="F17" i="6"/>
  <c r="E17" i="6"/>
  <c r="D17" i="6"/>
  <c r="C17" i="6"/>
  <c r="F16" i="6"/>
  <c r="E16" i="6"/>
  <c r="D16" i="6"/>
  <c r="C16" i="6"/>
  <c r="F15" i="6"/>
  <c r="E15" i="6"/>
  <c r="D15" i="6"/>
  <c r="C15" i="6"/>
  <c r="F14" i="6"/>
  <c r="E14" i="6"/>
  <c r="D14" i="6"/>
  <c r="C14" i="6"/>
  <c r="F13" i="6"/>
  <c r="E13" i="6"/>
  <c r="D13" i="6"/>
  <c r="C13" i="6"/>
  <c r="F12" i="6"/>
  <c r="E12" i="6"/>
  <c r="D12" i="6"/>
  <c r="C12" i="6"/>
  <c r="F11" i="6"/>
  <c r="E11" i="6"/>
  <c r="D11" i="6"/>
  <c r="C11" i="6"/>
  <c r="F10" i="6"/>
  <c r="E10" i="6"/>
  <c r="D10" i="6"/>
  <c r="C10" i="6"/>
  <c r="F9" i="6"/>
  <c r="E9" i="6"/>
  <c r="D9" i="6"/>
  <c r="C9" i="6"/>
  <c r="F8" i="6"/>
  <c r="E8" i="6"/>
  <c r="D8" i="6"/>
  <c r="C8" i="6"/>
  <c r="F7" i="6"/>
  <c r="E7" i="6"/>
  <c r="D7" i="6"/>
  <c r="C7" i="6"/>
  <c r="F6" i="6"/>
  <c r="E6" i="6"/>
  <c r="D6" i="6"/>
  <c r="C6" i="6"/>
  <c r="F5" i="6"/>
  <c r="E5" i="6"/>
  <c r="D5" i="6"/>
  <c r="C5" i="6"/>
  <c r="F4" i="6"/>
  <c r="E4" i="6"/>
  <c r="D4" i="6"/>
  <c r="C4" i="6"/>
  <c r="F3" i="6"/>
  <c r="E3" i="6"/>
  <c r="D3" i="6"/>
  <c r="C3" i="6"/>
  <c r="C14" i="11" l="1"/>
  <c r="C24" i="11" s="1"/>
  <c r="D14" i="11"/>
  <c r="D24" i="11" s="1"/>
  <c r="E14" i="11"/>
  <c r="E24" i="11" s="1"/>
  <c r="F14" i="11"/>
  <c r="F24" i="11" s="1"/>
  <c r="B14" i="11"/>
  <c r="B24" i="11" s="1"/>
  <c r="B8" i="11"/>
  <c r="G23" i="11" s="1"/>
  <c r="B6" i="11"/>
  <c r="G21" i="11" s="1"/>
  <c r="B7" i="11"/>
  <c r="G22" i="11" s="1"/>
  <c r="B3" i="11"/>
  <c r="G18" i="11" s="1"/>
  <c r="H75" i="12"/>
  <c r="I75" i="12"/>
  <c r="H76" i="12"/>
  <c r="I76" i="12"/>
  <c r="H74" i="12"/>
  <c r="I74" i="12"/>
  <c r="B22" i="11" l="1"/>
  <c r="E23" i="11"/>
  <c r="E22" i="11"/>
  <c r="F21" i="11"/>
  <c r="F18" i="11"/>
  <c r="D23" i="11"/>
  <c r="D22" i="11"/>
  <c r="E21" i="11"/>
  <c r="M3" i="11"/>
  <c r="C18" i="11"/>
  <c r="E18" i="11"/>
  <c r="B23" i="11"/>
  <c r="C23" i="11"/>
  <c r="C22" i="11"/>
  <c r="D21" i="11"/>
  <c r="D18" i="11"/>
  <c r="F23" i="11"/>
  <c r="F22" i="11"/>
  <c r="B21" i="11"/>
  <c r="C21" i="11"/>
  <c r="AG4" i="12"/>
  <c r="B9" i="5" l="1"/>
  <c r="B11" i="5"/>
  <c r="Q6" i="12"/>
  <c r="Q2" i="12"/>
  <c r="R20" i="11" l="1"/>
  <c r="B9" i="4"/>
  <c r="N53" i="5"/>
  <c r="O53" i="5"/>
  <c r="K53" i="5"/>
  <c r="K80" i="5"/>
  <c r="C26" i="1" l="1"/>
  <c r="Z34" i="1" s="1"/>
  <c r="D26" i="1"/>
  <c r="E26" i="1"/>
  <c r="C27" i="1"/>
  <c r="AA34" i="1" s="1"/>
  <c r="D27" i="1"/>
  <c r="E27" i="1"/>
  <c r="B27" i="1"/>
  <c r="B26" i="1"/>
  <c r="F17" i="1"/>
  <c r="D60" i="1" s="1"/>
  <c r="G17" i="1"/>
  <c r="H17" i="1"/>
  <c r="E17" i="1"/>
  <c r="F16" i="1"/>
  <c r="D59" i="1" s="1"/>
  <c r="G16" i="1"/>
  <c r="H16" i="1"/>
  <c r="E16" i="1"/>
  <c r="C25" i="1"/>
  <c r="I13" i="1"/>
  <c r="C24" i="1"/>
  <c r="D24" i="1"/>
  <c r="E24" i="1"/>
  <c r="B24" i="1"/>
  <c r="F14" i="1"/>
  <c r="D57" i="1" s="1"/>
  <c r="G14" i="1"/>
  <c r="E57" i="1" s="1"/>
  <c r="H14" i="1"/>
  <c r="F57" i="1" s="1"/>
  <c r="E14" i="1"/>
  <c r="C23" i="1"/>
  <c r="D23" i="1"/>
  <c r="E23" i="1"/>
  <c r="B23" i="1"/>
  <c r="F12" i="1"/>
  <c r="G12" i="1"/>
  <c r="E55" i="1" s="1"/>
  <c r="H12" i="1"/>
  <c r="E12" i="1"/>
  <c r="B8" i="1"/>
  <c r="T35" i="1"/>
  <c r="T34" i="1"/>
  <c r="N34" i="1"/>
  <c r="O34" i="1"/>
  <c r="N35" i="1"/>
  <c r="O35" i="1"/>
  <c r="Q35" i="1"/>
  <c r="M35" i="1"/>
  <c r="M34" i="1"/>
  <c r="L30" i="8"/>
  <c r="M30" i="8"/>
  <c r="L31" i="8"/>
  <c r="M31" i="8"/>
  <c r="K31" i="8"/>
  <c r="N31" i="8" s="1"/>
  <c r="K30" i="8"/>
  <c r="N30" i="8" s="1"/>
  <c r="B4" i="8"/>
  <c r="B5" i="8"/>
  <c r="B6" i="8"/>
  <c r="B7" i="8"/>
  <c r="B8" i="8"/>
  <c r="B11" i="8"/>
  <c r="B12" i="8"/>
  <c r="B3" i="8"/>
  <c r="C10" i="8"/>
  <c r="C9" i="8"/>
  <c r="E86" i="12"/>
  <c r="D86" i="12"/>
  <c r="C86" i="12"/>
  <c r="B86" i="12"/>
  <c r="E85" i="12"/>
  <c r="D85" i="12"/>
  <c r="C85" i="12"/>
  <c r="B85" i="12"/>
  <c r="E84" i="12"/>
  <c r="D84" i="12"/>
  <c r="C84" i="12"/>
  <c r="B84" i="12"/>
  <c r="E83" i="12"/>
  <c r="D83" i="12"/>
  <c r="C83" i="12"/>
  <c r="B83" i="12"/>
  <c r="E82" i="12"/>
  <c r="D82" i="12"/>
  <c r="C82" i="12"/>
  <c r="B82" i="12"/>
  <c r="E81" i="12"/>
  <c r="D81" i="12"/>
  <c r="C81" i="12"/>
  <c r="B81" i="12"/>
  <c r="E80" i="12"/>
  <c r="D80" i="12"/>
  <c r="C80" i="12"/>
  <c r="B80" i="12"/>
  <c r="E79" i="12"/>
  <c r="D79" i="12"/>
  <c r="C79" i="12"/>
  <c r="B79" i="12"/>
  <c r="E78" i="12"/>
  <c r="D78" i="12"/>
  <c r="C78" i="12"/>
  <c r="B78" i="12"/>
  <c r="E77" i="12"/>
  <c r="D77" i="12"/>
  <c r="C77" i="12"/>
  <c r="B77" i="12"/>
  <c r="E76" i="12"/>
  <c r="D76" i="12"/>
  <c r="C76" i="12"/>
  <c r="B76" i="12"/>
  <c r="E75" i="12"/>
  <c r="D75" i="12"/>
  <c r="C75" i="12"/>
  <c r="B75" i="12"/>
  <c r="E74" i="12"/>
  <c r="D74" i="12"/>
  <c r="C74" i="12"/>
  <c r="B74" i="12"/>
  <c r="AG68" i="12"/>
  <c r="AG67" i="12"/>
  <c r="AA67" i="12"/>
  <c r="Y67" i="12"/>
  <c r="Z67" i="12" s="1"/>
  <c r="AG66" i="12"/>
  <c r="AA66" i="12"/>
  <c r="Y66" i="12"/>
  <c r="Z66" i="12" s="1"/>
  <c r="AG65" i="12"/>
  <c r="AA65" i="12"/>
  <c r="Y65" i="12"/>
  <c r="Z65" i="12" s="1"/>
  <c r="AG64" i="12"/>
  <c r="AA64" i="12"/>
  <c r="Y64" i="12"/>
  <c r="Z64" i="12" s="1"/>
  <c r="AG63" i="12"/>
  <c r="AA63" i="12"/>
  <c r="Y63" i="12"/>
  <c r="Z63" i="12" s="1"/>
  <c r="AG62" i="12"/>
  <c r="AA62" i="12"/>
  <c r="Y62" i="12"/>
  <c r="Z62" i="12" s="1"/>
  <c r="AG61" i="12"/>
  <c r="AA61" i="12"/>
  <c r="Y61" i="12"/>
  <c r="Z61" i="12" s="1"/>
  <c r="AG60" i="12"/>
  <c r="AA60" i="12"/>
  <c r="Y60" i="12"/>
  <c r="Z60" i="12" s="1"/>
  <c r="AG59" i="12"/>
  <c r="AA59" i="12"/>
  <c r="Y59" i="12"/>
  <c r="Z59" i="12" s="1"/>
  <c r="AG58" i="12"/>
  <c r="AA58" i="12"/>
  <c r="Y58" i="12"/>
  <c r="Z58" i="12" s="1"/>
  <c r="AG57" i="12"/>
  <c r="AA57" i="12"/>
  <c r="Y57" i="12"/>
  <c r="Z57" i="12" s="1"/>
  <c r="AG56" i="12"/>
  <c r="AA56" i="12"/>
  <c r="Y56" i="12"/>
  <c r="Z56" i="12" s="1"/>
  <c r="AG55" i="12"/>
  <c r="AA55" i="12"/>
  <c r="Y55" i="12"/>
  <c r="Z55" i="12" s="1"/>
  <c r="AG54" i="12"/>
  <c r="AA54" i="12"/>
  <c r="Y54" i="12"/>
  <c r="Z54" i="12" s="1"/>
  <c r="AG53" i="12"/>
  <c r="AA53" i="12"/>
  <c r="Y53" i="12"/>
  <c r="Z53" i="12" s="1"/>
  <c r="AG52" i="12"/>
  <c r="AA52" i="12"/>
  <c r="Y52" i="12"/>
  <c r="Z52" i="12" s="1"/>
  <c r="AG51" i="12"/>
  <c r="AA51" i="12"/>
  <c r="Y51" i="12"/>
  <c r="Z51" i="12" s="1"/>
  <c r="AG50" i="12"/>
  <c r="AA50" i="12"/>
  <c r="Y50" i="12"/>
  <c r="Z50" i="12" s="1"/>
  <c r="AG49" i="12"/>
  <c r="AA49" i="12"/>
  <c r="Y49" i="12"/>
  <c r="Z49" i="12" s="1"/>
  <c r="AG48" i="12"/>
  <c r="AA48" i="12"/>
  <c r="Y48" i="12"/>
  <c r="Z48" i="12" s="1"/>
  <c r="AG47" i="12"/>
  <c r="AA47" i="12"/>
  <c r="Y47" i="12"/>
  <c r="Z47" i="12" s="1"/>
  <c r="AG46" i="12"/>
  <c r="AA46" i="12"/>
  <c r="Y46" i="12"/>
  <c r="Z46" i="12" s="1"/>
  <c r="AG45" i="12"/>
  <c r="AA45" i="12"/>
  <c r="Y45" i="12"/>
  <c r="Z45" i="12" s="1"/>
  <c r="AG44" i="12"/>
  <c r="AA44" i="12"/>
  <c r="Y44" i="12"/>
  <c r="Z44" i="12" s="1"/>
  <c r="AG43" i="12"/>
  <c r="AA43" i="12"/>
  <c r="Y43" i="12"/>
  <c r="Z43" i="12" s="1"/>
  <c r="AG42" i="12"/>
  <c r="AA42" i="12"/>
  <c r="Y42" i="12"/>
  <c r="Z42" i="12" s="1"/>
  <c r="AG41" i="12"/>
  <c r="AA41" i="12"/>
  <c r="Y41" i="12"/>
  <c r="Z41" i="12" s="1"/>
  <c r="AG40" i="12"/>
  <c r="AA40" i="12"/>
  <c r="Y40" i="12"/>
  <c r="Z40" i="12" s="1"/>
  <c r="AG39" i="12"/>
  <c r="AA39" i="12"/>
  <c r="Y39" i="12"/>
  <c r="Z39" i="12" s="1"/>
  <c r="AG38" i="12"/>
  <c r="AA38" i="12"/>
  <c r="Y38" i="12"/>
  <c r="Z38" i="12" s="1"/>
  <c r="AG37" i="12"/>
  <c r="AA37" i="12"/>
  <c r="Z37" i="12"/>
  <c r="Y37" i="12"/>
  <c r="AG36" i="12"/>
  <c r="AA36" i="12"/>
  <c r="Y36" i="12"/>
  <c r="Z36" i="12" s="1"/>
  <c r="AG35" i="12"/>
  <c r="AA35" i="12"/>
  <c r="Y35" i="12"/>
  <c r="Z35" i="12" s="1"/>
  <c r="AG34" i="12"/>
  <c r="AA34" i="12"/>
  <c r="Y34" i="12"/>
  <c r="Z34" i="12" s="1"/>
  <c r="AG33" i="12"/>
  <c r="AA33" i="12"/>
  <c r="Y33" i="12"/>
  <c r="Z33" i="12" s="1"/>
  <c r="AG32" i="12"/>
  <c r="AA32" i="12"/>
  <c r="Y32" i="12"/>
  <c r="Z32" i="12" s="1"/>
  <c r="AG31" i="12"/>
  <c r="AA31" i="12"/>
  <c r="Y31" i="12"/>
  <c r="Z31" i="12" s="1"/>
  <c r="AG30" i="12"/>
  <c r="AA30" i="12"/>
  <c r="Y30" i="12"/>
  <c r="Z30" i="12" s="1"/>
  <c r="AG29" i="12"/>
  <c r="AA29" i="12"/>
  <c r="Y29" i="12"/>
  <c r="Z29" i="12" s="1"/>
  <c r="AG28" i="12"/>
  <c r="AA28" i="12"/>
  <c r="Y28" i="12"/>
  <c r="Z28" i="12" s="1"/>
  <c r="AG27" i="12"/>
  <c r="AA27" i="12"/>
  <c r="Z27" i="12"/>
  <c r="Y27" i="12"/>
  <c r="AG26" i="12"/>
  <c r="AA26" i="12"/>
  <c r="Y26" i="12"/>
  <c r="Z26" i="12" s="1"/>
  <c r="AG25" i="12"/>
  <c r="AA25" i="12"/>
  <c r="Y25" i="12"/>
  <c r="Z25" i="12" s="1"/>
  <c r="AG24" i="12"/>
  <c r="AA24" i="12"/>
  <c r="Y24" i="12"/>
  <c r="Z24" i="12" s="1"/>
  <c r="AG23" i="12"/>
  <c r="AA23" i="12"/>
  <c r="Y23" i="12"/>
  <c r="Z23" i="12" s="1"/>
  <c r="AG22" i="12"/>
  <c r="AA22" i="12"/>
  <c r="Y22" i="12"/>
  <c r="Z22" i="12" s="1"/>
  <c r="AG21" i="12"/>
  <c r="AA21" i="12"/>
  <c r="Y21" i="12"/>
  <c r="Z21" i="12" s="1"/>
  <c r="AG20" i="12"/>
  <c r="AA20" i="12"/>
  <c r="Y20" i="12"/>
  <c r="Z20" i="12" s="1"/>
  <c r="AG19" i="12"/>
  <c r="AA19" i="12"/>
  <c r="Y19" i="12"/>
  <c r="Z19" i="12" s="1"/>
  <c r="AG18" i="12"/>
  <c r="AA18" i="12"/>
  <c r="Y18" i="12"/>
  <c r="Z18" i="12" s="1"/>
  <c r="AG17" i="12"/>
  <c r="AA17" i="12"/>
  <c r="Y17" i="12"/>
  <c r="Z17" i="12" s="1"/>
  <c r="AG16" i="12"/>
  <c r="AA16" i="12"/>
  <c r="Y16" i="12"/>
  <c r="Z16" i="12" s="1"/>
  <c r="AG15" i="12"/>
  <c r="AA15" i="12"/>
  <c r="Y15" i="12"/>
  <c r="Z15" i="12" s="1"/>
  <c r="AG14" i="12"/>
  <c r="AA14" i="12"/>
  <c r="Y14" i="12"/>
  <c r="Z14" i="12" s="1"/>
  <c r="AG13" i="12"/>
  <c r="AA13" i="12"/>
  <c r="Y13" i="12"/>
  <c r="Z13" i="12" s="1"/>
  <c r="AG12" i="12"/>
  <c r="AA12" i="12"/>
  <c r="Y12" i="12"/>
  <c r="Z12" i="12" s="1"/>
  <c r="AG11" i="12"/>
  <c r="AA11" i="12"/>
  <c r="Y11" i="12"/>
  <c r="Z11" i="12" s="1"/>
  <c r="AG10" i="12"/>
  <c r="AA10" i="12"/>
  <c r="Y10" i="12"/>
  <c r="Z10" i="12" s="1"/>
  <c r="AG9" i="12"/>
  <c r="AA9" i="12"/>
  <c r="Y9" i="12"/>
  <c r="Z9" i="12" s="1"/>
  <c r="AG8" i="12"/>
  <c r="AA8" i="12"/>
  <c r="Y8" i="12"/>
  <c r="Z8" i="12" s="1"/>
  <c r="AG7" i="12"/>
  <c r="AA7" i="12"/>
  <c r="Y7" i="12"/>
  <c r="Z7" i="12" s="1"/>
  <c r="AG6" i="12"/>
  <c r="AA6" i="12"/>
  <c r="Y6" i="12"/>
  <c r="Z6" i="12" s="1"/>
  <c r="AG5" i="12"/>
  <c r="AA5" i="12"/>
  <c r="Y5" i="12"/>
  <c r="Z5" i="12" s="1"/>
  <c r="AA4" i="12"/>
  <c r="Y4" i="12"/>
  <c r="AA35" i="1" l="1"/>
  <c r="F60" i="1"/>
  <c r="Z31" i="1"/>
  <c r="Z32" i="1" s="1"/>
  <c r="Z37" i="1" s="1"/>
  <c r="C59" i="1"/>
  <c r="B59" i="1"/>
  <c r="AA31" i="1"/>
  <c r="B60" i="1"/>
  <c r="C60" i="1"/>
  <c r="X34" i="1"/>
  <c r="D55" i="1"/>
  <c r="Z35" i="1"/>
  <c r="F59" i="1"/>
  <c r="X31" i="1"/>
  <c r="B55" i="1"/>
  <c r="C55" i="1"/>
  <c r="C57" i="1"/>
  <c r="B57" i="1"/>
  <c r="Z38" i="1"/>
  <c r="E59" i="1"/>
  <c r="AA38" i="1"/>
  <c r="E60" i="1"/>
  <c r="X35" i="1"/>
  <c r="F55" i="1"/>
  <c r="E15" i="1"/>
  <c r="I14" i="1"/>
  <c r="F24" i="1"/>
  <c r="H15" i="1"/>
  <c r="E25" i="1"/>
  <c r="D25" i="1"/>
  <c r="F23" i="1"/>
  <c r="G15" i="1"/>
  <c r="G18" i="1" s="1"/>
  <c r="E61" i="1" s="1"/>
  <c r="B25" i="1"/>
  <c r="B28" i="1" s="1"/>
  <c r="AA32" i="1"/>
  <c r="AA33" i="1" s="1"/>
  <c r="F15" i="1"/>
  <c r="D58" i="1" s="1"/>
  <c r="I12" i="1"/>
  <c r="D28" i="1"/>
  <c r="F27" i="1"/>
  <c r="I17" i="1"/>
  <c r="I16" i="1"/>
  <c r="F26" i="1"/>
  <c r="C28" i="1"/>
  <c r="X32" i="1"/>
  <c r="X33" i="1" s="1"/>
  <c r="B30" i="8"/>
  <c r="C13" i="8"/>
  <c r="AG69" i="12"/>
  <c r="AJ3" i="12" s="1"/>
  <c r="Y69" i="12"/>
  <c r="Y70" i="12" s="1"/>
  <c r="AA69" i="12"/>
  <c r="AA70" i="12" s="1"/>
  <c r="Z4" i="12"/>
  <c r="Z69" i="12" s="1"/>
  <c r="B5" i="10"/>
  <c r="B5" i="11" s="1"/>
  <c r="B4" i="10"/>
  <c r="B4" i="11" s="1"/>
  <c r="H18" i="1" l="1"/>
  <c r="F61" i="1" s="1"/>
  <c r="F58" i="1"/>
  <c r="U38" i="1"/>
  <c r="W38" i="1" s="1"/>
  <c r="E58" i="1"/>
  <c r="U31" i="1"/>
  <c r="B58" i="1"/>
  <c r="C58" i="1"/>
  <c r="E18" i="1"/>
  <c r="G19" i="11"/>
  <c r="E19" i="11"/>
  <c r="F19" i="11"/>
  <c r="C19" i="11"/>
  <c r="B10" i="11"/>
  <c r="D19" i="11"/>
  <c r="G20" i="11"/>
  <c r="F20" i="11"/>
  <c r="D20" i="11"/>
  <c r="E20" i="11"/>
  <c r="C20" i="11"/>
  <c r="U35" i="1"/>
  <c r="W35" i="1" s="1"/>
  <c r="F25" i="1"/>
  <c r="E28" i="1"/>
  <c r="V38" i="1"/>
  <c r="F18" i="1"/>
  <c r="D61" i="1" s="1"/>
  <c r="J15" i="1"/>
  <c r="U34" i="1"/>
  <c r="I15" i="1"/>
  <c r="I18" i="1" s="1"/>
  <c r="Z33" i="1"/>
  <c r="F28" i="1"/>
  <c r="V35" i="1" l="1"/>
  <c r="W44" i="1"/>
  <c r="C61" i="1"/>
  <c r="B61" i="1"/>
  <c r="U32" i="1"/>
  <c r="U33" i="1" s="1"/>
  <c r="U36" i="1" s="1"/>
  <c r="V31" i="1"/>
  <c r="V32" i="1" s="1"/>
  <c r="V33" i="1" s="1"/>
  <c r="W31" i="1"/>
  <c r="W32" i="1" s="1"/>
  <c r="W33" i="1" s="1"/>
  <c r="G25" i="11"/>
  <c r="W34" i="1"/>
  <c r="V34" i="1"/>
  <c r="D28" i="10"/>
  <c r="E27" i="10"/>
  <c r="D27" i="10"/>
  <c r="E26" i="10"/>
  <c r="C24" i="10"/>
  <c r="P18" i="10"/>
  <c r="N18" i="10"/>
  <c r="M18" i="10"/>
  <c r="L18" i="10"/>
  <c r="K18" i="10"/>
  <c r="I18" i="10"/>
  <c r="P17" i="10"/>
  <c r="O17" i="10"/>
  <c r="N17" i="10"/>
  <c r="M17" i="10"/>
  <c r="L17" i="10"/>
  <c r="K17" i="10"/>
  <c r="J17" i="10"/>
  <c r="I17" i="10"/>
  <c r="P16" i="10"/>
  <c r="O16" i="10"/>
  <c r="N16" i="10"/>
  <c r="M16" i="10"/>
  <c r="L16" i="10"/>
  <c r="K16" i="10"/>
  <c r="J16" i="10"/>
  <c r="I16" i="10"/>
  <c r="P15" i="10"/>
  <c r="O15" i="10"/>
  <c r="N15" i="10"/>
  <c r="M15" i="10"/>
  <c r="L15" i="10"/>
  <c r="K15" i="10"/>
  <c r="J15" i="10"/>
  <c r="P14" i="10"/>
  <c r="O14" i="10"/>
  <c r="N14" i="10"/>
  <c r="M14" i="10"/>
  <c r="L14" i="10"/>
  <c r="K14" i="10"/>
  <c r="J14" i="10"/>
  <c r="I14" i="10"/>
  <c r="P13" i="10"/>
  <c r="O13" i="10"/>
  <c r="N13" i="10"/>
  <c r="M13" i="10"/>
  <c r="L13" i="10"/>
  <c r="K13" i="10"/>
  <c r="J13" i="10"/>
  <c r="I13" i="10"/>
  <c r="F28" i="10"/>
  <c r="D26" i="10"/>
  <c r="C27" i="10"/>
  <c r="B28" i="10"/>
  <c r="E25" i="10"/>
  <c r="F24" i="10"/>
  <c r="C23" i="10"/>
  <c r="X38" i="1"/>
  <c r="X36" i="1"/>
  <c r="AA36" i="1"/>
  <c r="Z36" i="1"/>
  <c r="Z39" i="1" s="1"/>
  <c r="AA37" i="1"/>
  <c r="X37" i="1"/>
  <c r="V37" i="1"/>
  <c r="D10" i="8"/>
  <c r="B10" i="8" s="1"/>
  <c r="D9" i="8"/>
  <c r="B9" i="8" s="1"/>
  <c r="W37" i="1" l="1"/>
  <c r="U37" i="1"/>
  <c r="B19" i="11"/>
  <c r="B20" i="11"/>
  <c r="V36" i="1"/>
  <c r="V39" i="1" s="1"/>
  <c r="W36" i="1"/>
  <c r="W39" i="1" s="1"/>
  <c r="E25" i="11"/>
  <c r="D29" i="11" s="1"/>
  <c r="B13" i="8"/>
  <c r="D25" i="11"/>
  <c r="F25" i="11"/>
  <c r="E29" i="11" s="1"/>
  <c r="C28" i="10"/>
  <c r="B18" i="11"/>
  <c r="C25" i="10"/>
  <c r="D23" i="10"/>
  <c r="B25" i="10"/>
  <c r="F25" i="10"/>
  <c r="E23" i="10"/>
  <c r="B26" i="10"/>
  <c r="B23" i="10"/>
  <c r="F23" i="10"/>
  <c r="E24" i="10"/>
  <c r="D25" i="10"/>
  <c r="C26" i="10"/>
  <c r="B27" i="10"/>
  <c r="F27" i="10"/>
  <c r="E28" i="10"/>
  <c r="C25" i="11"/>
  <c r="C29" i="11" s="1"/>
  <c r="D24" i="10"/>
  <c r="F26" i="10"/>
  <c r="B9" i="10"/>
  <c r="B24" i="10"/>
  <c r="AA39" i="1"/>
  <c r="U39" i="1"/>
  <c r="X39" i="1"/>
  <c r="Y36" i="1" s="1"/>
  <c r="Y37" i="1" l="1"/>
  <c r="Y38" i="1"/>
  <c r="L40" i="11"/>
  <c r="L37" i="11"/>
  <c r="L41" i="11"/>
  <c r="L38" i="11"/>
  <c r="L36" i="11"/>
  <c r="D48" i="11"/>
  <c r="D52" i="11"/>
  <c r="D54" i="11"/>
  <c r="D49" i="11"/>
  <c r="D51" i="11"/>
  <c r="D50" i="11"/>
  <c r="D53" i="11"/>
  <c r="K38" i="11"/>
  <c r="K37" i="11"/>
  <c r="K40" i="11"/>
  <c r="K36" i="11"/>
  <c r="K41" i="11"/>
  <c r="E49" i="11"/>
  <c r="E53" i="11"/>
  <c r="E51" i="11"/>
  <c r="E48" i="11"/>
  <c r="E52" i="11"/>
  <c r="E50" i="11"/>
  <c r="E54" i="11"/>
  <c r="K21" i="11"/>
  <c r="C51" i="11"/>
  <c r="C52" i="11"/>
  <c r="K24" i="11"/>
  <c r="K20" i="11"/>
  <c r="C50" i="11"/>
  <c r="C54" i="11"/>
  <c r="K23" i="11"/>
  <c r="C53" i="11"/>
  <c r="K22" i="11"/>
  <c r="C48" i="11"/>
  <c r="C49" i="11"/>
  <c r="B25" i="11"/>
  <c r="B29" i="11" s="1"/>
  <c r="B49" i="11" s="1"/>
  <c r="E30" i="10"/>
  <c r="C30" i="10"/>
  <c r="B30" i="10"/>
  <c r="D30" i="10"/>
  <c r="F30" i="10"/>
  <c r="K15" i="11" l="1"/>
  <c r="B50" i="11"/>
  <c r="B54" i="11"/>
  <c r="K16" i="11"/>
  <c r="M38" i="11"/>
  <c r="B48" i="11"/>
  <c r="M41" i="11"/>
  <c r="K14" i="11"/>
  <c r="K17" i="11" s="1"/>
  <c r="B53" i="11"/>
  <c r="B51" i="11"/>
  <c r="B52" i="11"/>
  <c r="K39" i="11"/>
  <c r="M36" i="11"/>
  <c r="L39" i="11"/>
  <c r="M40" i="11"/>
  <c r="K25" i="11"/>
  <c r="M37" i="11"/>
  <c r="F59" i="8"/>
  <c r="E59" i="8"/>
  <c r="D59" i="8"/>
  <c r="C59" i="8"/>
  <c r="F58" i="8"/>
  <c r="E58" i="8"/>
  <c r="D58" i="8"/>
  <c r="C58" i="8"/>
  <c r="H40" i="8"/>
  <c r="M39" i="11" l="1"/>
  <c r="E40" i="8"/>
  <c r="B40" i="8"/>
  <c r="F40" i="8"/>
  <c r="C40" i="8"/>
  <c r="G40" i="8"/>
  <c r="D40" i="8"/>
  <c r="AF3" i="7"/>
  <c r="AE3" i="7"/>
  <c r="M47" i="7"/>
  <c r="L47" i="7"/>
  <c r="K47" i="7"/>
  <c r="J47" i="7"/>
  <c r="I47" i="7"/>
  <c r="J27" i="7"/>
  <c r="K27" i="7"/>
  <c r="L27" i="7"/>
  <c r="M27" i="7"/>
  <c r="I27" i="7"/>
  <c r="E57" i="8" l="1"/>
  <c r="D57" i="8"/>
  <c r="C57" i="8"/>
  <c r="F57" i="8"/>
  <c r="B57" i="8"/>
  <c r="K18" i="5"/>
  <c r="L18" i="5"/>
  <c r="D19" i="5"/>
  <c r="E19" i="5"/>
  <c r="B16" i="5"/>
  <c r="D16" i="5"/>
  <c r="E16" i="5"/>
  <c r="B17" i="5"/>
  <c r="D17" i="5"/>
  <c r="E17" i="5"/>
  <c r="G17" i="5"/>
  <c r="D15" i="5"/>
  <c r="E15" i="5"/>
  <c r="F15" i="5"/>
  <c r="G15" i="5"/>
  <c r="B15" i="5"/>
  <c r="J20" i="7"/>
  <c r="K55" i="7"/>
  <c r="O47" i="7" s="1"/>
  <c r="K54" i="7"/>
  <c r="N47" i="7"/>
  <c r="O38" i="7"/>
  <c r="K38" i="7"/>
  <c r="O27" i="7" s="1"/>
  <c r="O37" i="7"/>
  <c r="K37" i="7"/>
  <c r="N27" i="7"/>
  <c r="AE6" i="7"/>
  <c r="B17" i="4"/>
  <c r="B18" i="4" s="1"/>
  <c r="B19" i="5" s="1"/>
  <c r="C17" i="4"/>
  <c r="C18" i="4" s="1"/>
  <c r="C19" i="5" s="1"/>
  <c r="D17" i="4"/>
  <c r="D18" i="4" s="1"/>
  <c r="E17" i="4"/>
  <c r="E18" i="4" s="1"/>
  <c r="F17" i="4"/>
  <c r="F18" i="4" s="1"/>
  <c r="F19" i="5" s="1"/>
  <c r="G17" i="4"/>
  <c r="G18" i="4" s="1"/>
  <c r="G19" i="5" s="1"/>
  <c r="B19" i="4"/>
  <c r="D19" i="4"/>
  <c r="E19" i="4"/>
  <c r="F19" i="4"/>
  <c r="G19" i="4"/>
  <c r="H19" i="4"/>
  <c r="C14" i="4"/>
  <c r="C15" i="5" s="1"/>
  <c r="B24" i="4"/>
  <c r="G15" i="4"/>
  <c r="G16" i="4" s="1"/>
  <c r="F15" i="4"/>
  <c r="F16" i="4" s="1"/>
  <c r="F17" i="5" s="1"/>
  <c r="C15" i="4"/>
  <c r="C16" i="5" s="1"/>
  <c r="G18" i="5" l="1"/>
  <c r="C18" i="5"/>
  <c r="F18" i="5"/>
  <c r="B18" i="5"/>
  <c r="G16" i="5"/>
  <c r="H16" i="5" s="1"/>
  <c r="E18" i="5"/>
  <c r="C16" i="4"/>
  <c r="C17" i="5" s="1"/>
  <c r="C19" i="4"/>
  <c r="F16" i="5"/>
  <c r="D18" i="5"/>
  <c r="V53" i="6"/>
  <c r="U53" i="6"/>
  <c r="AA52" i="6"/>
  <c r="Z52" i="6"/>
  <c r="Y52" i="6"/>
  <c r="X52" i="6"/>
  <c r="W52" i="6"/>
  <c r="V52" i="6"/>
  <c r="U52" i="6"/>
  <c r="T52" i="6"/>
  <c r="S52" i="6"/>
  <c r="R52" i="6"/>
  <c r="Q52" i="6"/>
  <c r="P52" i="6"/>
  <c r="AA51" i="6"/>
  <c r="Z51" i="6"/>
  <c r="Y51" i="6"/>
  <c r="X51" i="6"/>
  <c r="W51" i="6"/>
  <c r="V51" i="6"/>
  <c r="U51" i="6"/>
  <c r="T51" i="6"/>
  <c r="S51" i="6"/>
  <c r="R51" i="6"/>
  <c r="Q51" i="6"/>
  <c r="P51" i="6"/>
  <c r="AA50" i="6"/>
  <c r="Z50" i="6"/>
  <c r="Y50" i="6"/>
  <c r="X50" i="6"/>
  <c r="W50" i="6"/>
  <c r="V50" i="6"/>
  <c r="U50" i="6"/>
  <c r="T50" i="6"/>
  <c r="S50" i="6"/>
  <c r="R50" i="6"/>
  <c r="Q50" i="6"/>
  <c r="P50" i="6"/>
  <c r="AA49" i="6"/>
  <c r="Z49" i="6"/>
  <c r="Y49" i="6"/>
  <c r="X49" i="6"/>
  <c r="W49" i="6"/>
  <c r="V49" i="6"/>
  <c r="U49" i="6"/>
  <c r="T49" i="6"/>
  <c r="S49" i="6"/>
  <c r="R49" i="6"/>
  <c r="Q49" i="6"/>
  <c r="P49" i="6"/>
  <c r="H49" i="6"/>
  <c r="AA48" i="6"/>
  <c r="Z48" i="6"/>
  <c r="Y48" i="6"/>
  <c r="X48" i="6"/>
  <c r="W48" i="6"/>
  <c r="V48" i="6"/>
  <c r="U48" i="6"/>
  <c r="T48" i="6"/>
  <c r="S48" i="6"/>
  <c r="R48" i="6"/>
  <c r="Q48" i="6"/>
  <c r="P48" i="6"/>
  <c r="AA47" i="6"/>
  <c r="Z47" i="6"/>
  <c r="Y47" i="6"/>
  <c r="X47" i="6"/>
  <c r="W47" i="6"/>
  <c r="V47" i="6"/>
  <c r="U47" i="6"/>
  <c r="T47" i="6"/>
  <c r="S47" i="6"/>
  <c r="R47" i="6"/>
  <c r="Q47" i="6"/>
  <c r="P47" i="6"/>
  <c r="AA46" i="6"/>
  <c r="Z46" i="6"/>
  <c r="Y46" i="6"/>
  <c r="X46" i="6"/>
  <c r="W46" i="6"/>
  <c r="V46" i="6"/>
  <c r="U46" i="6"/>
  <c r="T46" i="6"/>
  <c r="S46" i="6"/>
  <c r="R46" i="6"/>
  <c r="Q46" i="6"/>
  <c r="P46" i="6"/>
  <c r="H46" i="6"/>
  <c r="G46" i="6"/>
  <c r="F46" i="6"/>
  <c r="T56" i="6" s="1"/>
  <c r="E46" i="6"/>
  <c r="D46" i="6"/>
  <c r="C46" i="6"/>
  <c r="B46" i="6"/>
  <c r="AA45" i="6"/>
  <c r="Z45" i="6"/>
  <c r="Y45" i="6"/>
  <c r="X45" i="6"/>
  <c r="W45" i="6"/>
  <c r="V45" i="6"/>
  <c r="U45" i="6"/>
  <c r="T45" i="6"/>
  <c r="S45" i="6"/>
  <c r="R45" i="6"/>
  <c r="Q45" i="6"/>
  <c r="P45" i="6"/>
  <c r="H45" i="6"/>
  <c r="G45" i="6"/>
  <c r="F45" i="6"/>
  <c r="T55" i="6" s="1"/>
  <c r="E45" i="6"/>
  <c r="D45" i="6"/>
  <c r="C45" i="6"/>
  <c r="B45" i="6"/>
  <c r="AA44" i="6"/>
  <c r="Z44" i="6"/>
  <c r="Y44" i="6"/>
  <c r="X44" i="6"/>
  <c r="X64" i="6" s="1"/>
  <c r="W44" i="6"/>
  <c r="V44" i="6"/>
  <c r="U44" i="6"/>
  <c r="T44" i="6"/>
  <c r="T64" i="6" s="1"/>
  <c r="S44" i="6"/>
  <c r="R44" i="6"/>
  <c r="Q44" i="6"/>
  <c r="P44" i="6"/>
  <c r="H44" i="6"/>
  <c r="G44" i="6"/>
  <c r="F44" i="6"/>
  <c r="E44" i="6"/>
  <c r="D44" i="6"/>
  <c r="C44" i="6"/>
  <c r="B44" i="6"/>
  <c r="AA43" i="6"/>
  <c r="AA63" i="6" s="1"/>
  <c r="Z43" i="6"/>
  <c r="Y43" i="6"/>
  <c r="X43" i="6"/>
  <c r="W43" i="6"/>
  <c r="V43" i="6"/>
  <c r="U43" i="6"/>
  <c r="T43" i="6"/>
  <c r="S43" i="6"/>
  <c r="S63" i="6" s="1"/>
  <c r="R43" i="6"/>
  <c r="Q43" i="6"/>
  <c r="P43" i="6"/>
  <c r="H43" i="6"/>
  <c r="G43" i="6"/>
  <c r="F43" i="6"/>
  <c r="E43" i="6"/>
  <c r="D43" i="6"/>
  <c r="C43" i="6"/>
  <c r="B43" i="6"/>
  <c r="AA42" i="6"/>
  <c r="AA62" i="6" s="1"/>
  <c r="Z42" i="6"/>
  <c r="Z62" i="6" s="1"/>
  <c r="Y42" i="6"/>
  <c r="X42" i="6"/>
  <c r="W42" i="6"/>
  <c r="V42" i="6"/>
  <c r="U42" i="6"/>
  <c r="T42" i="6"/>
  <c r="S42" i="6"/>
  <c r="S62" i="6" s="1"/>
  <c r="R42" i="6"/>
  <c r="R62" i="6" s="1"/>
  <c r="Q42" i="6"/>
  <c r="P42" i="6"/>
  <c r="H42" i="6"/>
  <c r="G42" i="6"/>
  <c r="F42" i="6"/>
  <c r="E42" i="6"/>
  <c r="D42" i="6"/>
  <c r="C42" i="6"/>
  <c r="B42" i="6"/>
  <c r="AA41" i="6"/>
  <c r="Z41" i="6"/>
  <c r="Y41" i="6"/>
  <c r="X41" i="6"/>
  <c r="W41" i="6"/>
  <c r="V41" i="6"/>
  <c r="V61" i="6" s="1"/>
  <c r="U41" i="6"/>
  <c r="U61" i="6" s="1"/>
  <c r="T41" i="6"/>
  <c r="S41" i="6"/>
  <c r="S61" i="6" s="1"/>
  <c r="R41" i="6"/>
  <c r="R61" i="6" s="1"/>
  <c r="Q41" i="6"/>
  <c r="Q61" i="6" s="1"/>
  <c r="P41" i="6"/>
  <c r="H41" i="6"/>
  <c r="G41" i="6"/>
  <c r="F41" i="6"/>
  <c r="E41" i="6"/>
  <c r="D41" i="6"/>
  <c r="C41" i="6"/>
  <c r="B41" i="6"/>
  <c r="J39" i="6"/>
  <c r="T23" i="6"/>
  <c r="S23" i="6"/>
  <c r="T22" i="6"/>
  <c r="S22" i="6"/>
  <c r="T21" i="6"/>
  <c r="S21" i="6"/>
  <c r="J42" i="6"/>
  <c r="J45" i="6" s="1"/>
  <c r="T20" i="6"/>
  <c r="S20" i="6"/>
  <c r="T19" i="6"/>
  <c r="S19" i="6"/>
  <c r="T18" i="6"/>
  <c r="S18" i="6"/>
  <c r="T17" i="6"/>
  <c r="S17" i="6"/>
  <c r="T16" i="6"/>
  <c r="S16" i="6"/>
  <c r="K74" i="5"/>
  <c r="O68" i="5" s="1"/>
  <c r="K73" i="5"/>
  <c r="O67" i="5" s="1"/>
  <c r="O70" i="5" s="1"/>
  <c r="M64" i="5"/>
  <c r="M61" i="5"/>
  <c r="M60" i="5"/>
  <c r="M55" i="5"/>
  <c r="H55" i="5"/>
  <c r="F55" i="5"/>
  <c r="F65" i="5" s="1"/>
  <c r="E55" i="5"/>
  <c r="D55" i="5"/>
  <c r="D65" i="5" s="1"/>
  <c r="C55" i="5"/>
  <c r="B55" i="5"/>
  <c r="B65" i="5" s="1"/>
  <c r="H54" i="5"/>
  <c r="G54" i="5"/>
  <c r="F54" i="5"/>
  <c r="F64" i="5" s="1"/>
  <c r="E54" i="5"/>
  <c r="D54" i="5"/>
  <c r="D64" i="5" s="1"/>
  <c r="C54" i="5"/>
  <c r="B54" i="5"/>
  <c r="B64" i="5" s="1"/>
  <c r="H53" i="5"/>
  <c r="F53" i="5"/>
  <c r="F63" i="5" s="1"/>
  <c r="E53" i="5"/>
  <c r="D53" i="5"/>
  <c r="D63" i="5" s="1"/>
  <c r="C53" i="5"/>
  <c r="B53" i="5"/>
  <c r="B63" i="5" s="1"/>
  <c r="G52" i="5"/>
  <c r="F52" i="5"/>
  <c r="F62" i="5" s="1"/>
  <c r="E52" i="5"/>
  <c r="D52" i="5"/>
  <c r="D62" i="5" s="1"/>
  <c r="C52" i="5"/>
  <c r="B52" i="5"/>
  <c r="B62" i="5" s="1"/>
  <c r="H51" i="5"/>
  <c r="G51" i="5"/>
  <c r="F51" i="5"/>
  <c r="F61" i="5" s="1"/>
  <c r="E51" i="5"/>
  <c r="D51" i="5"/>
  <c r="D61" i="5" s="1"/>
  <c r="C51" i="5"/>
  <c r="B51" i="5"/>
  <c r="B61" i="5" s="1"/>
  <c r="H50" i="5"/>
  <c r="G50" i="5"/>
  <c r="F50" i="5"/>
  <c r="E50" i="5"/>
  <c r="D50" i="5"/>
  <c r="C50" i="5"/>
  <c r="B50" i="5"/>
  <c r="F45" i="5"/>
  <c r="E45" i="5"/>
  <c r="D45" i="5"/>
  <c r="C45" i="5"/>
  <c r="B45" i="5"/>
  <c r="F44" i="5"/>
  <c r="E44" i="5"/>
  <c r="D44" i="5"/>
  <c r="C44" i="5"/>
  <c r="B44" i="5"/>
  <c r="F43" i="5"/>
  <c r="E43" i="5"/>
  <c r="D43" i="5"/>
  <c r="C43" i="5"/>
  <c r="B43" i="5"/>
  <c r="F42" i="5"/>
  <c r="E42" i="5"/>
  <c r="D42" i="5"/>
  <c r="C42" i="5"/>
  <c r="B42" i="5"/>
  <c r="F41" i="5"/>
  <c r="E41" i="5"/>
  <c r="D41" i="5"/>
  <c r="C41" i="5"/>
  <c r="B41" i="5"/>
  <c r="F40" i="5"/>
  <c r="E40" i="5"/>
  <c r="D40" i="5"/>
  <c r="C40" i="5"/>
  <c r="B40" i="5"/>
  <c r="Q38" i="5"/>
  <c r="Q37" i="5"/>
  <c r="Q36" i="5"/>
  <c r="BK35" i="5"/>
  <c r="BB35" i="5"/>
  <c r="AJ35" i="5"/>
  <c r="Q35" i="5"/>
  <c r="BK34" i="5"/>
  <c r="BB34" i="5"/>
  <c r="AJ34" i="5"/>
  <c r="BK33" i="5"/>
  <c r="BB33" i="5"/>
  <c r="AJ33" i="5"/>
  <c r="Q33" i="5"/>
  <c r="BK32" i="5"/>
  <c r="BB32" i="5"/>
  <c r="AJ32" i="5"/>
  <c r="Q32" i="5"/>
  <c r="BK31" i="5"/>
  <c r="BB31" i="5"/>
  <c r="AJ31" i="5"/>
  <c r="Q31" i="5"/>
  <c r="BK30" i="5"/>
  <c r="BB30" i="5"/>
  <c r="AJ30" i="5"/>
  <c r="Q30" i="5"/>
  <c r="BK29" i="5"/>
  <c r="BB29" i="5"/>
  <c r="AJ29" i="5"/>
  <c r="Q29" i="5"/>
  <c r="BK28" i="5"/>
  <c r="BJ28" i="5"/>
  <c r="BB28" i="5"/>
  <c r="AJ28" i="5"/>
  <c r="Q28" i="5"/>
  <c r="BK27" i="5"/>
  <c r="BB27" i="5"/>
  <c r="AJ27" i="5"/>
  <c r="Q27" i="5"/>
  <c r="BK26" i="5"/>
  <c r="BB26" i="5"/>
  <c r="AJ26" i="5"/>
  <c r="Q26" i="5"/>
  <c r="BK25" i="5"/>
  <c r="BB25" i="5"/>
  <c r="AJ25" i="5"/>
  <c r="Q25" i="5"/>
  <c r="BK24" i="5"/>
  <c r="BB24" i="5"/>
  <c r="AJ24" i="5"/>
  <c r="Q24" i="5"/>
  <c r="BK23" i="5"/>
  <c r="BB23" i="5"/>
  <c r="AJ23" i="5"/>
  <c r="BK22" i="5"/>
  <c r="BJ22" i="5"/>
  <c r="BB22" i="5"/>
  <c r="AJ22" i="5"/>
  <c r="AJ36" i="5" s="1"/>
  <c r="N20" i="5"/>
  <c r="M20" i="5"/>
  <c r="L20" i="5"/>
  <c r="K20" i="5"/>
  <c r="N19" i="5"/>
  <c r="M19" i="5"/>
  <c r="L19" i="5"/>
  <c r="K19" i="5"/>
  <c r="N18" i="5"/>
  <c r="M18" i="5"/>
  <c r="BS17" i="5"/>
  <c r="BR17" i="5"/>
  <c r="BQ17" i="5"/>
  <c r="BP17" i="5"/>
  <c r="BO17" i="5"/>
  <c r="BN17" i="5"/>
  <c r="BJ17" i="5"/>
  <c r="BJ35" i="5" s="1"/>
  <c r="BI17" i="5"/>
  <c r="BI35" i="5" s="1"/>
  <c r="BH17" i="5"/>
  <c r="BH35" i="5" s="1"/>
  <c r="BG17" i="5"/>
  <c r="BG35" i="5" s="1"/>
  <c r="BF17" i="5"/>
  <c r="BF35" i="5" s="1"/>
  <c r="BE17" i="5"/>
  <c r="BE35" i="5" s="1"/>
  <c r="BA17" i="5"/>
  <c r="AZ17" i="5"/>
  <c r="AY17" i="5"/>
  <c r="AX17" i="5"/>
  <c r="AW17" i="5"/>
  <c r="AV17" i="5"/>
  <c r="AR17" i="5"/>
  <c r="AQ17" i="5"/>
  <c r="AP17" i="5"/>
  <c r="AO17" i="5"/>
  <c r="AN17" i="5"/>
  <c r="AM17" i="5"/>
  <c r="AI17" i="5"/>
  <c r="AH17" i="5"/>
  <c r="AG17" i="5"/>
  <c r="AF17" i="5"/>
  <c r="AE17" i="5"/>
  <c r="AD17" i="5"/>
  <c r="Z17" i="5"/>
  <c r="Y17" i="5"/>
  <c r="X17" i="5"/>
  <c r="W17" i="5"/>
  <c r="V17" i="5"/>
  <c r="U17" i="5"/>
  <c r="N17" i="5"/>
  <c r="M17" i="5"/>
  <c r="L17" i="5"/>
  <c r="K17" i="5"/>
  <c r="BS16" i="5"/>
  <c r="BR16" i="5"/>
  <c r="BQ16" i="5"/>
  <c r="BP16" i="5"/>
  <c r="BO16" i="5"/>
  <c r="BN16" i="5"/>
  <c r="BJ16" i="5"/>
  <c r="BJ34" i="5" s="1"/>
  <c r="BI16" i="5"/>
  <c r="BI34" i="5" s="1"/>
  <c r="BH16" i="5"/>
  <c r="BH34" i="5" s="1"/>
  <c r="BG16" i="5"/>
  <c r="BG34" i="5" s="1"/>
  <c r="BF16" i="5"/>
  <c r="BF34" i="5" s="1"/>
  <c r="BE16" i="5"/>
  <c r="BE34" i="5" s="1"/>
  <c r="BA16" i="5"/>
  <c r="AZ16" i="5"/>
  <c r="AY16" i="5"/>
  <c r="AX16" i="5"/>
  <c r="AW16" i="5"/>
  <c r="AV16" i="5"/>
  <c r="AR16" i="5"/>
  <c r="AQ16" i="5"/>
  <c r="AP16" i="5"/>
  <c r="AO16" i="5"/>
  <c r="AN16" i="5"/>
  <c r="AM16" i="5"/>
  <c r="AI16" i="5"/>
  <c r="AH16" i="5"/>
  <c r="AG16" i="5"/>
  <c r="AF16" i="5"/>
  <c r="AE16" i="5"/>
  <c r="AD16" i="5"/>
  <c r="Z16" i="5"/>
  <c r="Y16" i="5"/>
  <c r="X16" i="5"/>
  <c r="W16" i="5"/>
  <c r="V16" i="5"/>
  <c r="U16" i="5"/>
  <c r="N16" i="5"/>
  <c r="M16" i="5"/>
  <c r="L16" i="5"/>
  <c r="K16" i="5"/>
  <c r="BS15" i="5"/>
  <c r="BR15" i="5"/>
  <c r="BQ15" i="5"/>
  <c r="BP15" i="5"/>
  <c r="BO15" i="5"/>
  <c r="BN15" i="5"/>
  <c r="BJ15" i="5"/>
  <c r="BI15" i="5"/>
  <c r="BH15" i="5"/>
  <c r="BG15" i="5"/>
  <c r="BF15" i="5"/>
  <c r="BE15" i="5"/>
  <c r="BA15" i="5"/>
  <c r="AZ15" i="5"/>
  <c r="AY15" i="5"/>
  <c r="AX15" i="5"/>
  <c r="AW15" i="5"/>
  <c r="AV15" i="5"/>
  <c r="AR15" i="5"/>
  <c r="AQ15" i="5"/>
  <c r="AP15" i="5"/>
  <c r="AO15" i="5"/>
  <c r="AN15" i="5"/>
  <c r="AM15" i="5"/>
  <c r="AI15" i="5"/>
  <c r="AH15" i="5"/>
  <c r="AG15" i="5"/>
  <c r="AF15" i="5"/>
  <c r="AE15" i="5"/>
  <c r="AD15" i="5"/>
  <c r="Z15" i="5"/>
  <c r="Y15" i="5"/>
  <c r="X15" i="5"/>
  <c r="W15" i="5"/>
  <c r="V15" i="5"/>
  <c r="U15" i="5"/>
  <c r="N15" i="5"/>
  <c r="M15" i="5"/>
  <c r="L15" i="5"/>
  <c r="K15" i="5"/>
  <c r="BS14" i="5"/>
  <c r="BR14" i="5"/>
  <c r="BQ14" i="5"/>
  <c r="BP14" i="5"/>
  <c r="BO14" i="5"/>
  <c r="BN14" i="5"/>
  <c r="BJ14" i="5"/>
  <c r="BI14" i="5"/>
  <c r="BH14" i="5"/>
  <c r="BG14" i="5"/>
  <c r="BF14" i="5"/>
  <c r="BE14" i="5"/>
  <c r="BA14" i="5"/>
  <c r="AZ14" i="5"/>
  <c r="AY14" i="5"/>
  <c r="AX14" i="5"/>
  <c r="AW14" i="5"/>
  <c r="AV14" i="5"/>
  <c r="AR14" i="5"/>
  <c r="AQ14" i="5"/>
  <c r="AP14" i="5"/>
  <c r="AO14" i="5"/>
  <c r="AN14" i="5"/>
  <c r="AM14" i="5"/>
  <c r="AI14" i="5"/>
  <c r="AH14" i="5"/>
  <c r="AG14" i="5"/>
  <c r="AF14" i="5"/>
  <c r="AE14" i="5"/>
  <c r="AD14" i="5"/>
  <c r="Z14" i="5"/>
  <c r="Y14" i="5"/>
  <c r="X14" i="5"/>
  <c r="W14" i="5"/>
  <c r="V14" i="5"/>
  <c r="U14" i="5"/>
  <c r="BS13" i="5"/>
  <c r="BR13" i="5"/>
  <c r="BQ13" i="5"/>
  <c r="BP13" i="5"/>
  <c r="BO13" i="5"/>
  <c r="BN13" i="5"/>
  <c r="BJ13" i="5"/>
  <c r="BI13" i="5"/>
  <c r="BH13" i="5"/>
  <c r="BG13" i="5"/>
  <c r="BF13" i="5"/>
  <c r="BE13" i="5"/>
  <c r="BA13" i="5"/>
  <c r="AZ13" i="5"/>
  <c r="AY13" i="5"/>
  <c r="AX13" i="5"/>
  <c r="AW13" i="5"/>
  <c r="AV13" i="5"/>
  <c r="AR13" i="5"/>
  <c r="AQ13" i="5"/>
  <c r="AP13" i="5"/>
  <c r="AO13" i="5"/>
  <c r="AN13" i="5"/>
  <c r="AM13" i="5"/>
  <c r="AI13" i="5"/>
  <c r="AH13" i="5"/>
  <c r="AG13" i="5"/>
  <c r="AF13" i="5"/>
  <c r="AE13" i="5"/>
  <c r="AD13" i="5"/>
  <c r="Z13" i="5"/>
  <c r="Y13" i="5"/>
  <c r="X13" i="5"/>
  <c r="W13" i="5"/>
  <c r="V13" i="5"/>
  <c r="U13" i="5"/>
  <c r="BS12" i="5"/>
  <c r="BR12" i="5"/>
  <c r="BQ12" i="5"/>
  <c r="BP12" i="5"/>
  <c r="BO12" i="5"/>
  <c r="BN12" i="5"/>
  <c r="BJ12" i="5"/>
  <c r="BI12" i="5"/>
  <c r="BH12" i="5"/>
  <c r="BG12" i="5"/>
  <c r="BF12" i="5"/>
  <c r="BE12" i="5"/>
  <c r="BA12" i="5"/>
  <c r="AZ12" i="5"/>
  <c r="AY12" i="5"/>
  <c r="AX12" i="5"/>
  <c r="AW12" i="5"/>
  <c r="AV12" i="5"/>
  <c r="AR12" i="5"/>
  <c r="AQ12" i="5"/>
  <c r="AP12" i="5"/>
  <c r="AO12" i="5"/>
  <c r="AN12" i="5"/>
  <c r="AM12" i="5"/>
  <c r="AI12" i="5"/>
  <c r="AH12" i="5"/>
  <c r="AG12" i="5"/>
  <c r="AF12" i="5"/>
  <c r="AE12" i="5"/>
  <c r="AD12" i="5"/>
  <c r="Z12" i="5"/>
  <c r="Y12" i="5"/>
  <c r="X12" i="5"/>
  <c r="W12" i="5"/>
  <c r="V12" i="5"/>
  <c r="U12" i="5"/>
  <c r="BS11" i="5"/>
  <c r="BR11" i="5"/>
  <c r="BQ11" i="5"/>
  <c r="BP11" i="5"/>
  <c r="BO11" i="5"/>
  <c r="BN11" i="5"/>
  <c r="BJ11" i="5"/>
  <c r="BI11" i="5"/>
  <c r="BH11" i="5"/>
  <c r="BG11" i="5"/>
  <c r="BF11" i="5"/>
  <c r="BE11" i="5"/>
  <c r="BA11" i="5"/>
  <c r="AZ11" i="5"/>
  <c r="AY11" i="5"/>
  <c r="AX11" i="5"/>
  <c r="AX29" i="5" s="1"/>
  <c r="AW11" i="5"/>
  <c r="AV11" i="5"/>
  <c r="AR11" i="5"/>
  <c r="AQ11" i="5"/>
  <c r="AP11" i="5"/>
  <c r="AP29" i="5" s="1"/>
  <c r="AO11" i="5"/>
  <c r="AN11" i="5"/>
  <c r="AM11" i="5"/>
  <c r="AI11" i="5"/>
  <c r="AH11" i="5"/>
  <c r="AH29" i="5" s="1"/>
  <c r="AG11" i="5"/>
  <c r="AF11" i="5"/>
  <c r="AE11" i="5"/>
  <c r="AD11" i="5"/>
  <c r="AD29" i="5" s="1"/>
  <c r="Z11" i="5"/>
  <c r="Y11" i="5"/>
  <c r="X11" i="5"/>
  <c r="W11" i="5"/>
  <c r="V11" i="5"/>
  <c r="U11" i="5"/>
  <c r="BS10" i="5"/>
  <c r="BR10" i="5"/>
  <c r="BQ10" i="5"/>
  <c r="BP10" i="5"/>
  <c r="BO10" i="5"/>
  <c r="BO28" i="5" s="1"/>
  <c r="BN10" i="5"/>
  <c r="BJ10" i="5"/>
  <c r="BI10" i="5"/>
  <c r="BI28" i="5" s="1"/>
  <c r="BH10" i="5"/>
  <c r="BG10" i="5"/>
  <c r="BF10" i="5"/>
  <c r="BE10" i="5"/>
  <c r="BE28" i="5" s="1"/>
  <c r="BA10" i="5"/>
  <c r="BA28" i="5" s="1"/>
  <c r="AZ10" i="5"/>
  <c r="AY10" i="5"/>
  <c r="AX10" i="5"/>
  <c r="AW10" i="5"/>
  <c r="AW28" i="5" s="1"/>
  <c r="AV10" i="5"/>
  <c r="AR10" i="5"/>
  <c r="AQ10" i="5"/>
  <c r="AP10" i="5"/>
  <c r="AO10" i="5"/>
  <c r="AN10" i="5"/>
  <c r="AM10" i="5"/>
  <c r="AM28" i="5" s="1"/>
  <c r="AI10" i="5"/>
  <c r="AH10" i="5"/>
  <c r="AG10" i="5"/>
  <c r="AF10" i="5"/>
  <c r="AE10" i="5"/>
  <c r="AD10" i="5"/>
  <c r="Z10" i="5"/>
  <c r="Y10" i="5"/>
  <c r="X10" i="5"/>
  <c r="W10" i="5"/>
  <c r="V10" i="5"/>
  <c r="U10" i="5"/>
  <c r="BS9" i="5"/>
  <c r="BR9" i="5"/>
  <c r="BQ9" i="5"/>
  <c r="BP9" i="5"/>
  <c r="BO9" i="5"/>
  <c r="BN9" i="5"/>
  <c r="BJ9" i="5"/>
  <c r="BI9" i="5"/>
  <c r="BH9" i="5"/>
  <c r="BG9" i="5"/>
  <c r="BF9" i="5"/>
  <c r="BE9" i="5"/>
  <c r="BA9" i="5"/>
  <c r="AZ9" i="5"/>
  <c r="AY9" i="5"/>
  <c r="AX9" i="5"/>
  <c r="AW9" i="5"/>
  <c r="AV9" i="5"/>
  <c r="AV27" i="5" s="1"/>
  <c r="AR9" i="5"/>
  <c r="AQ9" i="5"/>
  <c r="AP9" i="5"/>
  <c r="AO9" i="5"/>
  <c r="AN9" i="5"/>
  <c r="AM9" i="5"/>
  <c r="AI9" i="5"/>
  <c r="AH9" i="5"/>
  <c r="AG9" i="5"/>
  <c r="AF9" i="5"/>
  <c r="AF27" i="5" s="1"/>
  <c r="AE9" i="5"/>
  <c r="AD9" i="5"/>
  <c r="Z9" i="5"/>
  <c r="Y9" i="5"/>
  <c r="X9" i="5"/>
  <c r="W9" i="5"/>
  <c r="V9" i="5"/>
  <c r="U9" i="5"/>
  <c r="BS8" i="5"/>
  <c r="BR8" i="5"/>
  <c r="BQ8" i="5"/>
  <c r="BP8" i="5"/>
  <c r="BO8" i="5"/>
  <c r="BN8" i="5"/>
  <c r="BJ8" i="5"/>
  <c r="BI8" i="5"/>
  <c r="BH8" i="5"/>
  <c r="BG8" i="5"/>
  <c r="BG26" i="5" s="1"/>
  <c r="BF8" i="5"/>
  <c r="BE8" i="5"/>
  <c r="BA8" i="5"/>
  <c r="AZ8" i="5"/>
  <c r="AY8" i="5"/>
  <c r="AY26" i="5" s="1"/>
  <c r="AX8" i="5"/>
  <c r="AW8" i="5"/>
  <c r="AV8" i="5"/>
  <c r="AR8" i="5"/>
  <c r="AQ8" i="5"/>
  <c r="AP8" i="5"/>
  <c r="AO8" i="5"/>
  <c r="AN8" i="5"/>
  <c r="AM8" i="5"/>
  <c r="AI8" i="5"/>
  <c r="AH8" i="5"/>
  <c r="AG8" i="5"/>
  <c r="AF8" i="5"/>
  <c r="AE8" i="5"/>
  <c r="AD8" i="5"/>
  <c r="Z8" i="5"/>
  <c r="Y8" i="5"/>
  <c r="X8" i="5"/>
  <c r="W8" i="5"/>
  <c r="V8" i="5"/>
  <c r="U8" i="5"/>
  <c r="BS7" i="5"/>
  <c r="BR7" i="5"/>
  <c r="BQ7" i="5"/>
  <c r="BP7" i="5"/>
  <c r="BO7" i="5"/>
  <c r="BN7" i="5"/>
  <c r="BJ7" i="5"/>
  <c r="BI7" i="5"/>
  <c r="BH7" i="5"/>
  <c r="BG7" i="5"/>
  <c r="BF7" i="5"/>
  <c r="BE7" i="5"/>
  <c r="BA7" i="5"/>
  <c r="AZ7" i="5"/>
  <c r="AY7" i="5"/>
  <c r="AX7" i="5"/>
  <c r="AX25" i="5" s="1"/>
  <c r="AW7" i="5"/>
  <c r="AV7" i="5"/>
  <c r="AR7" i="5"/>
  <c r="AQ7" i="5"/>
  <c r="AP7" i="5"/>
  <c r="AO7" i="5"/>
  <c r="AN7" i="5"/>
  <c r="AM7" i="5"/>
  <c r="AI7" i="5"/>
  <c r="AH7" i="5"/>
  <c r="AH25" i="5" s="1"/>
  <c r="AG7" i="5"/>
  <c r="AF7" i="5"/>
  <c r="AE7" i="5"/>
  <c r="AD7" i="5"/>
  <c r="AD25" i="5" s="1"/>
  <c r="Z7" i="5"/>
  <c r="Y7" i="5"/>
  <c r="X7" i="5"/>
  <c r="W7" i="5"/>
  <c r="V7" i="5"/>
  <c r="U7" i="5"/>
  <c r="BS6" i="5"/>
  <c r="BR6" i="5"/>
  <c r="BQ6" i="5"/>
  <c r="BP6" i="5"/>
  <c r="BO6" i="5"/>
  <c r="BN6" i="5"/>
  <c r="BJ6" i="5"/>
  <c r="BI6" i="5"/>
  <c r="BI24" i="5" s="1"/>
  <c r="BH6" i="5"/>
  <c r="BG6" i="5"/>
  <c r="BF6" i="5"/>
  <c r="BE6" i="5"/>
  <c r="BE24" i="5" s="1"/>
  <c r="BA6" i="5"/>
  <c r="BA24" i="5" s="1"/>
  <c r="AZ6" i="5"/>
  <c r="AY6" i="5"/>
  <c r="AX6" i="5"/>
  <c r="AW6" i="5"/>
  <c r="AW24" i="5" s="1"/>
  <c r="AV6" i="5"/>
  <c r="AR6" i="5"/>
  <c r="AQ6" i="5"/>
  <c r="AP6" i="5"/>
  <c r="AO6" i="5"/>
  <c r="AN6" i="5"/>
  <c r="AM6" i="5"/>
  <c r="AI6" i="5"/>
  <c r="AH6" i="5"/>
  <c r="AG6" i="5"/>
  <c r="AF6" i="5"/>
  <c r="AE6" i="5"/>
  <c r="AD6" i="5"/>
  <c r="Z6" i="5"/>
  <c r="Y6" i="5"/>
  <c r="X6" i="5"/>
  <c r="W6" i="5"/>
  <c r="V6" i="5"/>
  <c r="U6" i="5"/>
  <c r="BS5" i="5"/>
  <c r="BR5" i="5"/>
  <c r="BQ5" i="5"/>
  <c r="BP5" i="5"/>
  <c r="BO5" i="5"/>
  <c r="BN5" i="5"/>
  <c r="BJ5" i="5"/>
  <c r="BI5" i="5"/>
  <c r="BH5" i="5"/>
  <c r="BG5" i="5"/>
  <c r="BF5" i="5"/>
  <c r="BE5" i="5"/>
  <c r="BA5" i="5"/>
  <c r="AZ5" i="5"/>
  <c r="AY5" i="5"/>
  <c r="AX5" i="5"/>
  <c r="AX23" i="5" s="1"/>
  <c r="AW5" i="5"/>
  <c r="AV5" i="5"/>
  <c r="AV23" i="5" s="1"/>
  <c r="AR5" i="5"/>
  <c r="AQ5" i="5"/>
  <c r="AP5" i="5"/>
  <c r="AO5" i="5"/>
  <c r="AN5" i="5"/>
  <c r="AM5" i="5"/>
  <c r="AI5" i="5"/>
  <c r="AH5" i="5"/>
  <c r="AH23" i="5" s="1"/>
  <c r="AG5" i="5"/>
  <c r="AF5" i="5"/>
  <c r="AF23" i="5" s="1"/>
  <c r="AE5" i="5"/>
  <c r="AD5" i="5"/>
  <c r="AD23" i="5" s="1"/>
  <c r="Z5" i="5"/>
  <c r="Y5" i="5"/>
  <c r="X5" i="5"/>
  <c r="W5" i="5"/>
  <c r="V5" i="5"/>
  <c r="U5" i="5"/>
  <c r="BS4" i="5"/>
  <c r="BR4" i="5"/>
  <c r="BQ4" i="5"/>
  <c r="BP4" i="5"/>
  <c r="BO4" i="5"/>
  <c r="BN4" i="5"/>
  <c r="BJ4" i="5"/>
  <c r="BI4" i="5"/>
  <c r="BH4" i="5"/>
  <c r="BG4" i="5"/>
  <c r="BF4" i="5"/>
  <c r="BE4" i="5"/>
  <c r="BA4" i="5"/>
  <c r="AZ4" i="5"/>
  <c r="AY4" i="5"/>
  <c r="AX4" i="5"/>
  <c r="AX22" i="5" s="1"/>
  <c r="AW4" i="5"/>
  <c r="AV4" i="5"/>
  <c r="AV22" i="5" s="1"/>
  <c r="AR4" i="5"/>
  <c r="AQ4" i="5"/>
  <c r="AP4" i="5"/>
  <c r="AO4" i="5"/>
  <c r="AN4" i="5"/>
  <c r="AM4" i="5"/>
  <c r="AI4" i="5"/>
  <c r="AH4" i="5"/>
  <c r="AH22" i="5" s="1"/>
  <c r="AG4" i="5"/>
  <c r="AF4" i="5"/>
  <c r="AF22" i="5" s="1"/>
  <c r="AE4" i="5"/>
  <c r="AD4" i="5"/>
  <c r="AD22" i="5" s="1"/>
  <c r="Z4" i="5"/>
  <c r="Y4" i="5"/>
  <c r="X4" i="5"/>
  <c r="W4" i="5"/>
  <c r="V4" i="5"/>
  <c r="U4" i="5"/>
  <c r="BJ38" i="4"/>
  <c r="BI38" i="4"/>
  <c r="BH38" i="4"/>
  <c r="BG38" i="4"/>
  <c r="BF38" i="4"/>
  <c r="BE38" i="4"/>
  <c r="BD38" i="4"/>
  <c r="BA38" i="4"/>
  <c r="AZ38" i="4"/>
  <c r="AY38" i="4"/>
  <c r="AX38" i="4"/>
  <c r="AW38" i="4"/>
  <c r="AV38" i="4"/>
  <c r="AU38" i="4"/>
  <c r="AR38" i="4"/>
  <c r="AQ38" i="4"/>
  <c r="AP38" i="4"/>
  <c r="AO38" i="4"/>
  <c r="AN38" i="4"/>
  <c r="AM38" i="4"/>
  <c r="AL38" i="4"/>
  <c r="AI38" i="4"/>
  <c r="AH38" i="4"/>
  <c r="AG38" i="4"/>
  <c r="AF38" i="4"/>
  <c r="AE38" i="4"/>
  <c r="AD38" i="4"/>
  <c r="AC38" i="4"/>
  <c r="Z38" i="4"/>
  <c r="Y38" i="4"/>
  <c r="X38" i="4"/>
  <c r="W38" i="4"/>
  <c r="V38" i="4"/>
  <c r="U38" i="4"/>
  <c r="T38" i="4"/>
  <c r="Q38" i="4"/>
  <c r="P38" i="4"/>
  <c r="O38" i="4"/>
  <c r="N38" i="4"/>
  <c r="M38" i="4"/>
  <c r="L38" i="4"/>
  <c r="K38" i="4"/>
  <c r="BJ37" i="4"/>
  <c r="BI37" i="4"/>
  <c r="BH37" i="4"/>
  <c r="BG37" i="4"/>
  <c r="BF37" i="4"/>
  <c r="BE37" i="4"/>
  <c r="BD37" i="4"/>
  <c r="BA37" i="4"/>
  <c r="AZ37" i="4"/>
  <c r="AY37" i="4"/>
  <c r="AX37" i="4"/>
  <c r="AW37" i="4"/>
  <c r="AV37" i="4"/>
  <c r="AU37" i="4"/>
  <c r="AR37" i="4"/>
  <c r="AQ37" i="4"/>
  <c r="AP37" i="4"/>
  <c r="AO37" i="4"/>
  <c r="AN37" i="4"/>
  <c r="AM37" i="4"/>
  <c r="AL37" i="4"/>
  <c r="AI37" i="4"/>
  <c r="AH37" i="4"/>
  <c r="AG37" i="4"/>
  <c r="AF37" i="4"/>
  <c r="AE37" i="4"/>
  <c r="AD37" i="4"/>
  <c r="AC37" i="4"/>
  <c r="Z37" i="4"/>
  <c r="Y37" i="4"/>
  <c r="X37" i="4"/>
  <c r="W37" i="4"/>
  <c r="V37" i="4"/>
  <c r="U37" i="4"/>
  <c r="T37" i="4"/>
  <c r="Q37" i="4"/>
  <c r="P37" i="4"/>
  <c r="O37" i="4"/>
  <c r="N37" i="4"/>
  <c r="M37" i="4"/>
  <c r="L37" i="4"/>
  <c r="K37" i="4"/>
  <c r="BJ36" i="4"/>
  <c r="BI36" i="4"/>
  <c r="BH36" i="4"/>
  <c r="BG36" i="4"/>
  <c r="BF36" i="4"/>
  <c r="BE36" i="4"/>
  <c r="BD36" i="4"/>
  <c r="BA36" i="4"/>
  <c r="AZ36" i="4"/>
  <c r="AY36" i="4"/>
  <c r="AX36" i="4"/>
  <c r="AW36" i="4"/>
  <c r="AV36" i="4"/>
  <c r="AU36" i="4"/>
  <c r="AR36" i="4"/>
  <c r="AQ36" i="4"/>
  <c r="AP36" i="4"/>
  <c r="AO36" i="4"/>
  <c r="AN36" i="4"/>
  <c r="AM36" i="4"/>
  <c r="AL36" i="4"/>
  <c r="AI36" i="4"/>
  <c r="AH36" i="4"/>
  <c r="AG36" i="4"/>
  <c r="AF36" i="4"/>
  <c r="AE36" i="4"/>
  <c r="AD36" i="4"/>
  <c r="AC36" i="4"/>
  <c r="Z36" i="4"/>
  <c r="Y36" i="4"/>
  <c r="X36" i="4"/>
  <c r="W36" i="4"/>
  <c r="V36" i="4"/>
  <c r="U36" i="4"/>
  <c r="T36" i="4"/>
  <c r="Q36" i="4"/>
  <c r="P36" i="4"/>
  <c r="O36" i="4"/>
  <c r="N36" i="4"/>
  <c r="M36" i="4"/>
  <c r="L36" i="4"/>
  <c r="K36" i="4"/>
  <c r="BJ35" i="4"/>
  <c r="BI35" i="4"/>
  <c r="BH35" i="4"/>
  <c r="BG35" i="4"/>
  <c r="BF35" i="4"/>
  <c r="BE35" i="4"/>
  <c r="BD35" i="4"/>
  <c r="BA35" i="4"/>
  <c r="AZ35" i="4"/>
  <c r="AY35" i="4"/>
  <c r="AX35" i="4"/>
  <c r="AW35" i="4"/>
  <c r="AV35" i="4"/>
  <c r="AU35" i="4"/>
  <c r="AR35" i="4"/>
  <c r="AQ35" i="4"/>
  <c r="AP35" i="4"/>
  <c r="AO35" i="4"/>
  <c r="AN35" i="4"/>
  <c r="AM35" i="4"/>
  <c r="AL35" i="4"/>
  <c r="AI35" i="4"/>
  <c r="AH35" i="4"/>
  <c r="AG35" i="4"/>
  <c r="AF35" i="4"/>
  <c r="AE35" i="4"/>
  <c r="AD35" i="4"/>
  <c r="AC35" i="4"/>
  <c r="Z35" i="4"/>
  <c r="Y35" i="4"/>
  <c r="X35" i="4"/>
  <c r="W35" i="4"/>
  <c r="V35" i="4"/>
  <c r="U35" i="4"/>
  <c r="T35" i="4"/>
  <c r="Q35" i="4"/>
  <c r="P35" i="4"/>
  <c r="O35" i="4"/>
  <c r="N35" i="4"/>
  <c r="M35" i="4"/>
  <c r="L35" i="4"/>
  <c r="K35" i="4"/>
  <c r="BJ34" i="4"/>
  <c r="BI34" i="4"/>
  <c r="BH34" i="4"/>
  <c r="BG34" i="4"/>
  <c r="BF34" i="4"/>
  <c r="BE34" i="4"/>
  <c r="BD34" i="4"/>
  <c r="BA34" i="4"/>
  <c r="AZ34" i="4"/>
  <c r="AY34" i="4"/>
  <c r="AX34" i="4"/>
  <c r="AW34" i="4"/>
  <c r="AV34" i="4"/>
  <c r="AU34" i="4"/>
  <c r="AR34" i="4"/>
  <c r="AQ34" i="4"/>
  <c r="AP34" i="4"/>
  <c r="AO34" i="4"/>
  <c r="AN34" i="4"/>
  <c r="AM34" i="4"/>
  <c r="AL34" i="4"/>
  <c r="AI34" i="4"/>
  <c r="AH34" i="4"/>
  <c r="AG34" i="4"/>
  <c r="AF34" i="4"/>
  <c r="AE34" i="4"/>
  <c r="AD34" i="4"/>
  <c r="AC34" i="4"/>
  <c r="Z34" i="4"/>
  <c r="Y34" i="4"/>
  <c r="X34" i="4"/>
  <c r="W34" i="4"/>
  <c r="V34" i="4"/>
  <c r="U34" i="4"/>
  <c r="T34" i="4"/>
  <c r="Q34" i="4"/>
  <c r="P34" i="4"/>
  <c r="O34" i="4"/>
  <c r="N34" i="4"/>
  <c r="M34" i="4"/>
  <c r="L34" i="4"/>
  <c r="K34" i="4"/>
  <c r="BJ33" i="4"/>
  <c r="BI33" i="4"/>
  <c r="BH33" i="4"/>
  <c r="BG33" i="4"/>
  <c r="BF33" i="4"/>
  <c r="BE33" i="4"/>
  <c r="BD33" i="4"/>
  <c r="BA33" i="4"/>
  <c r="AZ33" i="4"/>
  <c r="AY33" i="4"/>
  <c r="AX33" i="4"/>
  <c r="AW33" i="4"/>
  <c r="AV33" i="4"/>
  <c r="AU33" i="4"/>
  <c r="AR33" i="4"/>
  <c r="AQ33" i="4"/>
  <c r="AP33" i="4"/>
  <c r="AO33" i="4"/>
  <c r="AN33" i="4"/>
  <c r="AM33" i="4"/>
  <c r="AL33" i="4"/>
  <c r="AI33" i="4"/>
  <c r="AH33" i="4"/>
  <c r="AG33" i="4"/>
  <c r="AF33" i="4"/>
  <c r="AE33" i="4"/>
  <c r="AD33" i="4"/>
  <c r="AC33" i="4"/>
  <c r="Z33" i="4"/>
  <c r="Y33" i="4"/>
  <c r="X33" i="4"/>
  <c r="W33" i="4"/>
  <c r="V33" i="4"/>
  <c r="U33" i="4"/>
  <c r="T33" i="4"/>
  <c r="Q33" i="4"/>
  <c r="P33" i="4"/>
  <c r="O33" i="4"/>
  <c r="N33" i="4"/>
  <c r="M33" i="4"/>
  <c r="L33" i="4"/>
  <c r="K33" i="4"/>
  <c r="BJ32" i="4"/>
  <c r="BI32" i="4"/>
  <c r="BH32" i="4"/>
  <c r="BG32" i="4"/>
  <c r="BF32" i="4"/>
  <c r="BE32" i="4"/>
  <c r="BD32" i="4"/>
  <c r="BA32" i="4"/>
  <c r="AZ32" i="4"/>
  <c r="AY32" i="4"/>
  <c r="AX32" i="4"/>
  <c r="AW32" i="4"/>
  <c r="AV32" i="4"/>
  <c r="AU32" i="4"/>
  <c r="AR32" i="4"/>
  <c r="AQ32" i="4"/>
  <c r="AP32" i="4"/>
  <c r="AO32" i="4"/>
  <c r="AN32" i="4"/>
  <c r="AM32" i="4"/>
  <c r="AL32" i="4"/>
  <c r="AI32" i="4"/>
  <c r="AH32" i="4"/>
  <c r="AG32" i="4"/>
  <c r="AF32" i="4"/>
  <c r="AE32" i="4"/>
  <c r="AD32" i="4"/>
  <c r="AC32" i="4"/>
  <c r="Z32" i="4"/>
  <c r="Y32" i="4"/>
  <c r="X32" i="4"/>
  <c r="W32" i="4"/>
  <c r="V32" i="4"/>
  <c r="U32" i="4"/>
  <c r="T32" i="4"/>
  <c r="Q32" i="4"/>
  <c r="P32" i="4"/>
  <c r="O32" i="4"/>
  <c r="N32" i="4"/>
  <c r="M32" i="4"/>
  <c r="L32" i="4"/>
  <c r="K32" i="4"/>
  <c r="BJ31" i="4"/>
  <c r="BI31" i="4"/>
  <c r="BH31" i="4"/>
  <c r="BG31" i="4"/>
  <c r="BF31" i="4"/>
  <c r="BE31" i="4"/>
  <c r="BD31" i="4"/>
  <c r="BA31" i="4"/>
  <c r="AZ31" i="4"/>
  <c r="AY31" i="4"/>
  <c r="AX31" i="4"/>
  <c r="AW31" i="4"/>
  <c r="AV31" i="4"/>
  <c r="AU31" i="4"/>
  <c r="AR31" i="4"/>
  <c r="AQ31" i="4"/>
  <c r="AP31" i="4"/>
  <c r="AO31" i="4"/>
  <c r="AN31" i="4"/>
  <c r="AM31" i="4"/>
  <c r="AL31" i="4"/>
  <c r="AI31" i="4"/>
  <c r="AH31" i="4"/>
  <c r="AG31" i="4"/>
  <c r="AF31" i="4"/>
  <c r="AE31" i="4"/>
  <c r="AD31" i="4"/>
  <c r="AC31" i="4"/>
  <c r="Z31" i="4"/>
  <c r="Y31" i="4"/>
  <c r="X31" i="4"/>
  <c r="W31" i="4"/>
  <c r="V31" i="4"/>
  <c r="U31" i="4"/>
  <c r="T31" i="4"/>
  <c r="Q31" i="4"/>
  <c r="P31" i="4"/>
  <c r="O31" i="4"/>
  <c r="N31" i="4"/>
  <c r="M31" i="4"/>
  <c r="L31" i="4"/>
  <c r="K31" i="4"/>
  <c r="BJ30" i="4"/>
  <c r="BI30" i="4"/>
  <c r="BH30" i="4"/>
  <c r="BG30" i="4"/>
  <c r="BF30" i="4"/>
  <c r="BE30" i="4"/>
  <c r="BD30" i="4"/>
  <c r="BA30" i="4"/>
  <c r="AZ30" i="4"/>
  <c r="AY30" i="4"/>
  <c r="AX30" i="4"/>
  <c r="AW30" i="4"/>
  <c r="AV30" i="4"/>
  <c r="AU30" i="4"/>
  <c r="AR30" i="4"/>
  <c r="AQ30" i="4"/>
  <c r="AP30" i="4"/>
  <c r="AO30" i="4"/>
  <c r="AN30" i="4"/>
  <c r="AM30" i="4"/>
  <c r="AL30" i="4"/>
  <c r="AI30" i="4"/>
  <c r="AH30" i="4"/>
  <c r="AG30" i="4"/>
  <c r="AF30" i="4"/>
  <c r="AE30" i="4"/>
  <c r="AD30" i="4"/>
  <c r="AC30" i="4"/>
  <c r="Z30" i="4"/>
  <c r="Y30" i="4"/>
  <c r="X30" i="4"/>
  <c r="W30" i="4"/>
  <c r="V30" i="4"/>
  <c r="U30" i="4"/>
  <c r="T30" i="4"/>
  <c r="Q30" i="4"/>
  <c r="P30" i="4"/>
  <c r="O30" i="4"/>
  <c r="N30" i="4"/>
  <c r="M30" i="4"/>
  <c r="L30" i="4"/>
  <c r="K30" i="4"/>
  <c r="BJ29" i="4"/>
  <c r="BI29" i="4"/>
  <c r="BH29" i="4"/>
  <c r="BG29" i="4"/>
  <c r="BF29" i="4"/>
  <c r="BE29" i="4"/>
  <c r="BD29" i="4"/>
  <c r="BA29" i="4"/>
  <c r="AZ29" i="4"/>
  <c r="AY29" i="4"/>
  <c r="AX29" i="4"/>
  <c r="AW29" i="4"/>
  <c r="AV29" i="4"/>
  <c r="AU29" i="4"/>
  <c r="AR29" i="4"/>
  <c r="AQ29" i="4"/>
  <c r="AP29" i="4"/>
  <c r="AO29" i="4"/>
  <c r="AN29" i="4"/>
  <c r="AM29" i="4"/>
  <c r="AL29" i="4"/>
  <c r="AI29" i="4"/>
  <c r="AH29" i="4"/>
  <c r="AG29" i="4"/>
  <c r="AF29" i="4"/>
  <c r="AE29" i="4"/>
  <c r="AD29" i="4"/>
  <c r="AC29" i="4"/>
  <c r="Z29" i="4"/>
  <c r="Y29" i="4"/>
  <c r="X29" i="4"/>
  <c r="W29" i="4"/>
  <c r="V29" i="4"/>
  <c r="U29" i="4"/>
  <c r="T29" i="4"/>
  <c r="Q29" i="4"/>
  <c r="P29" i="4"/>
  <c r="O29" i="4"/>
  <c r="N29" i="4"/>
  <c r="M29" i="4"/>
  <c r="L29" i="4"/>
  <c r="K29" i="4"/>
  <c r="BJ28" i="4"/>
  <c r="BI28" i="4"/>
  <c r="BH28" i="4"/>
  <c r="BG28" i="4"/>
  <c r="BF28" i="4"/>
  <c r="BE28" i="4"/>
  <c r="BD28" i="4"/>
  <c r="BA28" i="4"/>
  <c r="AZ28" i="4"/>
  <c r="AY28" i="4"/>
  <c r="AX28" i="4"/>
  <c r="AW28" i="4"/>
  <c r="AV28" i="4"/>
  <c r="AU28" i="4"/>
  <c r="AR28" i="4"/>
  <c r="AQ28" i="4"/>
  <c r="AP28" i="4"/>
  <c r="AO28" i="4"/>
  <c r="AN28" i="4"/>
  <c r="AM28" i="4"/>
  <c r="AL28" i="4"/>
  <c r="AI28" i="4"/>
  <c r="AH28" i="4"/>
  <c r="AG28" i="4"/>
  <c r="AF28" i="4"/>
  <c r="AE28" i="4"/>
  <c r="AD28" i="4"/>
  <c r="AC28" i="4"/>
  <c r="Z28" i="4"/>
  <c r="Y28" i="4"/>
  <c r="X28" i="4"/>
  <c r="W28" i="4"/>
  <c r="V28" i="4"/>
  <c r="U28" i="4"/>
  <c r="T28" i="4"/>
  <c r="Q28" i="4"/>
  <c r="P28" i="4"/>
  <c r="O28" i="4"/>
  <c r="N28" i="4"/>
  <c r="M28" i="4"/>
  <c r="L28" i="4"/>
  <c r="K28" i="4"/>
  <c r="BJ27" i="4"/>
  <c r="BI27" i="4"/>
  <c r="BH27" i="4"/>
  <c r="BG27" i="4"/>
  <c r="BF27" i="4"/>
  <c r="BE27" i="4"/>
  <c r="BD27" i="4"/>
  <c r="BA27" i="4"/>
  <c r="AZ27" i="4"/>
  <c r="AY27" i="4"/>
  <c r="AX27" i="4"/>
  <c r="AW27" i="4"/>
  <c r="AV27" i="4"/>
  <c r="AU27" i="4"/>
  <c r="AR27" i="4"/>
  <c r="AQ27" i="4"/>
  <c r="AP27" i="4"/>
  <c r="AO27" i="4"/>
  <c r="AN27" i="4"/>
  <c r="AN44" i="4" s="1"/>
  <c r="AM27" i="4"/>
  <c r="AL27" i="4"/>
  <c r="AI27" i="4"/>
  <c r="AH27" i="4"/>
  <c r="AG27" i="4"/>
  <c r="AF27" i="4"/>
  <c r="AE27" i="4"/>
  <c r="AD27" i="4"/>
  <c r="AC27" i="4"/>
  <c r="Z27" i="4"/>
  <c r="Y27" i="4"/>
  <c r="X27" i="4"/>
  <c r="W27" i="4"/>
  <c r="V27" i="4"/>
  <c r="U27" i="4"/>
  <c r="T27" i="4"/>
  <c r="Q27" i="4"/>
  <c r="P27" i="4"/>
  <c r="O27" i="4"/>
  <c r="N27" i="4"/>
  <c r="M27" i="4"/>
  <c r="L27" i="4"/>
  <c r="K27" i="4"/>
  <c r="BJ26" i="4"/>
  <c r="BI26" i="4"/>
  <c r="BH26" i="4"/>
  <c r="BG26" i="4"/>
  <c r="BF26" i="4"/>
  <c r="BE26" i="4"/>
  <c r="BD26" i="4"/>
  <c r="BA26" i="4"/>
  <c r="AZ26" i="4"/>
  <c r="AY26" i="4"/>
  <c r="AY43" i="4" s="1"/>
  <c r="AX26" i="4"/>
  <c r="AW26" i="4"/>
  <c r="AV26" i="4"/>
  <c r="AU26" i="4"/>
  <c r="AU43" i="4" s="1"/>
  <c r="AR26" i="4"/>
  <c r="AQ26" i="4"/>
  <c r="AP26" i="4"/>
  <c r="AO26" i="4"/>
  <c r="AO43" i="4" s="1"/>
  <c r="AN26" i="4"/>
  <c r="AM26" i="4"/>
  <c r="AL26" i="4"/>
  <c r="AI26" i="4"/>
  <c r="AH26" i="4"/>
  <c r="AG26" i="4"/>
  <c r="AF26" i="4"/>
  <c r="AE26" i="4"/>
  <c r="AD26" i="4"/>
  <c r="AC26" i="4"/>
  <c r="Z26" i="4"/>
  <c r="Y26" i="4"/>
  <c r="Y43" i="4" s="1"/>
  <c r="X26" i="4"/>
  <c r="W26" i="4"/>
  <c r="V26" i="4"/>
  <c r="U26" i="4"/>
  <c r="U43" i="4" s="1"/>
  <c r="T26" i="4"/>
  <c r="Q26" i="4"/>
  <c r="P26" i="4"/>
  <c r="O26" i="4"/>
  <c r="N26" i="4"/>
  <c r="M26" i="4"/>
  <c r="L26" i="4"/>
  <c r="K26" i="4"/>
  <c r="BJ25" i="4"/>
  <c r="BI25" i="4"/>
  <c r="BH25" i="4"/>
  <c r="BG25" i="4"/>
  <c r="BF25" i="4"/>
  <c r="BE25" i="4"/>
  <c r="BD25" i="4"/>
  <c r="BA25" i="4"/>
  <c r="AZ25" i="4"/>
  <c r="AY25" i="4"/>
  <c r="AX25" i="4"/>
  <c r="AW25" i="4"/>
  <c r="AV25" i="4"/>
  <c r="AU25" i="4"/>
  <c r="AR25" i="4"/>
  <c r="AQ25" i="4"/>
  <c r="AP25" i="4"/>
  <c r="AO25" i="4"/>
  <c r="AN25" i="4"/>
  <c r="AM25" i="4"/>
  <c r="AL25" i="4"/>
  <c r="AI25" i="4"/>
  <c r="AH25" i="4"/>
  <c r="AG25" i="4"/>
  <c r="AF25" i="4"/>
  <c r="AE25" i="4"/>
  <c r="AD25" i="4"/>
  <c r="AC25" i="4"/>
  <c r="Z25" i="4"/>
  <c r="Y25" i="4"/>
  <c r="X25" i="4"/>
  <c r="W25" i="4"/>
  <c r="V25" i="4"/>
  <c r="U25" i="4"/>
  <c r="T25" i="4"/>
  <c r="Q25" i="4"/>
  <c r="P25" i="4"/>
  <c r="O25" i="4"/>
  <c r="N25" i="4"/>
  <c r="M25" i="4"/>
  <c r="L25" i="4"/>
  <c r="K25" i="4"/>
  <c r="J14" i="4"/>
  <c r="O10" i="4"/>
  <c r="N10" i="4"/>
  <c r="M10" i="4"/>
  <c r="L10" i="4"/>
  <c r="K10" i="4"/>
  <c r="J10" i="4"/>
  <c r="I10" i="4"/>
  <c r="H10" i="4"/>
  <c r="G10" i="4"/>
  <c r="F10" i="4"/>
  <c r="E10" i="4"/>
  <c r="D10" i="4"/>
  <c r="TP9" i="4"/>
  <c r="TR9" i="4" s="1"/>
  <c r="TT9" i="4" s="1"/>
  <c r="TV9" i="4" s="1"/>
  <c r="TX9" i="4" s="1"/>
  <c r="TZ9" i="4" s="1"/>
  <c r="UB9" i="4" s="1"/>
  <c r="UD9" i="4" s="1"/>
  <c r="UF9" i="4" s="1"/>
  <c r="UH9" i="4" s="1"/>
  <c r="UJ9" i="4" s="1"/>
  <c r="UL9" i="4" s="1"/>
  <c r="UN9" i="4" s="1"/>
  <c r="UP9" i="4" s="1"/>
  <c r="UR9" i="4" s="1"/>
  <c r="UT9" i="4" s="1"/>
  <c r="UV9" i="4" s="1"/>
  <c r="UX9" i="4" s="1"/>
  <c r="UZ9" i="4" s="1"/>
  <c r="VB9" i="4" s="1"/>
  <c r="VD9" i="4" s="1"/>
  <c r="VF9" i="4" s="1"/>
  <c r="VH9" i="4" s="1"/>
  <c r="VJ9" i="4" s="1"/>
  <c r="VL9" i="4" s="1"/>
  <c r="VN9" i="4" s="1"/>
  <c r="VP9" i="4" s="1"/>
  <c r="VR9" i="4" s="1"/>
  <c r="VT9" i="4" s="1"/>
  <c r="VV9" i="4" s="1"/>
  <c r="VX9" i="4" s="1"/>
  <c r="VZ9" i="4" s="1"/>
  <c r="WB9" i="4" s="1"/>
  <c r="WD9" i="4" s="1"/>
  <c r="WF9" i="4" s="1"/>
  <c r="WH9" i="4" s="1"/>
  <c r="WJ9" i="4" s="1"/>
  <c r="WL9" i="4" s="1"/>
  <c r="WN9" i="4" s="1"/>
  <c r="WP9" i="4" s="1"/>
  <c r="WR9" i="4" s="1"/>
  <c r="WT9" i="4" s="1"/>
  <c r="WV9" i="4" s="1"/>
  <c r="WX9" i="4" s="1"/>
  <c r="WZ9" i="4" s="1"/>
  <c r="XB9" i="4" s="1"/>
  <c r="XD9" i="4" s="1"/>
  <c r="XF9" i="4" s="1"/>
  <c r="XH9" i="4" s="1"/>
  <c r="XJ9" i="4" s="1"/>
  <c r="XL9" i="4" s="1"/>
  <c r="XN9" i="4" s="1"/>
  <c r="XP9" i="4" s="1"/>
  <c r="XR9" i="4" s="1"/>
  <c r="XT9" i="4" s="1"/>
  <c r="XV9" i="4" s="1"/>
  <c r="XX9" i="4" s="1"/>
  <c r="XZ9" i="4" s="1"/>
  <c r="YB9" i="4" s="1"/>
  <c r="YD9" i="4" s="1"/>
  <c r="YF9" i="4" s="1"/>
  <c r="YH9" i="4" s="1"/>
  <c r="YJ9" i="4" s="1"/>
  <c r="YL9" i="4" s="1"/>
  <c r="YN9" i="4" s="1"/>
  <c r="YP9" i="4" s="1"/>
  <c r="YR9" i="4" s="1"/>
  <c r="YT9" i="4" s="1"/>
  <c r="YV9" i="4" s="1"/>
  <c r="YX9" i="4" s="1"/>
  <c r="YZ9" i="4" s="1"/>
  <c r="ZB9" i="4" s="1"/>
  <c r="ZD9" i="4" s="1"/>
  <c r="ZF9" i="4" s="1"/>
  <c r="ZH9" i="4" s="1"/>
  <c r="ZJ9" i="4" s="1"/>
  <c r="ZL9" i="4" s="1"/>
  <c r="ZN9" i="4" s="1"/>
  <c r="ZP9" i="4" s="1"/>
  <c r="ZR9" i="4" s="1"/>
  <c r="ZT9" i="4" s="1"/>
  <c r="ZV9" i="4" s="1"/>
  <c r="ZX9" i="4" s="1"/>
  <c r="ZZ9" i="4" s="1"/>
  <c r="AAB9" i="4" s="1"/>
  <c r="AAD9" i="4" s="1"/>
  <c r="AAF9" i="4" s="1"/>
  <c r="AAH9" i="4" s="1"/>
  <c r="AAJ9" i="4" s="1"/>
  <c r="AAL9" i="4" s="1"/>
  <c r="AAN9" i="4" s="1"/>
  <c r="AAP9" i="4" s="1"/>
  <c r="AAR9" i="4" s="1"/>
  <c r="AAT9" i="4" s="1"/>
  <c r="AAV9" i="4" s="1"/>
  <c r="AAX9" i="4" s="1"/>
  <c r="AAZ9" i="4" s="1"/>
  <c r="ABB9" i="4" s="1"/>
  <c r="ABD9" i="4" s="1"/>
  <c r="ABF9" i="4" s="1"/>
  <c r="ABH9" i="4" s="1"/>
  <c r="ABJ9" i="4" s="1"/>
  <c r="ABL9" i="4" s="1"/>
  <c r="ABN9" i="4" s="1"/>
  <c r="ABP9" i="4" s="1"/>
  <c r="ABR9" i="4" s="1"/>
  <c r="ABT9" i="4" s="1"/>
  <c r="ABV9" i="4" s="1"/>
  <c r="ABX9" i="4" s="1"/>
  <c r="ABZ9" i="4" s="1"/>
  <c r="ACB9" i="4" s="1"/>
  <c r="ACD9" i="4" s="1"/>
  <c r="ACF9" i="4" s="1"/>
  <c r="ACH9" i="4" s="1"/>
  <c r="ACJ9" i="4" s="1"/>
  <c r="ACL9" i="4" s="1"/>
  <c r="ACN9" i="4" s="1"/>
  <c r="ACP9" i="4" s="1"/>
  <c r="ACR9" i="4" s="1"/>
  <c r="ACT9" i="4" s="1"/>
  <c r="ACV9" i="4" s="1"/>
  <c r="ACX9" i="4" s="1"/>
  <c r="ACZ9" i="4" s="1"/>
  <c r="ADB9" i="4" s="1"/>
  <c r="ADD9" i="4" s="1"/>
  <c r="ADF9" i="4" s="1"/>
  <c r="ADH9" i="4" s="1"/>
  <c r="ADJ9" i="4" s="1"/>
  <c r="ADL9" i="4" s="1"/>
  <c r="ADN9" i="4" s="1"/>
  <c r="ADP9" i="4" s="1"/>
  <c r="ADR9" i="4" s="1"/>
  <c r="ADT9" i="4" s="1"/>
  <c r="ADV9" i="4" s="1"/>
  <c r="ADX9" i="4" s="1"/>
  <c r="ADZ9" i="4" s="1"/>
  <c r="AEB9" i="4" s="1"/>
  <c r="AED9" i="4" s="1"/>
  <c r="AEF9" i="4" s="1"/>
  <c r="AEH9" i="4" s="1"/>
  <c r="AEJ9" i="4" s="1"/>
  <c r="AEL9" i="4" s="1"/>
  <c r="AEN9" i="4" s="1"/>
  <c r="AEP9" i="4" s="1"/>
  <c r="AER9" i="4" s="1"/>
  <c r="AET9" i="4" s="1"/>
  <c r="AEV9" i="4" s="1"/>
  <c r="AEX9" i="4" s="1"/>
  <c r="AEZ9" i="4" s="1"/>
  <c r="AFB9" i="4" s="1"/>
  <c r="AFD9" i="4" s="1"/>
  <c r="AFF9" i="4" s="1"/>
  <c r="AFH9" i="4" s="1"/>
  <c r="AFJ9" i="4" s="1"/>
  <c r="AFL9" i="4" s="1"/>
  <c r="AFN9" i="4" s="1"/>
  <c r="AFP9" i="4" s="1"/>
  <c r="AFR9" i="4" s="1"/>
  <c r="AFT9" i="4" s="1"/>
  <c r="AFV9" i="4" s="1"/>
  <c r="AFX9" i="4" s="1"/>
  <c r="AFZ9" i="4" s="1"/>
  <c r="AGB9" i="4" s="1"/>
  <c r="AGD9" i="4" s="1"/>
  <c r="AGF9" i="4" s="1"/>
  <c r="AGH9" i="4" s="1"/>
  <c r="AGJ9" i="4" s="1"/>
  <c r="AGL9" i="4" s="1"/>
  <c r="AGN9" i="4" s="1"/>
  <c r="AGP9" i="4" s="1"/>
  <c r="AGR9" i="4" s="1"/>
  <c r="AGT9" i="4" s="1"/>
  <c r="AGV9" i="4" s="1"/>
  <c r="AGX9" i="4" s="1"/>
  <c r="AGZ9" i="4" s="1"/>
  <c r="AHB9" i="4" s="1"/>
  <c r="AHD9" i="4" s="1"/>
  <c r="AHF9" i="4" s="1"/>
  <c r="AHH9" i="4" s="1"/>
  <c r="AHJ9" i="4" s="1"/>
  <c r="AHL9" i="4" s="1"/>
  <c r="AHN9" i="4" s="1"/>
  <c r="AHP9" i="4" s="1"/>
  <c r="AHR9" i="4" s="1"/>
  <c r="AHT9" i="4" s="1"/>
  <c r="AHV9" i="4" s="1"/>
  <c r="AHX9" i="4" s="1"/>
  <c r="AHZ9" i="4" s="1"/>
  <c r="AIB9" i="4" s="1"/>
  <c r="AID9" i="4" s="1"/>
  <c r="AIF9" i="4" s="1"/>
  <c r="AIH9" i="4" s="1"/>
  <c r="AIJ9" i="4" s="1"/>
  <c r="AIL9" i="4" s="1"/>
  <c r="AIN9" i="4" s="1"/>
  <c r="AIP9" i="4" s="1"/>
  <c r="AIR9" i="4" s="1"/>
  <c r="AIT9" i="4" s="1"/>
  <c r="AIV9" i="4" s="1"/>
  <c r="AIX9" i="4" s="1"/>
  <c r="AIZ9" i="4" s="1"/>
  <c r="AJB9" i="4" s="1"/>
  <c r="AJD9" i="4" s="1"/>
  <c r="AJF9" i="4" s="1"/>
  <c r="AJH9" i="4" s="1"/>
  <c r="AJJ9" i="4" s="1"/>
  <c r="AJL9" i="4" s="1"/>
  <c r="AJN9" i="4" s="1"/>
  <c r="AJP9" i="4" s="1"/>
  <c r="AJR9" i="4" s="1"/>
  <c r="AJT9" i="4" s="1"/>
  <c r="AJV9" i="4" s="1"/>
  <c r="AJX9" i="4" s="1"/>
  <c r="AJZ9" i="4" s="1"/>
  <c r="AKB9" i="4" s="1"/>
  <c r="AKD9" i="4" s="1"/>
  <c r="AKF9" i="4" s="1"/>
  <c r="AKH9" i="4" s="1"/>
  <c r="AKJ9" i="4" s="1"/>
  <c r="AKL9" i="4" s="1"/>
  <c r="AKN9" i="4" s="1"/>
  <c r="AKP9" i="4" s="1"/>
  <c r="AKR9" i="4" s="1"/>
  <c r="AKT9" i="4" s="1"/>
  <c r="AKV9" i="4" s="1"/>
  <c r="AKX9" i="4" s="1"/>
  <c r="AKZ9" i="4" s="1"/>
  <c r="ALB9" i="4" s="1"/>
  <c r="ALD9" i="4" s="1"/>
  <c r="ALF9" i="4" s="1"/>
  <c r="ALH9" i="4" s="1"/>
  <c r="ALJ9" i="4" s="1"/>
  <c r="ALL9" i="4" s="1"/>
  <c r="ALN9" i="4" s="1"/>
  <c r="ALP9" i="4" s="1"/>
  <c r="ALR9" i="4" s="1"/>
  <c r="ALT9" i="4" s="1"/>
  <c r="ALV9" i="4" s="1"/>
  <c r="ALX9" i="4" s="1"/>
  <c r="ALZ9" i="4" s="1"/>
  <c r="AMB9" i="4" s="1"/>
  <c r="AMD9" i="4" s="1"/>
  <c r="AMF9" i="4" s="1"/>
  <c r="AMH9" i="4" s="1"/>
  <c r="AMJ9" i="4" s="1"/>
  <c r="AML9" i="4" s="1"/>
  <c r="AMN9" i="4" s="1"/>
  <c r="AMP9" i="4" s="1"/>
  <c r="AMR9" i="4" s="1"/>
  <c r="AMT9" i="4" s="1"/>
  <c r="AMV9" i="4" s="1"/>
  <c r="AMX9" i="4" s="1"/>
  <c r="AMZ9" i="4" s="1"/>
  <c r="ANB9" i="4" s="1"/>
  <c r="AND9" i="4" s="1"/>
  <c r="ANF9" i="4" s="1"/>
  <c r="ANH9" i="4" s="1"/>
  <c r="ANJ9" i="4" s="1"/>
  <c r="ANL9" i="4" s="1"/>
  <c r="ANN9" i="4" s="1"/>
  <c r="ANP9" i="4" s="1"/>
  <c r="ANR9" i="4" s="1"/>
  <c r="ANT9" i="4" s="1"/>
  <c r="ANV9" i="4" s="1"/>
  <c r="ANX9" i="4" s="1"/>
  <c r="ANZ9" i="4" s="1"/>
  <c r="AOB9" i="4" s="1"/>
  <c r="AOD9" i="4" s="1"/>
  <c r="AOF9" i="4" s="1"/>
  <c r="AOH9" i="4" s="1"/>
  <c r="AOJ9" i="4" s="1"/>
  <c r="AOL9" i="4" s="1"/>
  <c r="AON9" i="4" s="1"/>
  <c r="AOP9" i="4" s="1"/>
  <c r="AOR9" i="4" s="1"/>
  <c r="AOT9" i="4" s="1"/>
  <c r="AOV9" i="4" s="1"/>
  <c r="AOX9" i="4" s="1"/>
  <c r="AOZ9" i="4" s="1"/>
  <c r="APB9" i="4" s="1"/>
  <c r="APD9" i="4" s="1"/>
  <c r="APF9" i="4" s="1"/>
  <c r="APH9" i="4" s="1"/>
  <c r="APJ9" i="4" s="1"/>
  <c r="APL9" i="4" s="1"/>
  <c r="APN9" i="4" s="1"/>
  <c r="APP9" i="4" s="1"/>
  <c r="APR9" i="4" s="1"/>
  <c r="APT9" i="4" s="1"/>
  <c r="APV9" i="4" s="1"/>
  <c r="APX9" i="4" s="1"/>
  <c r="APZ9" i="4" s="1"/>
  <c r="AQB9" i="4" s="1"/>
  <c r="AQD9" i="4" s="1"/>
  <c r="AQF9" i="4" s="1"/>
  <c r="AQH9" i="4" s="1"/>
  <c r="AQJ9" i="4" s="1"/>
  <c r="AQL9" i="4" s="1"/>
  <c r="AQN9" i="4" s="1"/>
  <c r="AQP9" i="4" s="1"/>
  <c r="AQR9" i="4" s="1"/>
  <c r="AQT9" i="4" s="1"/>
  <c r="AQV9" i="4" s="1"/>
  <c r="AQX9" i="4" s="1"/>
  <c r="AQZ9" i="4" s="1"/>
  <c r="ARB9" i="4" s="1"/>
  <c r="ARD9" i="4" s="1"/>
  <c r="ARF9" i="4" s="1"/>
  <c r="ARH9" i="4" s="1"/>
  <c r="ARJ9" i="4" s="1"/>
  <c r="ARL9" i="4" s="1"/>
  <c r="ARN9" i="4" s="1"/>
  <c r="ARP9" i="4" s="1"/>
  <c r="ARR9" i="4" s="1"/>
  <c r="ART9" i="4" s="1"/>
  <c r="ARV9" i="4" s="1"/>
  <c r="ARX9" i="4" s="1"/>
  <c r="ARZ9" i="4" s="1"/>
  <c r="ASB9" i="4" s="1"/>
  <c r="ASD9" i="4" s="1"/>
  <c r="ASF9" i="4" s="1"/>
  <c r="ASH9" i="4" s="1"/>
  <c r="ASJ9" i="4" s="1"/>
  <c r="ASL9" i="4" s="1"/>
  <c r="ASN9" i="4" s="1"/>
  <c r="ASP9" i="4" s="1"/>
  <c r="ASR9" i="4" s="1"/>
  <c r="AST9" i="4" s="1"/>
  <c r="ASV9" i="4" s="1"/>
  <c r="ASX9" i="4" s="1"/>
  <c r="ASZ9" i="4" s="1"/>
  <c r="ATB9" i="4" s="1"/>
  <c r="ATD9" i="4" s="1"/>
  <c r="ATF9" i="4" s="1"/>
  <c r="ATH9" i="4" s="1"/>
  <c r="ATJ9" i="4" s="1"/>
  <c r="ATL9" i="4" s="1"/>
  <c r="ATN9" i="4" s="1"/>
  <c r="ATP9" i="4" s="1"/>
  <c r="ATR9" i="4" s="1"/>
  <c r="ATT9" i="4" s="1"/>
  <c r="ATV9" i="4" s="1"/>
  <c r="ATX9" i="4" s="1"/>
  <c r="ATZ9" i="4" s="1"/>
  <c r="AUB9" i="4" s="1"/>
  <c r="AUD9" i="4" s="1"/>
  <c r="AUF9" i="4" s="1"/>
  <c r="AUH9" i="4" s="1"/>
  <c r="AUJ9" i="4" s="1"/>
  <c r="AUL9" i="4" s="1"/>
  <c r="AUN9" i="4" s="1"/>
  <c r="AUP9" i="4" s="1"/>
  <c r="AUR9" i="4" s="1"/>
  <c r="AUT9" i="4" s="1"/>
  <c r="AUV9" i="4" s="1"/>
  <c r="AUX9" i="4" s="1"/>
  <c r="AUZ9" i="4" s="1"/>
  <c r="AVB9" i="4" s="1"/>
  <c r="AVD9" i="4" s="1"/>
  <c r="AVF9" i="4" s="1"/>
  <c r="AVH9" i="4" s="1"/>
  <c r="AVJ9" i="4" s="1"/>
  <c r="AVL9" i="4" s="1"/>
  <c r="AVN9" i="4" s="1"/>
  <c r="AVP9" i="4" s="1"/>
  <c r="AVR9" i="4" s="1"/>
  <c r="AVT9" i="4" s="1"/>
  <c r="AVV9" i="4" s="1"/>
  <c r="AVX9" i="4" s="1"/>
  <c r="AVZ9" i="4" s="1"/>
  <c r="AWB9" i="4" s="1"/>
  <c r="AWD9" i="4" s="1"/>
  <c r="AWF9" i="4" s="1"/>
  <c r="AWH9" i="4" s="1"/>
  <c r="AWJ9" i="4" s="1"/>
  <c r="AWL9" i="4" s="1"/>
  <c r="AWN9" i="4" s="1"/>
  <c r="AWP9" i="4" s="1"/>
  <c r="AWR9" i="4" s="1"/>
  <c r="AWT9" i="4" s="1"/>
  <c r="AWV9" i="4" s="1"/>
  <c r="AWX9" i="4" s="1"/>
  <c r="AWZ9" i="4" s="1"/>
  <c r="AXB9" i="4" s="1"/>
  <c r="AXD9" i="4" s="1"/>
  <c r="AXF9" i="4" s="1"/>
  <c r="AXH9" i="4" s="1"/>
  <c r="AXJ9" i="4" s="1"/>
  <c r="AXL9" i="4" s="1"/>
  <c r="AXN9" i="4" s="1"/>
  <c r="AXP9" i="4" s="1"/>
  <c r="AXR9" i="4" s="1"/>
  <c r="AXT9" i="4" s="1"/>
  <c r="AXV9" i="4" s="1"/>
  <c r="AXX9" i="4" s="1"/>
  <c r="AXZ9" i="4" s="1"/>
  <c r="AYB9" i="4" s="1"/>
  <c r="AYD9" i="4" s="1"/>
  <c r="AYF9" i="4" s="1"/>
  <c r="AYH9" i="4" s="1"/>
  <c r="AYJ9" i="4" s="1"/>
  <c r="AYL9" i="4" s="1"/>
  <c r="AYN9" i="4" s="1"/>
  <c r="AYP9" i="4" s="1"/>
  <c r="AYR9" i="4" s="1"/>
  <c r="AYT9" i="4" s="1"/>
  <c r="AYV9" i="4" s="1"/>
  <c r="AYX9" i="4" s="1"/>
  <c r="AYZ9" i="4" s="1"/>
  <c r="AZB9" i="4" s="1"/>
  <c r="AZD9" i="4" s="1"/>
  <c r="AZF9" i="4" s="1"/>
  <c r="AZH9" i="4" s="1"/>
  <c r="AZJ9" i="4" s="1"/>
  <c r="AZL9" i="4" s="1"/>
  <c r="AZN9" i="4" s="1"/>
  <c r="AZP9" i="4" s="1"/>
  <c r="AZR9" i="4" s="1"/>
  <c r="AZT9" i="4" s="1"/>
  <c r="AZV9" i="4" s="1"/>
  <c r="AZX9" i="4" s="1"/>
  <c r="AZZ9" i="4" s="1"/>
  <c r="BAB9" i="4" s="1"/>
  <c r="BAD9" i="4" s="1"/>
  <c r="BAF9" i="4" s="1"/>
  <c r="BAH9" i="4" s="1"/>
  <c r="BAJ9" i="4" s="1"/>
  <c r="BAL9" i="4" s="1"/>
  <c r="BAN9" i="4" s="1"/>
  <c r="BAP9" i="4" s="1"/>
  <c r="BAR9" i="4" s="1"/>
  <c r="BAT9" i="4" s="1"/>
  <c r="BAV9" i="4" s="1"/>
  <c r="BAX9" i="4" s="1"/>
  <c r="BAZ9" i="4" s="1"/>
  <c r="BBB9" i="4" s="1"/>
  <c r="BBD9" i="4" s="1"/>
  <c r="BBF9" i="4" s="1"/>
  <c r="BBH9" i="4" s="1"/>
  <c r="BBJ9" i="4" s="1"/>
  <c r="BBL9" i="4" s="1"/>
  <c r="BBN9" i="4" s="1"/>
  <c r="BBP9" i="4" s="1"/>
  <c r="BBR9" i="4" s="1"/>
  <c r="BBT9" i="4" s="1"/>
  <c r="BBV9" i="4" s="1"/>
  <c r="BBX9" i="4" s="1"/>
  <c r="BBZ9" i="4" s="1"/>
  <c r="BCB9" i="4" s="1"/>
  <c r="BCD9" i="4" s="1"/>
  <c r="BCF9" i="4" s="1"/>
  <c r="BCH9" i="4" s="1"/>
  <c r="BCJ9" i="4" s="1"/>
  <c r="BCL9" i="4" s="1"/>
  <c r="BCN9" i="4" s="1"/>
  <c r="BCP9" i="4" s="1"/>
  <c r="BCR9" i="4" s="1"/>
  <c r="BCT9" i="4" s="1"/>
  <c r="BCV9" i="4" s="1"/>
  <c r="BCX9" i="4" s="1"/>
  <c r="BCZ9" i="4" s="1"/>
  <c r="BDB9" i="4" s="1"/>
  <c r="BDD9" i="4" s="1"/>
  <c r="BDF9" i="4" s="1"/>
  <c r="BDH9" i="4" s="1"/>
  <c r="BDJ9" i="4" s="1"/>
  <c r="BDL9" i="4" s="1"/>
  <c r="BDN9" i="4" s="1"/>
  <c r="BDP9" i="4" s="1"/>
  <c r="BDR9" i="4" s="1"/>
  <c r="BDT9" i="4" s="1"/>
  <c r="BDV9" i="4" s="1"/>
  <c r="BDX9" i="4" s="1"/>
  <c r="BDZ9" i="4" s="1"/>
  <c r="BEB9" i="4" s="1"/>
  <c r="BED9" i="4" s="1"/>
  <c r="BEF9" i="4" s="1"/>
  <c r="BEH9" i="4" s="1"/>
  <c r="BEJ9" i="4" s="1"/>
  <c r="BEL9" i="4" s="1"/>
  <c r="BEN9" i="4" s="1"/>
  <c r="BEP9" i="4" s="1"/>
  <c r="BER9" i="4" s="1"/>
  <c r="BET9" i="4" s="1"/>
  <c r="BEV9" i="4" s="1"/>
  <c r="BEX9" i="4" s="1"/>
  <c r="BEZ9" i="4" s="1"/>
  <c r="BFB9" i="4" s="1"/>
  <c r="BFD9" i="4" s="1"/>
  <c r="BFF9" i="4" s="1"/>
  <c r="BFH9" i="4" s="1"/>
  <c r="BFJ9" i="4" s="1"/>
  <c r="BFL9" i="4" s="1"/>
  <c r="BFN9" i="4" s="1"/>
  <c r="BFP9" i="4" s="1"/>
  <c r="BFR9" i="4" s="1"/>
  <c r="BFT9" i="4" s="1"/>
  <c r="BFV9" i="4" s="1"/>
  <c r="BFX9" i="4" s="1"/>
  <c r="BFZ9" i="4" s="1"/>
  <c r="BGB9" i="4" s="1"/>
  <c r="BGD9" i="4" s="1"/>
  <c r="BGF9" i="4" s="1"/>
  <c r="BGH9" i="4" s="1"/>
  <c r="BGJ9" i="4" s="1"/>
  <c r="BGL9" i="4" s="1"/>
  <c r="BGN9" i="4" s="1"/>
  <c r="BGP9" i="4" s="1"/>
  <c r="BGR9" i="4" s="1"/>
  <c r="BGT9" i="4" s="1"/>
  <c r="BGV9" i="4" s="1"/>
  <c r="BGX9" i="4" s="1"/>
  <c r="BGZ9" i="4" s="1"/>
  <c r="BHB9" i="4" s="1"/>
  <c r="BHD9" i="4" s="1"/>
  <c r="BHF9" i="4" s="1"/>
  <c r="BHH9" i="4" s="1"/>
  <c r="BHJ9" i="4" s="1"/>
  <c r="BHL9" i="4" s="1"/>
  <c r="BHN9" i="4" s="1"/>
  <c r="BHP9" i="4" s="1"/>
  <c r="BHR9" i="4" s="1"/>
  <c r="BHT9" i="4" s="1"/>
  <c r="BHV9" i="4" s="1"/>
  <c r="BHX9" i="4" s="1"/>
  <c r="BHZ9" i="4" s="1"/>
  <c r="BIB9" i="4" s="1"/>
  <c r="BID9" i="4" s="1"/>
  <c r="BIF9" i="4" s="1"/>
  <c r="BIH9" i="4" s="1"/>
  <c r="BIJ9" i="4" s="1"/>
  <c r="BIL9" i="4" s="1"/>
  <c r="BIN9" i="4" s="1"/>
  <c r="BIP9" i="4" s="1"/>
  <c r="BIR9" i="4" s="1"/>
  <c r="BIT9" i="4" s="1"/>
  <c r="BIV9" i="4" s="1"/>
  <c r="BIX9" i="4" s="1"/>
  <c r="BIZ9" i="4" s="1"/>
  <c r="BJB9" i="4" s="1"/>
  <c r="BJD9" i="4" s="1"/>
  <c r="BJF9" i="4" s="1"/>
  <c r="BJH9" i="4" s="1"/>
  <c r="BJJ9" i="4" s="1"/>
  <c r="BJL9" i="4" s="1"/>
  <c r="BJN9" i="4" s="1"/>
  <c r="BJP9" i="4" s="1"/>
  <c r="BJR9" i="4" s="1"/>
  <c r="BJT9" i="4" s="1"/>
  <c r="BJV9" i="4" s="1"/>
  <c r="BJX9" i="4" s="1"/>
  <c r="BJZ9" i="4" s="1"/>
  <c r="BKB9" i="4" s="1"/>
  <c r="BKD9" i="4" s="1"/>
  <c r="BKF9" i="4" s="1"/>
  <c r="BKH9" i="4" s="1"/>
  <c r="BKJ9" i="4" s="1"/>
  <c r="BKL9" i="4" s="1"/>
  <c r="BKN9" i="4" s="1"/>
  <c r="BKP9" i="4" s="1"/>
  <c r="BKR9" i="4" s="1"/>
  <c r="BKT9" i="4" s="1"/>
  <c r="BKV9" i="4" s="1"/>
  <c r="BKX9" i="4" s="1"/>
  <c r="BKZ9" i="4" s="1"/>
  <c r="BLB9" i="4" s="1"/>
  <c r="BLD9" i="4" s="1"/>
  <c r="BLF9" i="4" s="1"/>
  <c r="BLH9" i="4" s="1"/>
  <c r="BLJ9" i="4" s="1"/>
  <c r="BLL9" i="4" s="1"/>
  <c r="BLN9" i="4" s="1"/>
  <c r="BLP9" i="4" s="1"/>
  <c r="BLR9" i="4" s="1"/>
  <c r="BLT9" i="4" s="1"/>
  <c r="BLV9" i="4" s="1"/>
  <c r="BLX9" i="4" s="1"/>
  <c r="BLZ9" i="4" s="1"/>
  <c r="BMB9" i="4" s="1"/>
  <c r="BMD9" i="4" s="1"/>
  <c r="BMF9" i="4" s="1"/>
  <c r="BMH9" i="4" s="1"/>
  <c r="BMJ9" i="4" s="1"/>
  <c r="BML9" i="4" s="1"/>
  <c r="BMN9" i="4" s="1"/>
  <c r="BMP9" i="4" s="1"/>
  <c r="BMR9" i="4" s="1"/>
  <c r="BMT9" i="4" s="1"/>
  <c r="BMV9" i="4" s="1"/>
  <c r="BMX9" i="4" s="1"/>
  <c r="BMZ9" i="4" s="1"/>
  <c r="BNB9" i="4" s="1"/>
  <c r="BND9" i="4" s="1"/>
  <c r="BNF9" i="4" s="1"/>
  <c r="BNH9" i="4" s="1"/>
  <c r="BNJ9" i="4" s="1"/>
  <c r="BNL9" i="4" s="1"/>
  <c r="BNN9" i="4" s="1"/>
  <c r="BNP9" i="4" s="1"/>
  <c r="BNR9" i="4" s="1"/>
  <c r="BNT9" i="4" s="1"/>
  <c r="BNV9" i="4" s="1"/>
  <c r="BNX9" i="4" s="1"/>
  <c r="BNZ9" i="4" s="1"/>
  <c r="BOB9" i="4" s="1"/>
  <c r="BOD9" i="4" s="1"/>
  <c r="BOF9" i="4" s="1"/>
  <c r="BOH9" i="4" s="1"/>
  <c r="BOJ9" i="4" s="1"/>
  <c r="BOL9" i="4" s="1"/>
  <c r="BON9" i="4" s="1"/>
  <c r="BOP9" i="4" s="1"/>
  <c r="BOR9" i="4" s="1"/>
  <c r="BOT9" i="4" s="1"/>
  <c r="BOV9" i="4" s="1"/>
  <c r="BOX9" i="4" s="1"/>
  <c r="BOZ9" i="4" s="1"/>
  <c r="BPB9" i="4" s="1"/>
  <c r="BPD9" i="4" s="1"/>
  <c r="BPF9" i="4" s="1"/>
  <c r="BPH9" i="4" s="1"/>
  <c r="BPJ9" i="4" s="1"/>
  <c r="BPL9" i="4" s="1"/>
  <c r="BPN9" i="4" s="1"/>
  <c r="BPP9" i="4" s="1"/>
  <c r="BPR9" i="4" s="1"/>
  <c r="BPT9" i="4" s="1"/>
  <c r="BPV9" i="4" s="1"/>
  <c r="BPX9" i="4" s="1"/>
  <c r="BPZ9" i="4" s="1"/>
  <c r="BQB9" i="4" s="1"/>
  <c r="BQD9" i="4" s="1"/>
  <c r="BQF9" i="4" s="1"/>
  <c r="BQH9" i="4" s="1"/>
  <c r="BQJ9" i="4" s="1"/>
  <c r="BQL9" i="4" s="1"/>
  <c r="BQN9" i="4" s="1"/>
  <c r="BQP9" i="4" s="1"/>
  <c r="BQR9" i="4" s="1"/>
  <c r="BQT9" i="4" s="1"/>
  <c r="BQV9" i="4" s="1"/>
  <c r="BQX9" i="4" s="1"/>
  <c r="BQZ9" i="4" s="1"/>
  <c r="BRB9" i="4" s="1"/>
  <c r="BRD9" i="4" s="1"/>
  <c r="BRF9" i="4" s="1"/>
  <c r="BRH9" i="4" s="1"/>
  <c r="BRJ9" i="4" s="1"/>
  <c r="BRL9" i="4" s="1"/>
  <c r="BRN9" i="4" s="1"/>
  <c r="BRP9" i="4" s="1"/>
  <c r="BRR9" i="4" s="1"/>
  <c r="BRT9" i="4" s="1"/>
  <c r="BRV9" i="4" s="1"/>
  <c r="BRX9" i="4" s="1"/>
  <c r="BRZ9" i="4" s="1"/>
  <c r="BSB9" i="4" s="1"/>
  <c r="BSD9" i="4" s="1"/>
  <c r="BSF9" i="4" s="1"/>
  <c r="BSH9" i="4" s="1"/>
  <c r="BSJ9" i="4" s="1"/>
  <c r="BSL9" i="4" s="1"/>
  <c r="BSN9" i="4" s="1"/>
  <c r="BSP9" i="4" s="1"/>
  <c r="BSR9" i="4" s="1"/>
  <c r="BST9" i="4" s="1"/>
  <c r="BSV9" i="4" s="1"/>
  <c r="BSX9" i="4" s="1"/>
  <c r="BSZ9" i="4" s="1"/>
  <c r="BTB9" i="4" s="1"/>
  <c r="BTD9" i="4" s="1"/>
  <c r="BTF9" i="4" s="1"/>
  <c r="BTH9" i="4" s="1"/>
  <c r="BTJ9" i="4" s="1"/>
  <c r="BTL9" i="4" s="1"/>
  <c r="BTN9" i="4" s="1"/>
  <c r="BTP9" i="4" s="1"/>
  <c r="BTR9" i="4" s="1"/>
  <c r="BTT9" i="4" s="1"/>
  <c r="BTV9" i="4" s="1"/>
  <c r="BTX9" i="4" s="1"/>
  <c r="BTZ9" i="4" s="1"/>
  <c r="BUB9" i="4" s="1"/>
  <c r="BUD9" i="4" s="1"/>
  <c r="BUF9" i="4" s="1"/>
  <c r="BUH9" i="4" s="1"/>
  <c r="BUJ9" i="4" s="1"/>
  <c r="BUL9" i="4" s="1"/>
  <c r="BUN9" i="4" s="1"/>
  <c r="BUP9" i="4" s="1"/>
  <c r="BUR9" i="4" s="1"/>
  <c r="BUT9" i="4" s="1"/>
  <c r="BUV9" i="4" s="1"/>
  <c r="BUX9" i="4" s="1"/>
  <c r="BUZ9" i="4" s="1"/>
  <c r="BVB9" i="4" s="1"/>
  <c r="BVD9" i="4" s="1"/>
  <c r="BVF9" i="4" s="1"/>
  <c r="BVH9" i="4" s="1"/>
  <c r="BVJ9" i="4" s="1"/>
  <c r="BVL9" i="4" s="1"/>
  <c r="BVN9" i="4" s="1"/>
  <c r="BVP9" i="4" s="1"/>
  <c r="BVR9" i="4" s="1"/>
  <c r="BVT9" i="4" s="1"/>
  <c r="BVV9" i="4" s="1"/>
  <c r="BVX9" i="4" s="1"/>
  <c r="BVZ9" i="4" s="1"/>
  <c r="BWB9" i="4" s="1"/>
  <c r="BWD9" i="4" s="1"/>
  <c r="BWF9" i="4" s="1"/>
  <c r="BWH9" i="4" s="1"/>
  <c r="BWJ9" i="4" s="1"/>
  <c r="BWL9" i="4" s="1"/>
  <c r="BWN9" i="4" s="1"/>
  <c r="BWP9" i="4" s="1"/>
  <c r="BWR9" i="4" s="1"/>
  <c r="BWT9" i="4" s="1"/>
  <c r="BWV9" i="4" s="1"/>
  <c r="BWX9" i="4" s="1"/>
  <c r="BWZ9" i="4" s="1"/>
  <c r="BXB9" i="4" s="1"/>
  <c r="BXD9" i="4" s="1"/>
  <c r="BXF9" i="4" s="1"/>
  <c r="BXH9" i="4" s="1"/>
  <c r="BXJ9" i="4" s="1"/>
  <c r="BXL9" i="4" s="1"/>
  <c r="BXN9" i="4" s="1"/>
  <c r="BXP9" i="4" s="1"/>
  <c r="BXR9" i="4" s="1"/>
  <c r="BXT9" i="4" s="1"/>
  <c r="BXV9" i="4" s="1"/>
  <c r="BXX9" i="4" s="1"/>
  <c r="BXZ9" i="4" s="1"/>
  <c r="BYB9" i="4" s="1"/>
  <c r="BYD9" i="4" s="1"/>
  <c r="BYF9" i="4" s="1"/>
  <c r="BYH9" i="4" s="1"/>
  <c r="BYJ9" i="4" s="1"/>
  <c r="BYL9" i="4" s="1"/>
  <c r="BYN9" i="4" s="1"/>
  <c r="BYP9" i="4" s="1"/>
  <c r="BYR9" i="4" s="1"/>
  <c r="BYT9" i="4" s="1"/>
  <c r="BYV9" i="4" s="1"/>
  <c r="BYX9" i="4" s="1"/>
  <c r="BYZ9" i="4" s="1"/>
  <c r="BZB9" i="4" s="1"/>
  <c r="BZD9" i="4" s="1"/>
  <c r="BZF9" i="4" s="1"/>
  <c r="BZH9" i="4" s="1"/>
  <c r="BZJ9" i="4" s="1"/>
  <c r="BZL9" i="4" s="1"/>
  <c r="BZN9" i="4" s="1"/>
  <c r="BZP9" i="4" s="1"/>
  <c r="BZR9" i="4" s="1"/>
  <c r="BZT9" i="4" s="1"/>
  <c r="BZV9" i="4" s="1"/>
  <c r="BZX9" i="4" s="1"/>
  <c r="BZZ9" i="4" s="1"/>
  <c r="CAB9" i="4" s="1"/>
  <c r="CAD9" i="4" s="1"/>
  <c r="CAF9" i="4" s="1"/>
  <c r="CAH9" i="4" s="1"/>
  <c r="CAJ9" i="4" s="1"/>
  <c r="CAL9" i="4" s="1"/>
  <c r="CAN9" i="4" s="1"/>
  <c r="CAP9" i="4" s="1"/>
  <c r="CAR9" i="4" s="1"/>
  <c r="CAT9" i="4" s="1"/>
  <c r="CAV9" i="4" s="1"/>
  <c r="CAX9" i="4" s="1"/>
  <c r="CAZ9" i="4" s="1"/>
  <c r="CBB9" i="4" s="1"/>
  <c r="CBD9" i="4" s="1"/>
  <c r="CBF9" i="4" s="1"/>
  <c r="CBH9" i="4" s="1"/>
  <c r="CBJ9" i="4" s="1"/>
  <c r="CBL9" i="4" s="1"/>
  <c r="CBN9" i="4" s="1"/>
  <c r="CBP9" i="4" s="1"/>
  <c r="CBR9" i="4" s="1"/>
  <c r="CBT9" i="4" s="1"/>
  <c r="CBV9" i="4" s="1"/>
  <c r="CBX9" i="4" s="1"/>
  <c r="CBZ9" i="4" s="1"/>
  <c r="CCB9" i="4" s="1"/>
  <c r="CCD9" i="4" s="1"/>
  <c r="CCF9" i="4" s="1"/>
  <c r="CCH9" i="4" s="1"/>
  <c r="CCJ9" i="4" s="1"/>
  <c r="CCL9" i="4" s="1"/>
  <c r="CCN9" i="4" s="1"/>
  <c r="CCP9" i="4" s="1"/>
  <c r="CCR9" i="4" s="1"/>
  <c r="CCT9" i="4" s="1"/>
  <c r="CCV9" i="4" s="1"/>
  <c r="CCX9" i="4" s="1"/>
  <c r="CCZ9" i="4" s="1"/>
  <c r="CDB9" i="4" s="1"/>
  <c r="CDD9" i="4" s="1"/>
  <c r="CDF9" i="4" s="1"/>
  <c r="CDH9" i="4" s="1"/>
  <c r="CDJ9" i="4" s="1"/>
  <c r="CDL9" i="4" s="1"/>
  <c r="CDN9" i="4" s="1"/>
  <c r="CDP9" i="4" s="1"/>
  <c r="CDR9" i="4" s="1"/>
  <c r="CDT9" i="4" s="1"/>
  <c r="CDV9" i="4" s="1"/>
  <c r="CDX9" i="4" s="1"/>
  <c r="CDZ9" i="4" s="1"/>
  <c r="CEB9" i="4" s="1"/>
  <c r="CED9" i="4" s="1"/>
  <c r="CEF9" i="4" s="1"/>
  <c r="CEH9" i="4" s="1"/>
  <c r="CEJ9" i="4" s="1"/>
  <c r="CEL9" i="4" s="1"/>
  <c r="CEN9" i="4" s="1"/>
  <c r="CEP9" i="4" s="1"/>
  <c r="CER9" i="4" s="1"/>
  <c r="CET9" i="4" s="1"/>
  <c r="CEV9" i="4" s="1"/>
  <c r="CEX9" i="4" s="1"/>
  <c r="CEZ9" i="4" s="1"/>
  <c r="CFB9" i="4" s="1"/>
  <c r="CFD9" i="4" s="1"/>
  <c r="CFF9" i="4" s="1"/>
  <c r="CFH9" i="4" s="1"/>
  <c r="CFJ9" i="4" s="1"/>
  <c r="CFL9" i="4" s="1"/>
  <c r="CFN9" i="4" s="1"/>
  <c r="CFP9" i="4" s="1"/>
  <c r="CFR9" i="4" s="1"/>
  <c r="CFT9" i="4" s="1"/>
  <c r="CFV9" i="4" s="1"/>
  <c r="CFX9" i="4" s="1"/>
  <c r="CFZ9" i="4" s="1"/>
  <c r="CGB9" i="4" s="1"/>
  <c r="CGD9" i="4" s="1"/>
  <c r="CGF9" i="4" s="1"/>
  <c r="CGH9" i="4" s="1"/>
  <c r="CGJ9" i="4" s="1"/>
  <c r="CGL9" i="4" s="1"/>
  <c r="CGN9" i="4" s="1"/>
  <c r="CGP9" i="4" s="1"/>
  <c r="CGR9" i="4" s="1"/>
  <c r="CGT9" i="4" s="1"/>
  <c r="CGV9" i="4" s="1"/>
  <c r="CGX9" i="4" s="1"/>
  <c r="CGZ9" i="4" s="1"/>
  <c r="CHB9" i="4" s="1"/>
  <c r="CHD9" i="4" s="1"/>
  <c r="CHF9" i="4" s="1"/>
  <c r="CHH9" i="4" s="1"/>
  <c r="CHJ9" i="4" s="1"/>
  <c r="CHL9" i="4" s="1"/>
  <c r="CHN9" i="4" s="1"/>
  <c r="CHP9" i="4" s="1"/>
  <c r="CHR9" i="4" s="1"/>
  <c r="CHT9" i="4" s="1"/>
  <c r="CHV9" i="4" s="1"/>
  <c r="CHX9" i="4" s="1"/>
  <c r="CHZ9" i="4" s="1"/>
  <c r="CIB9" i="4" s="1"/>
  <c r="CID9" i="4" s="1"/>
  <c r="CIF9" i="4" s="1"/>
  <c r="CIH9" i="4" s="1"/>
  <c r="CIJ9" i="4" s="1"/>
  <c r="CIL9" i="4" s="1"/>
  <c r="CIN9" i="4" s="1"/>
  <c r="CIP9" i="4" s="1"/>
  <c r="CIR9" i="4" s="1"/>
  <c r="CIT9" i="4" s="1"/>
  <c r="CIV9" i="4" s="1"/>
  <c r="CIX9" i="4" s="1"/>
  <c r="CIZ9" i="4" s="1"/>
  <c r="CJB9" i="4" s="1"/>
  <c r="CJD9" i="4" s="1"/>
  <c r="CJF9" i="4" s="1"/>
  <c r="CJH9" i="4" s="1"/>
  <c r="CJJ9" i="4" s="1"/>
  <c r="CJL9" i="4" s="1"/>
  <c r="CJN9" i="4" s="1"/>
  <c r="CJP9" i="4" s="1"/>
  <c r="CJR9" i="4" s="1"/>
  <c r="CJT9" i="4" s="1"/>
  <c r="CJV9" i="4" s="1"/>
  <c r="CJX9" i="4" s="1"/>
  <c r="CJZ9" i="4" s="1"/>
  <c r="CKB9" i="4" s="1"/>
  <c r="CKD9" i="4" s="1"/>
  <c r="CKF9" i="4" s="1"/>
  <c r="CKH9" i="4" s="1"/>
  <c r="CKJ9" i="4" s="1"/>
  <c r="CKL9" i="4" s="1"/>
  <c r="CKN9" i="4" s="1"/>
  <c r="CKP9" i="4" s="1"/>
  <c r="CKR9" i="4" s="1"/>
  <c r="CKT9" i="4" s="1"/>
  <c r="CKV9" i="4" s="1"/>
  <c r="CKX9" i="4" s="1"/>
  <c r="CKZ9" i="4" s="1"/>
  <c r="CLB9" i="4" s="1"/>
  <c r="CLD9" i="4" s="1"/>
  <c r="CLF9" i="4" s="1"/>
  <c r="CLH9" i="4" s="1"/>
  <c r="CLJ9" i="4" s="1"/>
  <c r="CLL9" i="4" s="1"/>
  <c r="CLN9" i="4" s="1"/>
  <c r="CLP9" i="4" s="1"/>
  <c r="CLR9" i="4" s="1"/>
  <c r="CLT9" i="4" s="1"/>
  <c r="CLV9" i="4" s="1"/>
  <c r="CLX9" i="4" s="1"/>
  <c r="CLZ9" i="4" s="1"/>
  <c r="CMB9" i="4" s="1"/>
  <c r="CMD9" i="4" s="1"/>
  <c r="CMF9" i="4" s="1"/>
  <c r="CMH9" i="4" s="1"/>
  <c r="CMJ9" i="4" s="1"/>
  <c r="CML9" i="4" s="1"/>
  <c r="CMN9" i="4" s="1"/>
  <c r="CMP9" i="4" s="1"/>
  <c r="CMR9" i="4" s="1"/>
  <c r="CMT9" i="4" s="1"/>
  <c r="CMV9" i="4" s="1"/>
  <c r="CMX9" i="4" s="1"/>
  <c r="CMZ9" i="4" s="1"/>
  <c r="CNB9" i="4" s="1"/>
  <c r="CND9" i="4" s="1"/>
  <c r="CNF9" i="4" s="1"/>
  <c r="CNH9" i="4" s="1"/>
  <c r="CNJ9" i="4" s="1"/>
  <c r="CNL9" i="4" s="1"/>
  <c r="CNN9" i="4" s="1"/>
  <c r="CNP9" i="4" s="1"/>
  <c r="CNR9" i="4" s="1"/>
  <c r="CNT9" i="4" s="1"/>
  <c r="CNV9" i="4" s="1"/>
  <c r="CNX9" i="4" s="1"/>
  <c r="CNZ9" i="4" s="1"/>
  <c r="COB9" i="4" s="1"/>
  <c r="COD9" i="4" s="1"/>
  <c r="COF9" i="4" s="1"/>
  <c r="COH9" i="4" s="1"/>
  <c r="COJ9" i="4" s="1"/>
  <c r="COL9" i="4" s="1"/>
  <c r="CON9" i="4" s="1"/>
  <c r="COP9" i="4" s="1"/>
  <c r="COR9" i="4" s="1"/>
  <c r="COT9" i="4" s="1"/>
  <c r="COV9" i="4" s="1"/>
  <c r="COX9" i="4" s="1"/>
  <c r="COZ9" i="4" s="1"/>
  <c r="CPB9" i="4" s="1"/>
  <c r="CPD9" i="4" s="1"/>
  <c r="CPF9" i="4" s="1"/>
  <c r="CPH9" i="4" s="1"/>
  <c r="CPJ9" i="4" s="1"/>
  <c r="CPL9" i="4" s="1"/>
  <c r="CPN9" i="4" s="1"/>
  <c r="CPP9" i="4" s="1"/>
  <c r="CPR9" i="4" s="1"/>
  <c r="CPT9" i="4" s="1"/>
  <c r="CPV9" i="4" s="1"/>
  <c r="CPX9" i="4" s="1"/>
  <c r="CPZ9" i="4" s="1"/>
  <c r="CQB9" i="4" s="1"/>
  <c r="CQD9" i="4" s="1"/>
  <c r="CQF9" i="4" s="1"/>
  <c r="CQH9" i="4" s="1"/>
  <c r="CQJ9" i="4" s="1"/>
  <c r="CQL9" i="4" s="1"/>
  <c r="CQN9" i="4" s="1"/>
  <c r="CQP9" i="4" s="1"/>
  <c r="CQR9" i="4" s="1"/>
  <c r="CQT9" i="4" s="1"/>
  <c r="CQV9" i="4" s="1"/>
  <c r="CQX9" i="4" s="1"/>
  <c r="CQZ9" i="4" s="1"/>
  <c r="CRB9" i="4" s="1"/>
  <c r="CRD9" i="4" s="1"/>
  <c r="CRF9" i="4" s="1"/>
  <c r="CRH9" i="4" s="1"/>
  <c r="CRJ9" i="4" s="1"/>
  <c r="CRL9" i="4" s="1"/>
  <c r="CRN9" i="4" s="1"/>
  <c r="CRP9" i="4" s="1"/>
  <c r="CRR9" i="4" s="1"/>
  <c r="CRT9" i="4" s="1"/>
  <c r="CRV9" i="4" s="1"/>
  <c r="CRX9" i="4" s="1"/>
  <c r="CRZ9" i="4" s="1"/>
  <c r="CSB9" i="4" s="1"/>
  <c r="CSD9" i="4" s="1"/>
  <c r="CSF9" i="4" s="1"/>
  <c r="CSH9" i="4" s="1"/>
  <c r="CSJ9" i="4" s="1"/>
  <c r="CSL9" i="4" s="1"/>
  <c r="CSN9" i="4" s="1"/>
  <c r="CSP9" i="4" s="1"/>
  <c r="CSR9" i="4" s="1"/>
  <c r="CST9" i="4" s="1"/>
  <c r="CSV9" i="4" s="1"/>
  <c r="CSX9" i="4" s="1"/>
  <c r="CSZ9" i="4" s="1"/>
  <c r="CTB9" i="4" s="1"/>
  <c r="CTD9" i="4" s="1"/>
  <c r="CTF9" i="4" s="1"/>
  <c r="CTH9" i="4" s="1"/>
  <c r="CTJ9" i="4" s="1"/>
  <c r="CTL9" i="4" s="1"/>
  <c r="CTN9" i="4" s="1"/>
  <c r="CTP9" i="4" s="1"/>
  <c r="CTR9" i="4" s="1"/>
  <c r="CTT9" i="4" s="1"/>
  <c r="CTV9" i="4" s="1"/>
  <c r="CTX9" i="4" s="1"/>
  <c r="CTZ9" i="4" s="1"/>
  <c r="CUB9" i="4" s="1"/>
  <c r="CUD9" i="4" s="1"/>
  <c r="CUF9" i="4" s="1"/>
  <c r="CUH9" i="4" s="1"/>
  <c r="CUJ9" i="4" s="1"/>
  <c r="CUL9" i="4" s="1"/>
  <c r="CUN9" i="4" s="1"/>
  <c r="CUP9" i="4" s="1"/>
  <c r="CUR9" i="4" s="1"/>
  <c r="CUT9" i="4" s="1"/>
  <c r="CUV9" i="4" s="1"/>
  <c r="CUX9" i="4" s="1"/>
  <c r="CUZ9" i="4" s="1"/>
  <c r="CVB9" i="4" s="1"/>
  <c r="CVD9" i="4" s="1"/>
  <c r="CVF9" i="4" s="1"/>
  <c r="CVH9" i="4" s="1"/>
  <c r="CVJ9" i="4" s="1"/>
  <c r="CVL9" i="4" s="1"/>
  <c r="CVN9" i="4" s="1"/>
  <c r="CVP9" i="4" s="1"/>
  <c r="CVR9" i="4" s="1"/>
  <c r="CVT9" i="4" s="1"/>
  <c r="CVV9" i="4" s="1"/>
  <c r="CVX9" i="4" s="1"/>
  <c r="CVZ9" i="4" s="1"/>
  <c r="CWB9" i="4" s="1"/>
  <c r="CWD9" i="4" s="1"/>
  <c r="CWF9" i="4" s="1"/>
  <c r="CWH9" i="4" s="1"/>
  <c r="CWJ9" i="4" s="1"/>
  <c r="CWL9" i="4" s="1"/>
  <c r="CWN9" i="4" s="1"/>
  <c r="CWP9" i="4" s="1"/>
  <c r="CWR9" i="4" s="1"/>
  <c r="CWT9" i="4" s="1"/>
  <c r="CWV9" i="4" s="1"/>
  <c r="CWX9" i="4" s="1"/>
  <c r="CWZ9" i="4" s="1"/>
  <c r="CXB9" i="4" s="1"/>
  <c r="CXD9" i="4" s="1"/>
  <c r="CXF9" i="4" s="1"/>
  <c r="CXH9" i="4" s="1"/>
  <c r="CXJ9" i="4" s="1"/>
  <c r="CXL9" i="4" s="1"/>
  <c r="CXN9" i="4" s="1"/>
  <c r="CXP9" i="4" s="1"/>
  <c r="CXR9" i="4" s="1"/>
  <c r="CXT9" i="4" s="1"/>
  <c r="CXV9" i="4" s="1"/>
  <c r="CXX9" i="4" s="1"/>
  <c r="CXZ9" i="4" s="1"/>
  <c r="CYB9" i="4" s="1"/>
  <c r="CYD9" i="4" s="1"/>
  <c r="CYF9" i="4" s="1"/>
  <c r="CYH9" i="4" s="1"/>
  <c r="CYJ9" i="4" s="1"/>
  <c r="CYL9" i="4" s="1"/>
  <c r="CYN9" i="4" s="1"/>
  <c r="CYP9" i="4" s="1"/>
  <c r="CYR9" i="4" s="1"/>
  <c r="CYT9" i="4" s="1"/>
  <c r="CYV9" i="4" s="1"/>
  <c r="CYX9" i="4" s="1"/>
  <c r="CYZ9" i="4" s="1"/>
  <c r="CZB9" i="4" s="1"/>
  <c r="CZD9" i="4" s="1"/>
  <c r="CZF9" i="4" s="1"/>
  <c r="CZH9" i="4" s="1"/>
  <c r="CZJ9" i="4" s="1"/>
  <c r="CZL9" i="4" s="1"/>
  <c r="CZN9" i="4" s="1"/>
  <c r="CZP9" i="4" s="1"/>
  <c r="CZR9" i="4" s="1"/>
  <c r="CZT9" i="4" s="1"/>
  <c r="CZV9" i="4" s="1"/>
  <c r="CZX9" i="4" s="1"/>
  <c r="CZZ9" i="4" s="1"/>
  <c r="DAB9" i="4" s="1"/>
  <c r="DAD9" i="4" s="1"/>
  <c r="DAF9" i="4" s="1"/>
  <c r="DAH9" i="4" s="1"/>
  <c r="DAJ9" i="4" s="1"/>
  <c r="DAL9" i="4" s="1"/>
  <c r="DAN9" i="4" s="1"/>
  <c r="DAP9" i="4" s="1"/>
  <c r="DAR9" i="4" s="1"/>
  <c r="DAT9" i="4" s="1"/>
  <c r="DAV9" i="4" s="1"/>
  <c r="DAX9" i="4" s="1"/>
  <c r="DAZ9" i="4" s="1"/>
  <c r="DBB9" i="4" s="1"/>
  <c r="DBD9" i="4" s="1"/>
  <c r="DBF9" i="4" s="1"/>
  <c r="DBH9" i="4" s="1"/>
  <c r="DBJ9" i="4" s="1"/>
  <c r="DBL9" i="4" s="1"/>
  <c r="DBN9" i="4" s="1"/>
  <c r="DBP9" i="4" s="1"/>
  <c r="DBR9" i="4" s="1"/>
  <c r="DBT9" i="4" s="1"/>
  <c r="DBV9" i="4" s="1"/>
  <c r="DBX9" i="4" s="1"/>
  <c r="DBZ9" i="4" s="1"/>
  <c r="DCB9" i="4" s="1"/>
  <c r="DCD9" i="4" s="1"/>
  <c r="DCF9" i="4" s="1"/>
  <c r="DCH9" i="4" s="1"/>
  <c r="DCJ9" i="4" s="1"/>
  <c r="DCL9" i="4" s="1"/>
  <c r="DCN9" i="4" s="1"/>
  <c r="DCP9" i="4" s="1"/>
  <c r="DCR9" i="4" s="1"/>
  <c r="DCT9" i="4" s="1"/>
  <c r="DCV9" i="4" s="1"/>
  <c r="DCX9" i="4" s="1"/>
  <c r="DCZ9" i="4" s="1"/>
  <c r="DDB9" i="4" s="1"/>
  <c r="DDD9" i="4" s="1"/>
  <c r="DDF9" i="4" s="1"/>
  <c r="DDH9" i="4" s="1"/>
  <c r="DDJ9" i="4" s="1"/>
  <c r="DDL9" i="4" s="1"/>
  <c r="DDN9" i="4" s="1"/>
  <c r="DDP9" i="4" s="1"/>
  <c r="DDR9" i="4" s="1"/>
  <c r="DDT9" i="4" s="1"/>
  <c r="DDV9" i="4" s="1"/>
  <c r="DDX9" i="4" s="1"/>
  <c r="DDZ9" i="4" s="1"/>
  <c r="DEB9" i="4" s="1"/>
  <c r="DED9" i="4" s="1"/>
  <c r="DEF9" i="4" s="1"/>
  <c r="DEH9" i="4" s="1"/>
  <c r="DEJ9" i="4" s="1"/>
  <c r="DEL9" i="4" s="1"/>
  <c r="DEN9" i="4" s="1"/>
  <c r="DEP9" i="4" s="1"/>
  <c r="DER9" i="4" s="1"/>
  <c r="DET9" i="4" s="1"/>
  <c r="DEV9" i="4" s="1"/>
  <c r="DEX9" i="4" s="1"/>
  <c r="DEZ9" i="4" s="1"/>
  <c r="DFB9" i="4" s="1"/>
  <c r="DFD9" i="4" s="1"/>
  <c r="DFF9" i="4" s="1"/>
  <c r="DFH9" i="4" s="1"/>
  <c r="DFJ9" i="4" s="1"/>
  <c r="DFL9" i="4" s="1"/>
  <c r="DFN9" i="4" s="1"/>
  <c r="DFP9" i="4" s="1"/>
  <c r="DFR9" i="4" s="1"/>
  <c r="DFT9" i="4" s="1"/>
  <c r="DFV9" i="4" s="1"/>
  <c r="DFX9" i="4" s="1"/>
  <c r="DFZ9" i="4" s="1"/>
  <c r="DGB9" i="4" s="1"/>
  <c r="DGD9" i="4" s="1"/>
  <c r="DGF9" i="4" s="1"/>
  <c r="DGH9" i="4" s="1"/>
  <c r="DGJ9" i="4" s="1"/>
  <c r="DGL9" i="4" s="1"/>
  <c r="DGN9" i="4" s="1"/>
  <c r="DGP9" i="4" s="1"/>
  <c r="DGR9" i="4" s="1"/>
  <c r="DGT9" i="4" s="1"/>
  <c r="DGV9" i="4" s="1"/>
  <c r="DGX9" i="4" s="1"/>
  <c r="DGZ9" i="4" s="1"/>
  <c r="DHB9" i="4" s="1"/>
  <c r="DHD9" i="4" s="1"/>
  <c r="DHF9" i="4" s="1"/>
  <c r="DHH9" i="4" s="1"/>
  <c r="DHJ9" i="4" s="1"/>
  <c r="DHL9" i="4" s="1"/>
  <c r="DHN9" i="4" s="1"/>
  <c r="DHP9" i="4" s="1"/>
  <c r="DHR9" i="4" s="1"/>
  <c r="DHT9" i="4" s="1"/>
  <c r="DHV9" i="4" s="1"/>
  <c r="DHX9" i="4" s="1"/>
  <c r="DHZ9" i="4" s="1"/>
  <c r="DIB9" i="4" s="1"/>
  <c r="DID9" i="4" s="1"/>
  <c r="DIF9" i="4" s="1"/>
  <c r="DIH9" i="4" s="1"/>
  <c r="DIJ9" i="4" s="1"/>
  <c r="DIL9" i="4" s="1"/>
  <c r="DIN9" i="4" s="1"/>
  <c r="DIP9" i="4" s="1"/>
  <c r="DIR9" i="4" s="1"/>
  <c r="DIT9" i="4" s="1"/>
  <c r="DIV9" i="4" s="1"/>
  <c r="DIX9" i="4" s="1"/>
  <c r="DIZ9" i="4" s="1"/>
  <c r="DJB9" i="4" s="1"/>
  <c r="DJD9" i="4" s="1"/>
  <c r="DJF9" i="4" s="1"/>
  <c r="DJH9" i="4" s="1"/>
  <c r="DJJ9" i="4" s="1"/>
  <c r="DJL9" i="4" s="1"/>
  <c r="DJN9" i="4" s="1"/>
  <c r="DJP9" i="4" s="1"/>
  <c r="DJR9" i="4" s="1"/>
  <c r="DJT9" i="4" s="1"/>
  <c r="DJV9" i="4" s="1"/>
  <c r="DJX9" i="4" s="1"/>
  <c r="DJZ9" i="4" s="1"/>
  <c r="DKB9" i="4" s="1"/>
  <c r="DKD9" i="4" s="1"/>
  <c r="DKF9" i="4" s="1"/>
  <c r="DKH9" i="4" s="1"/>
  <c r="DKJ9" i="4" s="1"/>
  <c r="DKL9" i="4" s="1"/>
  <c r="DKN9" i="4" s="1"/>
  <c r="DKP9" i="4" s="1"/>
  <c r="DKR9" i="4" s="1"/>
  <c r="DKT9" i="4" s="1"/>
  <c r="DKV9" i="4" s="1"/>
  <c r="DKX9" i="4" s="1"/>
  <c r="DKZ9" i="4" s="1"/>
  <c r="DLB9" i="4" s="1"/>
  <c r="DLD9" i="4" s="1"/>
  <c r="DLF9" i="4" s="1"/>
  <c r="DLH9" i="4" s="1"/>
  <c r="DLJ9" i="4" s="1"/>
  <c r="DLL9" i="4" s="1"/>
  <c r="DLN9" i="4" s="1"/>
  <c r="DLP9" i="4" s="1"/>
  <c r="DLR9" i="4" s="1"/>
  <c r="DLT9" i="4" s="1"/>
  <c r="DLV9" i="4" s="1"/>
  <c r="DLX9" i="4" s="1"/>
  <c r="DLZ9" i="4" s="1"/>
  <c r="DMB9" i="4" s="1"/>
  <c r="DMD9" i="4" s="1"/>
  <c r="DMF9" i="4" s="1"/>
  <c r="DMH9" i="4" s="1"/>
  <c r="DMJ9" i="4" s="1"/>
  <c r="DML9" i="4" s="1"/>
  <c r="DMN9" i="4" s="1"/>
  <c r="DMP9" i="4" s="1"/>
  <c r="DMR9" i="4" s="1"/>
  <c r="DMT9" i="4" s="1"/>
  <c r="DMV9" i="4" s="1"/>
  <c r="DMX9" i="4" s="1"/>
  <c r="DMZ9" i="4" s="1"/>
  <c r="DNB9" i="4" s="1"/>
  <c r="DND9" i="4" s="1"/>
  <c r="DNF9" i="4" s="1"/>
  <c r="DNH9" i="4" s="1"/>
  <c r="DNJ9" i="4" s="1"/>
  <c r="DNL9" i="4" s="1"/>
  <c r="DNN9" i="4" s="1"/>
  <c r="DNP9" i="4" s="1"/>
  <c r="DNR9" i="4" s="1"/>
  <c r="DNT9" i="4" s="1"/>
  <c r="DNV9" i="4" s="1"/>
  <c r="DNX9" i="4" s="1"/>
  <c r="DNZ9" i="4" s="1"/>
  <c r="DOB9" i="4" s="1"/>
  <c r="DOD9" i="4" s="1"/>
  <c r="DOF9" i="4" s="1"/>
  <c r="DOH9" i="4" s="1"/>
  <c r="DOJ9" i="4" s="1"/>
  <c r="DOL9" i="4" s="1"/>
  <c r="DON9" i="4" s="1"/>
  <c r="DOP9" i="4" s="1"/>
  <c r="DOR9" i="4" s="1"/>
  <c r="DOT9" i="4" s="1"/>
  <c r="DOV9" i="4" s="1"/>
  <c r="DOX9" i="4" s="1"/>
  <c r="DOZ9" i="4" s="1"/>
  <c r="DPB9" i="4" s="1"/>
  <c r="DPD9" i="4" s="1"/>
  <c r="DPF9" i="4" s="1"/>
  <c r="DPH9" i="4" s="1"/>
  <c r="DPJ9" i="4" s="1"/>
  <c r="DPL9" i="4" s="1"/>
  <c r="DPN9" i="4" s="1"/>
  <c r="DPP9" i="4" s="1"/>
  <c r="DPR9" i="4" s="1"/>
  <c r="DPT9" i="4" s="1"/>
  <c r="DPV9" i="4" s="1"/>
  <c r="DPX9" i="4" s="1"/>
  <c r="DPZ9" i="4" s="1"/>
  <c r="DQB9" i="4" s="1"/>
  <c r="DQD9" i="4" s="1"/>
  <c r="DQF9" i="4" s="1"/>
  <c r="DQH9" i="4" s="1"/>
  <c r="DQJ9" i="4" s="1"/>
  <c r="DQL9" i="4" s="1"/>
  <c r="DQN9" i="4" s="1"/>
  <c r="DQP9" i="4" s="1"/>
  <c r="DQR9" i="4" s="1"/>
  <c r="DQT9" i="4" s="1"/>
  <c r="DQV9" i="4" s="1"/>
  <c r="DQX9" i="4" s="1"/>
  <c r="DQZ9" i="4" s="1"/>
  <c r="DRB9" i="4" s="1"/>
  <c r="DRD9" i="4" s="1"/>
  <c r="DRF9" i="4" s="1"/>
  <c r="DRH9" i="4" s="1"/>
  <c r="DRJ9" i="4" s="1"/>
  <c r="DRL9" i="4" s="1"/>
  <c r="DRN9" i="4" s="1"/>
  <c r="DRP9" i="4" s="1"/>
  <c r="DRR9" i="4" s="1"/>
  <c r="DRT9" i="4" s="1"/>
  <c r="DRV9" i="4" s="1"/>
  <c r="DRX9" i="4" s="1"/>
  <c r="DRZ9" i="4" s="1"/>
  <c r="DSB9" i="4" s="1"/>
  <c r="DSD9" i="4" s="1"/>
  <c r="DSF9" i="4" s="1"/>
  <c r="DSH9" i="4" s="1"/>
  <c r="DSJ9" i="4" s="1"/>
  <c r="DSL9" i="4" s="1"/>
  <c r="DSN9" i="4" s="1"/>
  <c r="DSP9" i="4" s="1"/>
  <c r="DSR9" i="4" s="1"/>
  <c r="DST9" i="4" s="1"/>
  <c r="DSV9" i="4" s="1"/>
  <c r="DSX9" i="4" s="1"/>
  <c r="DSZ9" i="4" s="1"/>
  <c r="DTB9" i="4" s="1"/>
  <c r="DTD9" i="4" s="1"/>
  <c r="DTF9" i="4" s="1"/>
  <c r="DTH9" i="4" s="1"/>
  <c r="DTJ9" i="4" s="1"/>
  <c r="DTL9" i="4" s="1"/>
  <c r="DTN9" i="4" s="1"/>
  <c r="DTP9" i="4" s="1"/>
  <c r="DTR9" i="4" s="1"/>
  <c r="DTT9" i="4" s="1"/>
  <c r="DTV9" i="4" s="1"/>
  <c r="DTX9" i="4" s="1"/>
  <c r="DTZ9" i="4" s="1"/>
  <c r="DUB9" i="4" s="1"/>
  <c r="DUD9" i="4" s="1"/>
  <c r="DUF9" i="4" s="1"/>
  <c r="DUH9" i="4" s="1"/>
  <c r="DUJ9" i="4" s="1"/>
  <c r="DUL9" i="4" s="1"/>
  <c r="DUN9" i="4" s="1"/>
  <c r="DUP9" i="4" s="1"/>
  <c r="DUR9" i="4" s="1"/>
  <c r="DUT9" i="4" s="1"/>
  <c r="DUV9" i="4" s="1"/>
  <c r="DUX9" i="4" s="1"/>
  <c r="DUZ9" i="4" s="1"/>
  <c r="DVB9" i="4" s="1"/>
  <c r="DVD9" i="4" s="1"/>
  <c r="DVF9" i="4" s="1"/>
  <c r="DVH9" i="4" s="1"/>
  <c r="DVJ9" i="4" s="1"/>
  <c r="DVL9" i="4" s="1"/>
  <c r="DVN9" i="4" s="1"/>
  <c r="DVP9" i="4" s="1"/>
  <c r="DVR9" i="4" s="1"/>
  <c r="DVT9" i="4" s="1"/>
  <c r="DVV9" i="4" s="1"/>
  <c r="DVX9" i="4" s="1"/>
  <c r="DVZ9" i="4" s="1"/>
  <c r="DWB9" i="4" s="1"/>
  <c r="DWD9" i="4" s="1"/>
  <c r="DWF9" i="4" s="1"/>
  <c r="DWH9" i="4" s="1"/>
  <c r="DWJ9" i="4" s="1"/>
  <c r="DWL9" i="4" s="1"/>
  <c r="DWN9" i="4" s="1"/>
  <c r="DWP9" i="4" s="1"/>
  <c r="DWR9" i="4" s="1"/>
  <c r="DWT9" i="4" s="1"/>
  <c r="DWV9" i="4" s="1"/>
  <c r="DWX9" i="4" s="1"/>
  <c r="DWZ9" i="4" s="1"/>
  <c r="DXB9" i="4" s="1"/>
  <c r="DXD9" i="4" s="1"/>
  <c r="DXF9" i="4" s="1"/>
  <c r="DXH9" i="4" s="1"/>
  <c r="DXJ9" i="4" s="1"/>
  <c r="DXL9" i="4" s="1"/>
  <c r="DXN9" i="4" s="1"/>
  <c r="DXP9" i="4" s="1"/>
  <c r="DXR9" i="4" s="1"/>
  <c r="DXT9" i="4" s="1"/>
  <c r="DXV9" i="4" s="1"/>
  <c r="DXX9" i="4" s="1"/>
  <c r="DXZ9" i="4" s="1"/>
  <c r="DYB9" i="4" s="1"/>
  <c r="DYD9" i="4" s="1"/>
  <c r="DYF9" i="4" s="1"/>
  <c r="DYH9" i="4" s="1"/>
  <c r="DYJ9" i="4" s="1"/>
  <c r="DYL9" i="4" s="1"/>
  <c r="DYN9" i="4" s="1"/>
  <c r="DYP9" i="4" s="1"/>
  <c r="DYR9" i="4" s="1"/>
  <c r="DYT9" i="4" s="1"/>
  <c r="DYV9" i="4" s="1"/>
  <c r="DYX9" i="4" s="1"/>
  <c r="DYZ9" i="4" s="1"/>
  <c r="DZB9" i="4" s="1"/>
  <c r="DZD9" i="4" s="1"/>
  <c r="DZF9" i="4" s="1"/>
  <c r="DZH9" i="4" s="1"/>
  <c r="DZJ9" i="4" s="1"/>
  <c r="DZL9" i="4" s="1"/>
  <c r="DZN9" i="4" s="1"/>
  <c r="DZP9" i="4" s="1"/>
  <c r="DZR9" i="4" s="1"/>
  <c r="DZT9" i="4" s="1"/>
  <c r="DZV9" i="4" s="1"/>
  <c r="DZX9" i="4" s="1"/>
  <c r="DZZ9" i="4" s="1"/>
  <c r="EAB9" i="4" s="1"/>
  <c r="EAD9" i="4" s="1"/>
  <c r="EAF9" i="4" s="1"/>
  <c r="EAH9" i="4" s="1"/>
  <c r="EAJ9" i="4" s="1"/>
  <c r="EAL9" i="4" s="1"/>
  <c r="EAN9" i="4" s="1"/>
  <c r="EAP9" i="4" s="1"/>
  <c r="EAR9" i="4" s="1"/>
  <c r="EAT9" i="4" s="1"/>
  <c r="EAV9" i="4" s="1"/>
  <c r="EAX9" i="4" s="1"/>
  <c r="EAZ9" i="4" s="1"/>
  <c r="EBB9" i="4" s="1"/>
  <c r="EBD9" i="4" s="1"/>
  <c r="EBF9" i="4" s="1"/>
  <c r="EBH9" i="4" s="1"/>
  <c r="EBJ9" i="4" s="1"/>
  <c r="EBL9" i="4" s="1"/>
  <c r="EBN9" i="4" s="1"/>
  <c r="EBP9" i="4" s="1"/>
  <c r="EBR9" i="4" s="1"/>
  <c r="EBT9" i="4" s="1"/>
  <c r="EBV9" i="4" s="1"/>
  <c r="EBX9" i="4" s="1"/>
  <c r="EBZ9" i="4" s="1"/>
  <c r="ECB9" i="4" s="1"/>
  <c r="ECD9" i="4" s="1"/>
  <c r="ECF9" i="4" s="1"/>
  <c r="ECH9" i="4" s="1"/>
  <c r="ECJ9" i="4" s="1"/>
  <c r="ECL9" i="4" s="1"/>
  <c r="ECN9" i="4" s="1"/>
  <c r="ECP9" i="4" s="1"/>
  <c r="ECR9" i="4" s="1"/>
  <c r="ECT9" i="4" s="1"/>
  <c r="ECV9" i="4" s="1"/>
  <c r="ECX9" i="4" s="1"/>
  <c r="ECZ9" i="4" s="1"/>
  <c r="EDB9" i="4" s="1"/>
  <c r="EDD9" i="4" s="1"/>
  <c r="EDF9" i="4" s="1"/>
  <c r="EDH9" i="4" s="1"/>
  <c r="EDJ9" i="4" s="1"/>
  <c r="EDL9" i="4" s="1"/>
  <c r="EDN9" i="4" s="1"/>
  <c r="EDP9" i="4" s="1"/>
  <c r="EDR9" i="4" s="1"/>
  <c r="EDT9" i="4" s="1"/>
  <c r="EDV9" i="4" s="1"/>
  <c r="EDX9" i="4" s="1"/>
  <c r="EDZ9" i="4" s="1"/>
  <c r="EEB9" i="4" s="1"/>
  <c r="EED9" i="4" s="1"/>
  <c r="EEF9" i="4" s="1"/>
  <c r="EEH9" i="4" s="1"/>
  <c r="EEJ9" i="4" s="1"/>
  <c r="EEL9" i="4" s="1"/>
  <c r="EEN9" i="4" s="1"/>
  <c r="EEP9" i="4" s="1"/>
  <c r="EER9" i="4" s="1"/>
  <c r="EET9" i="4" s="1"/>
  <c r="EEV9" i="4" s="1"/>
  <c r="EEX9" i="4" s="1"/>
  <c r="EEZ9" i="4" s="1"/>
  <c r="EFB9" i="4" s="1"/>
  <c r="EFD9" i="4" s="1"/>
  <c r="EFF9" i="4" s="1"/>
  <c r="EFH9" i="4" s="1"/>
  <c r="EFJ9" i="4" s="1"/>
  <c r="EFL9" i="4" s="1"/>
  <c r="EFN9" i="4" s="1"/>
  <c r="EFP9" i="4" s="1"/>
  <c r="EFR9" i="4" s="1"/>
  <c r="EFT9" i="4" s="1"/>
  <c r="EFV9" i="4" s="1"/>
  <c r="EFX9" i="4" s="1"/>
  <c r="EFZ9" i="4" s="1"/>
  <c r="EGB9" i="4" s="1"/>
  <c r="EGD9" i="4" s="1"/>
  <c r="EGF9" i="4" s="1"/>
  <c r="EGH9" i="4" s="1"/>
  <c r="EGJ9" i="4" s="1"/>
  <c r="EGL9" i="4" s="1"/>
  <c r="EGN9" i="4" s="1"/>
  <c r="EGP9" i="4" s="1"/>
  <c r="EGR9" i="4" s="1"/>
  <c r="EGT9" i="4" s="1"/>
  <c r="EGV9" i="4" s="1"/>
  <c r="EGX9" i="4" s="1"/>
  <c r="EGZ9" i="4" s="1"/>
  <c r="EHB9" i="4" s="1"/>
  <c r="EHD9" i="4" s="1"/>
  <c r="EHF9" i="4" s="1"/>
  <c r="EHH9" i="4" s="1"/>
  <c r="EHJ9" i="4" s="1"/>
  <c r="EHL9" i="4" s="1"/>
  <c r="EHN9" i="4" s="1"/>
  <c r="EHP9" i="4" s="1"/>
  <c r="EHR9" i="4" s="1"/>
  <c r="EHT9" i="4" s="1"/>
  <c r="EHV9" i="4" s="1"/>
  <c r="EHX9" i="4" s="1"/>
  <c r="EHZ9" i="4" s="1"/>
  <c r="EIB9" i="4" s="1"/>
  <c r="EID9" i="4" s="1"/>
  <c r="EIF9" i="4" s="1"/>
  <c r="EIH9" i="4" s="1"/>
  <c r="EIJ9" i="4" s="1"/>
  <c r="EIL9" i="4" s="1"/>
  <c r="EIN9" i="4" s="1"/>
  <c r="EIP9" i="4" s="1"/>
  <c r="EIR9" i="4" s="1"/>
  <c r="EIT9" i="4" s="1"/>
  <c r="EIV9" i="4" s="1"/>
  <c r="EIX9" i="4" s="1"/>
  <c r="EIZ9" i="4" s="1"/>
  <c r="EJB9" i="4" s="1"/>
  <c r="EJD9" i="4" s="1"/>
  <c r="EJF9" i="4" s="1"/>
  <c r="EJH9" i="4" s="1"/>
  <c r="EJJ9" i="4" s="1"/>
  <c r="EJL9" i="4" s="1"/>
  <c r="EJN9" i="4" s="1"/>
  <c r="EJP9" i="4" s="1"/>
  <c r="EJR9" i="4" s="1"/>
  <c r="EJT9" i="4" s="1"/>
  <c r="EJV9" i="4" s="1"/>
  <c r="EJX9" i="4" s="1"/>
  <c r="EJZ9" i="4" s="1"/>
  <c r="EKB9" i="4" s="1"/>
  <c r="EKD9" i="4" s="1"/>
  <c r="EKF9" i="4" s="1"/>
  <c r="EKH9" i="4" s="1"/>
  <c r="EKJ9" i="4" s="1"/>
  <c r="EKL9" i="4" s="1"/>
  <c r="EKN9" i="4" s="1"/>
  <c r="EKP9" i="4" s="1"/>
  <c r="EKR9" i="4" s="1"/>
  <c r="EKT9" i="4" s="1"/>
  <c r="EKV9" i="4" s="1"/>
  <c r="EKX9" i="4" s="1"/>
  <c r="EKZ9" i="4" s="1"/>
  <c r="ELB9" i="4" s="1"/>
  <c r="ELD9" i="4" s="1"/>
  <c r="ELF9" i="4" s="1"/>
  <c r="ELH9" i="4" s="1"/>
  <c r="ELJ9" i="4" s="1"/>
  <c r="ELL9" i="4" s="1"/>
  <c r="ELN9" i="4" s="1"/>
  <c r="ELP9" i="4" s="1"/>
  <c r="ELR9" i="4" s="1"/>
  <c r="ELT9" i="4" s="1"/>
  <c r="ELV9" i="4" s="1"/>
  <c r="ELX9" i="4" s="1"/>
  <c r="ELZ9" i="4" s="1"/>
  <c r="EMB9" i="4" s="1"/>
  <c r="EMD9" i="4" s="1"/>
  <c r="EMF9" i="4" s="1"/>
  <c r="EMH9" i="4" s="1"/>
  <c r="EMJ9" i="4" s="1"/>
  <c r="EML9" i="4" s="1"/>
  <c r="EMN9" i="4" s="1"/>
  <c r="EMP9" i="4" s="1"/>
  <c r="EMR9" i="4" s="1"/>
  <c r="EMT9" i="4" s="1"/>
  <c r="EMV9" i="4" s="1"/>
  <c r="EMX9" i="4" s="1"/>
  <c r="EMZ9" i="4" s="1"/>
  <c r="ENB9" i="4" s="1"/>
  <c r="END9" i="4" s="1"/>
  <c r="ENF9" i="4" s="1"/>
  <c r="ENH9" i="4" s="1"/>
  <c r="ENJ9" i="4" s="1"/>
  <c r="ENL9" i="4" s="1"/>
  <c r="ENN9" i="4" s="1"/>
  <c r="ENP9" i="4" s="1"/>
  <c r="ENR9" i="4" s="1"/>
  <c r="ENT9" i="4" s="1"/>
  <c r="ENV9" i="4" s="1"/>
  <c r="ENX9" i="4" s="1"/>
  <c r="ENZ9" i="4" s="1"/>
  <c r="EOB9" i="4" s="1"/>
  <c r="EOD9" i="4" s="1"/>
  <c r="EOF9" i="4" s="1"/>
  <c r="EOH9" i="4" s="1"/>
  <c r="EOJ9" i="4" s="1"/>
  <c r="EOL9" i="4" s="1"/>
  <c r="EON9" i="4" s="1"/>
  <c r="EOP9" i="4" s="1"/>
  <c r="EOR9" i="4" s="1"/>
  <c r="EOT9" i="4" s="1"/>
  <c r="EOV9" i="4" s="1"/>
  <c r="EOX9" i="4" s="1"/>
  <c r="EOZ9" i="4" s="1"/>
  <c r="EPB9" i="4" s="1"/>
  <c r="EPD9" i="4" s="1"/>
  <c r="EPF9" i="4" s="1"/>
  <c r="EPH9" i="4" s="1"/>
  <c r="EPJ9" i="4" s="1"/>
  <c r="EPL9" i="4" s="1"/>
  <c r="EPN9" i="4" s="1"/>
  <c r="EPP9" i="4" s="1"/>
  <c r="EPR9" i="4" s="1"/>
  <c r="EPT9" i="4" s="1"/>
  <c r="EPV9" i="4" s="1"/>
  <c r="EPX9" i="4" s="1"/>
  <c r="EPZ9" i="4" s="1"/>
  <c r="EQB9" i="4" s="1"/>
  <c r="EQD9" i="4" s="1"/>
  <c r="EQF9" i="4" s="1"/>
  <c r="EQH9" i="4" s="1"/>
  <c r="EQJ9" i="4" s="1"/>
  <c r="EQL9" i="4" s="1"/>
  <c r="EQN9" i="4" s="1"/>
  <c r="EQP9" i="4" s="1"/>
  <c r="EQR9" i="4" s="1"/>
  <c r="EQT9" i="4" s="1"/>
  <c r="EQV9" i="4" s="1"/>
  <c r="EQX9" i="4" s="1"/>
  <c r="EQZ9" i="4" s="1"/>
  <c r="ERB9" i="4" s="1"/>
  <c r="ERD9" i="4" s="1"/>
  <c r="ERF9" i="4" s="1"/>
  <c r="ERH9" i="4" s="1"/>
  <c r="ERJ9" i="4" s="1"/>
  <c r="ERL9" i="4" s="1"/>
  <c r="ERN9" i="4" s="1"/>
  <c r="ERP9" i="4" s="1"/>
  <c r="ERR9" i="4" s="1"/>
  <c r="ERT9" i="4" s="1"/>
  <c r="ERV9" i="4" s="1"/>
  <c r="ERX9" i="4" s="1"/>
  <c r="ERZ9" i="4" s="1"/>
  <c r="ESB9" i="4" s="1"/>
  <c r="ESD9" i="4" s="1"/>
  <c r="ESF9" i="4" s="1"/>
  <c r="ESH9" i="4" s="1"/>
  <c r="ESJ9" i="4" s="1"/>
  <c r="ESL9" i="4" s="1"/>
  <c r="ESN9" i="4" s="1"/>
  <c r="ESP9" i="4" s="1"/>
  <c r="ESR9" i="4" s="1"/>
  <c r="EST9" i="4" s="1"/>
  <c r="ESV9" i="4" s="1"/>
  <c r="ESX9" i="4" s="1"/>
  <c r="ESZ9" i="4" s="1"/>
  <c r="ETB9" i="4" s="1"/>
  <c r="ETD9" i="4" s="1"/>
  <c r="ETF9" i="4" s="1"/>
  <c r="ETH9" i="4" s="1"/>
  <c r="ETJ9" i="4" s="1"/>
  <c r="ETL9" i="4" s="1"/>
  <c r="ETN9" i="4" s="1"/>
  <c r="ETP9" i="4" s="1"/>
  <c r="ETR9" i="4" s="1"/>
  <c r="ETT9" i="4" s="1"/>
  <c r="ETV9" i="4" s="1"/>
  <c r="ETX9" i="4" s="1"/>
  <c r="ETZ9" i="4" s="1"/>
  <c r="EUB9" i="4" s="1"/>
  <c r="EUD9" i="4" s="1"/>
  <c r="EUF9" i="4" s="1"/>
  <c r="EUH9" i="4" s="1"/>
  <c r="EUJ9" i="4" s="1"/>
  <c r="EUL9" i="4" s="1"/>
  <c r="EUN9" i="4" s="1"/>
  <c r="EUP9" i="4" s="1"/>
  <c r="EUR9" i="4" s="1"/>
  <c r="EUT9" i="4" s="1"/>
  <c r="EUV9" i="4" s="1"/>
  <c r="EUX9" i="4" s="1"/>
  <c r="EUZ9" i="4" s="1"/>
  <c r="EVB9" i="4" s="1"/>
  <c r="EVD9" i="4" s="1"/>
  <c r="EVF9" i="4" s="1"/>
  <c r="EVH9" i="4" s="1"/>
  <c r="EVJ9" i="4" s="1"/>
  <c r="EVL9" i="4" s="1"/>
  <c r="EVN9" i="4" s="1"/>
  <c r="EVP9" i="4" s="1"/>
  <c r="EVR9" i="4" s="1"/>
  <c r="EVT9" i="4" s="1"/>
  <c r="EVV9" i="4" s="1"/>
  <c r="EVX9" i="4" s="1"/>
  <c r="EVZ9" i="4" s="1"/>
  <c r="EWB9" i="4" s="1"/>
  <c r="EWD9" i="4" s="1"/>
  <c r="EWF9" i="4" s="1"/>
  <c r="EWH9" i="4" s="1"/>
  <c r="EWJ9" i="4" s="1"/>
  <c r="EWL9" i="4" s="1"/>
  <c r="EWN9" i="4" s="1"/>
  <c r="EWP9" i="4" s="1"/>
  <c r="EWR9" i="4" s="1"/>
  <c r="EWT9" i="4" s="1"/>
  <c r="EWV9" i="4" s="1"/>
  <c r="EWX9" i="4" s="1"/>
  <c r="EWZ9" i="4" s="1"/>
  <c r="EXB9" i="4" s="1"/>
  <c r="EXD9" i="4" s="1"/>
  <c r="EXF9" i="4" s="1"/>
  <c r="EXH9" i="4" s="1"/>
  <c r="EXJ9" i="4" s="1"/>
  <c r="EXL9" i="4" s="1"/>
  <c r="EXN9" i="4" s="1"/>
  <c r="EXP9" i="4" s="1"/>
  <c r="EXR9" i="4" s="1"/>
  <c r="EXT9" i="4" s="1"/>
  <c r="EXV9" i="4" s="1"/>
  <c r="EXX9" i="4" s="1"/>
  <c r="EXZ9" i="4" s="1"/>
  <c r="EYB9" i="4" s="1"/>
  <c r="EYD9" i="4" s="1"/>
  <c r="EYF9" i="4" s="1"/>
  <c r="EYH9" i="4" s="1"/>
  <c r="EYJ9" i="4" s="1"/>
  <c r="EYL9" i="4" s="1"/>
  <c r="EYN9" i="4" s="1"/>
  <c r="EYP9" i="4" s="1"/>
  <c r="EYR9" i="4" s="1"/>
  <c r="EYT9" i="4" s="1"/>
  <c r="EYV9" i="4" s="1"/>
  <c r="EYX9" i="4" s="1"/>
  <c r="EYZ9" i="4" s="1"/>
  <c r="EZB9" i="4" s="1"/>
  <c r="EZD9" i="4" s="1"/>
  <c r="EZF9" i="4" s="1"/>
  <c r="EZH9" i="4" s="1"/>
  <c r="EZJ9" i="4" s="1"/>
  <c r="EZL9" i="4" s="1"/>
  <c r="EZN9" i="4" s="1"/>
  <c r="EZP9" i="4" s="1"/>
  <c r="EZR9" i="4" s="1"/>
  <c r="EZT9" i="4" s="1"/>
  <c r="EZV9" i="4" s="1"/>
  <c r="EZX9" i="4" s="1"/>
  <c r="EZZ9" i="4" s="1"/>
  <c r="FAB9" i="4" s="1"/>
  <c r="FAD9" i="4" s="1"/>
  <c r="FAF9" i="4" s="1"/>
  <c r="FAH9" i="4" s="1"/>
  <c r="FAJ9" i="4" s="1"/>
  <c r="FAL9" i="4" s="1"/>
  <c r="FAN9" i="4" s="1"/>
  <c r="FAP9" i="4" s="1"/>
  <c r="FAR9" i="4" s="1"/>
  <c r="FAT9" i="4" s="1"/>
  <c r="FAV9" i="4" s="1"/>
  <c r="FAX9" i="4" s="1"/>
  <c r="FAZ9" i="4" s="1"/>
  <c r="FBB9" i="4" s="1"/>
  <c r="FBD9" i="4" s="1"/>
  <c r="FBF9" i="4" s="1"/>
  <c r="FBH9" i="4" s="1"/>
  <c r="FBJ9" i="4" s="1"/>
  <c r="FBL9" i="4" s="1"/>
  <c r="FBN9" i="4" s="1"/>
  <c r="FBP9" i="4" s="1"/>
  <c r="FBR9" i="4" s="1"/>
  <c r="FBT9" i="4" s="1"/>
  <c r="FBV9" i="4" s="1"/>
  <c r="FBX9" i="4" s="1"/>
  <c r="FBZ9" i="4" s="1"/>
  <c r="FCB9" i="4" s="1"/>
  <c r="FCD9" i="4" s="1"/>
  <c r="FCF9" i="4" s="1"/>
  <c r="FCH9" i="4" s="1"/>
  <c r="FCJ9" i="4" s="1"/>
  <c r="FCL9" i="4" s="1"/>
  <c r="FCN9" i="4" s="1"/>
  <c r="FCP9" i="4" s="1"/>
  <c r="FCR9" i="4" s="1"/>
  <c r="FCT9" i="4" s="1"/>
  <c r="FCV9" i="4" s="1"/>
  <c r="FCX9" i="4" s="1"/>
  <c r="FCZ9" i="4" s="1"/>
  <c r="FDB9" i="4" s="1"/>
  <c r="FDD9" i="4" s="1"/>
  <c r="FDF9" i="4" s="1"/>
  <c r="FDH9" i="4" s="1"/>
  <c r="FDJ9" i="4" s="1"/>
  <c r="FDL9" i="4" s="1"/>
  <c r="FDN9" i="4" s="1"/>
  <c r="FDP9" i="4" s="1"/>
  <c r="FDR9" i="4" s="1"/>
  <c r="FDT9" i="4" s="1"/>
  <c r="FDV9" i="4" s="1"/>
  <c r="FDX9" i="4" s="1"/>
  <c r="FDZ9" i="4" s="1"/>
  <c r="FEB9" i="4" s="1"/>
  <c r="FED9" i="4" s="1"/>
  <c r="FEF9" i="4" s="1"/>
  <c r="FEH9" i="4" s="1"/>
  <c r="FEJ9" i="4" s="1"/>
  <c r="FEL9" i="4" s="1"/>
  <c r="FEN9" i="4" s="1"/>
  <c r="FEP9" i="4" s="1"/>
  <c r="FER9" i="4" s="1"/>
  <c r="FET9" i="4" s="1"/>
  <c r="FEV9" i="4" s="1"/>
  <c r="FEX9" i="4" s="1"/>
  <c r="FEZ9" i="4" s="1"/>
  <c r="FFB9" i="4" s="1"/>
  <c r="FFD9" i="4" s="1"/>
  <c r="FFF9" i="4" s="1"/>
  <c r="FFH9" i="4" s="1"/>
  <c r="FFJ9" i="4" s="1"/>
  <c r="FFL9" i="4" s="1"/>
  <c r="FFN9" i="4" s="1"/>
  <c r="FFP9" i="4" s="1"/>
  <c r="FFR9" i="4" s="1"/>
  <c r="FFT9" i="4" s="1"/>
  <c r="FFV9" i="4" s="1"/>
  <c r="FFX9" i="4" s="1"/>
  <c r="FFZ9" i="4" s="1"/>
  <c r="FGB9" i="4" s="1"/>
  <c r="FGD9" i="4" s="1"/>
  <c r="FGF9" i="4" s="1"/>
  <c r="FGH9" i="4" s="1"/>
  <c r="FGJ9" i="4" s="1"/>
  <c r="FGL9" i="4" s="1"/>
  <c r="FGN9" i="4" s="1"/>
  <c r="FGP9" i="4" s="1"/>
  <c r="FGR9" i="4" s="1"/>
  <c r="FGT9" i="4" s="1"/>
  <c r="FGV9" i="4" s="1"/>
  <c r="FGX9" i="4" s="1"/>
  <c r="FGZ9" i="4" s="1"/>
  <c r="FHB9" i="4" s="1"/>
  <c r="FHD9" i="4" s="1"/>
  <c r="FHF9" i="4" s="1"/>
  <c r="FHH9" i="4" s="1"/>
  <c r="FHJ9" i="4" s="1"/>
  <c r="FHL9" i="4" s="1"/>
  <c r="FHN9" i="4" s="1"/>
  <c r="FHP9" i="4" s="1"/>
  <c r="FHR9" i="4" s="1"/>
  <c r="FHT9" i="4" s="1"/>
  <c r="FHV9" i="4" s="1"/>
  <c r="FHX9" i="4" s="1"/>
  <c r="FHZ9" i="4" s="1"/>
  <c r="FIB9" i="4" s="1"/>
  <c r="FID9" i="4" s="1"/>
  <c r="FIF9" i="4" s="1"/>
  <c r="FIH9" i="4" s="1"/>
  <c r="FIJ9" i="4" s="1"/>
  <c r="FIL9" i="4" s="1"/>
  <c r="FIN9" i="4" s="1"/>
  <c r="FIP9" i="4" s="1"/>
  <c r="FIR9" i="4" s="1"/>
  <c r="FIT9" i="4" s="1"/>
  <c r="FIV9" i="4" s="1"/>
  <c r="FIX9" i="4" s="1"/>
  <c r="FIZ9" i="4" s="1"/>
  <c r="FJB9" i="4" s="1"/>
  <c r="FJD9" i="4" s="1"/>
  <c r="FJF9" i="4" s="1"/>
  <c r="FJH9" i="4" s="1"/>
  <c r="FJJ9" i="4" s="1"/>
  <c r="FJL9" i="4" s="1"/>
  <c r="FJN9" i="4" s="1"/>
  <c r="FJP9" i="4" s="1"/>
  <c r="FJR9" i="4" s="1"/>
  <c r="FJT9" i="4" s="1"/>
  <c r="FJV9" i="4" s="1"/>
  <c r="FJX9" i="4" s="1"/>
  <c r="FJZ9" i="4" s="1"/>
  <c r="FKB9" i="4" s="1"/>
  <c r="FKD9" i="4" s="1"/>
  <c r="FKF9" i="4" s="1"/>
  <c r="FKH9" i="4" s="1"/>
  <c r="FKJ9" i="4" s="1"/>
  <c r="FKL9" i="4" s="1"/>
  <c r="FKN9" i="4" s="1"/>
  <c r="FKP9" i="4" s="1"/>
  <c r="FKR9" i="4" s="1"/>
  <c r="FKT9" i="4" s="1"/>
  <c r="FKV9" i="4" s="1"/>
  <c r="FKX9" i="4" s="1"/>
  <c r="FKZ9" i="4" s="1"/>
  <c r="FLB9" i="4" s="1"/>
  <c r="FLD9" i="4" s="1"/>
  <c r="FLF9" i="4" s="1"/>
  <c r="FLH9" i="4" s="1"/>
  <c r="FLJ9" i="4" s="1"/>
  <c r="FLL9" i="4" s="1"/>
  <c r="FLN9" i="4" s="1"/>
  <c r="FLP9" i="4" s="1"/>
  <c r="FLR9" i="4" s="1"/>
  <c r="FLT9" i="4" s="1"/>
  <c r="FLV9" i="4" s="1"/>
  <c r="FLX9" i="4" s="1"/>
  <c r="FLZ9" i="4" s="1"/>
  <c r="FMB9" i="4" s="1"/>
  <c r="FMD9" i="4" s="1"/>
  <c r="FMF9" i="4" s="1"/>
  <c r="FMH9" i="4" s="1"/>
  <c r="FMJ9" i="4" s="1"/>
  <c r="FML9" i="4" s="1"/>
  <c r="FMN9" i="4" s="1"/>
  <c r="FMP9" i="4" s="1"/>
  <c r="FMR9" i="4" s="1"/>
  <c r="FMT9" i="4" s="1"/>
  <c r="FMV9" i="4" s="1"/>
  <c r="FMX9" i="4" s="1"/>
  <c r="FMZ9" i="4" s="1"/>
  <c r="FNB9" i="4" s="1"/>
  <c r="FND9" i="4" s="1"/>
  <c r="FNF9" i="4" s="1"/>
  <c r="FNH9" i="4" s="1"/>
  <c r="FNJ9" i="4" s="1"/>
  <c r="FNL9" i="4" s="1"/>
  <c r="FNN9" i="4" s="1"/>
  <c r="FNP9" i="4" s="1"/>
  <c r="FNR9" i="4" s="1"/>
  <c r="FNT9" i="4" s="1"/>
  <c r="FNV9" i="4" s="1"/>
  <c r="FNX9" i="4" s="1"/>
  <c r="FNZ9" i="4" s="1"/>
  <c r="FOB9" i="4" s="1"/>
  <c r="FOD9" i="4" s="1"/>
  <c r="FOF9" i="4" s="1"/>
  <c r="FOH9" i="4" s="1"/>
  <c r="FOJ9" i="4" s="1"/>
  <c r="FOL9" i="4" s="1"/>
  <c r="FON9" i="4" s="1"/>
  <c r="FOP9" i="4" s="1"/>
  <c r="FOR9" i="4" s="1"/>
  <c r="FOT9" i="4" s="1"/>
  <c r="FOV9" i="4" s="1"/>
  <c r="FOX9" i="4" s="1"/>
  <c r="FOZ9" i="4" s="1"/>
  <c r="FPB9" i="4" s="1"/>
  <c r="FPD9" i="4" s="1"/>
  <c r="FPF9" i="4" s="1"/>
  <c r="FPH9" i="4" s="1"/>
  <c r="FPJ9" i="4" s="1"/>
  <c r="FPL9" i="4" s="1"/>
  <c r="FPN9" i="4" s="1"/>
  <c r="FPP9" i="4" s="1"/>
  <c r="FPR9" i="4" s="1"/>
  <c r="FPT9" i="4" s="1"/>
  <c r="FPV9" i="4" s="1"/>
  <c r="FPX9" i="4" s="1"/>
  <c r="FPZ9" i="4" s="1"/>
  <c r="FQB9" i="4" s="1"/>
  <c r="FQD9" i="4" s="1"/>
  <c r="FQF9" i="4" s="1"/>
  <c r="FQH9" i="4" s="1"/>
  <c r="FQJ9" i="4" s="1"/>
  <c r="FQL9" i="4" s="1"/>
  <c r="FQN9" i="4" s="1"/>
  <c r="FQP9" i="4" s="1"/>
  <c r="FQR9" i="4" s="1"/>
  <c r="FQT9" i="4" s="1"/>
  <c r="FQV9" i="4" s="1"/>
  <c r="FQX9" i="4" s="1"/>
  <c r="FQZ9" i="4" s="1"/>
  <c r="FRB9" i="4" s="1"/>
  <c r="FRD9" i="4" s="1"/>
  <c r="FRF9" i="4" s="1"/>
  <c r="FRH9" i="4" s="1"/>
  <c r="FRJ9" i="4" s="1"/>
  <c r="FRL9" i="4" s="1"/>
  <c r="FRN9" i="4" s="1"/>
  <c r="FRP9" i="4" s="1"/>
  <c r="FRR9" i="4" s="1"/>
  <c r="FRT9" i="4" s="1"/>
  <c r="FRV9" i="4" s="1"/>
  <c r="FRX9" i="4" s="1"/>
  <c r="FRZ9" i="4" s="1"/>
  <c r="FSB9" i="4" s="1"/>
  <c r="FSD9" i="4" s="1"/>
  <c r="FSF9" i="4" s="1"/>
  <c r="FSH9" i="4" s="1"/>
  <c r="FSJ9" i="4" s="1"/>
  <c r="FSL9" i="4" s="1"/>
  <c r="FSN9" i="4" s="1"/>
  <c r="FSP9" i="4" s="1"/>
  <c r="FSR9" i="4" s="1"/>
  <c r="FST9" i="4" s="1"/>
  <c r="FSV9" i="4" s="1"/>
  <c r="FSX9" i="4" s="1"/>
  <c r="FSZ9" i="4" s="1"/>
  <c r="FTB9" i="4" s="1"/>
  <c r="FTD9" i="4" s="1"/>
  <c r="FTF9" i="4" s="1"/>
  <c r="FTH9" i="4" s="1"/>
  <c r="FTJ9" i="4" s="1"/>
  <c r="FTL9" i="4" s="1"/>
  <c r="FTN9" i="4" s="1"/>
  <c r="FTP9" i="4" s="1"/>
  <c r="FTR9" i="4" s="1"/>
  <c r="FTT9" i="4" s="1"/>
  <c r="FTV9" i="4" s="1"/>
  <c r="FTX9" i="4" s="1"/>
  <c r="FTZ9" i="4" s="1"/>
  <c r="FUB9" i="4" s="1"/>
  <c r="FUD9" i="4" s="1"/>
  <c r="FUF9" i="4" s="1"/>
  <c r="FUH9" i="4" s="1"/>
  <c r="FUJ9" i="4" s="1"/>
  <c r="FUL9" i="4" s="1"/>
  <c r="FUN9" i="4" s="1"/>
  <c r="FUP9" i="4" s="1"/>
  <c r="FUR9" i="4" s="1"/>
  <c r="FUT9" i="4" s="1"/>
  <c r="FUV9" i="4" s="1"/>
  <c r="FUX9" i="4" s="1"/>
  <c r="FUZ9" i="4" s="1"/>
  <c r="FVB9" i="4" s="1"/>
  <c r="FVD9" i="4" s="1"/>
  <c r="FVF9" i="4" s="1"/>
  <c r="FVH9" i="4" s="1"/>
  <c r="FVJ9" i="4" s="1"/>
  <c r="FVL9" i="4" s="1"/>
  <c r="FVN9" i="4" s="1"/>
  <c r="FVP9" i="4" s="1"/>
  <c r="FVR9" i="4" s="1"/>
  <c r="FVT9" i="4" s="1"/>
  <c r="FVV9" i="4" s="1"/>
  <c r="FVX9" i="4" s="1"/>
  <c r="FVZ9" i="4" s="1"/>
  <c r="FWB9" i="4" s="1"/>
  <c r="FWD9" i="4" s="1"/>
  <c r="FWF9" i="4" s="1"/>
  <c r="FWH9" i="4" s="1"/>
  <c r="FWJ9" i="4" s="1"/>
  <c r="FWL9" i="4" s="1"/>
  <c r="FWN9" i="4" s="1"/>
  <c r="FWP9" i="4" s="1"/>
  <c r="FWR9" i="4" s="1"/>
  <c r="FWT9" i="4" s="1"/>
  <c r="FWV9" i="4" s="1"/>
  <c r="FWX9" i="4" s="1"/>
  <c r="FWZ9" i="4" s="1"/>
  <c r="FXB9" i="4" s="1"/>
  <c r="FXD9" i="4" s="1"/>
  <c r="FXF9" i="4" s="1"/>
  <c r="FXH9" i="4" s="1"/>
  <c r="FXJ9" i="4" s="1"/>
  <c r="FXL9" i="4" s="1"/>
  <c r="FXN9" i="4" s="1"/>
  <c r="FXP9" i="4" s="1"/>
  <c r="FXR9" i="4" s="1"/>
  <c r="FXT9" i="4" s="1"/>
  <c r="FXV9" i="4" s="1"/>
  <c r="FXX9" i="4" s="1"/>
  <c r="FXZ9" i="4" s="1"/>
  <c r="FYB9" i="4" s="1"/>
  <c r="FYD9" i="4" s="1"/>
  <c r="FYF9" i="4" s="1"/>
  <c r="FYH9" i="4" s="1"/>
  <c r="FYJ9" i="4" s="1"/>
  <c r="FYL9" i="4" s="1"/>
  <c r="FYN9" i="4" s="1"/>
  <c r="FYP9" i="4" s="1"/>
  <c r="FYR9" i="4" s="1"/>
  <c r="FYT9" i="4" s="1"/>
  <c r="FYV9" i="4" s="1"/>
  <c r="FYX9" i="4" s="1"/>
  <c r="FYZ9" i="4" s="1"/>
  <c r="FZB9" i="4" s="1"/>
  <c r="FZD9" i="4" s="1"/>
  <c r="FZF9" i="4" s="1"/>
  <c r="FZH9" i="4" s="1"/>
  <c r="FZJ9" i="4" s="1"/>
  <c r="FZL9" i="4" s="1"/>
  <c r="FZN9" i="4" s="1"/>
  <c r="FZP9" i="4" s="1"/>
  <c r="FZR9" i="4" s="1"/>
  <c r="FZT9" i="4" s="1"/>
  <c r="FZV9" i="4" s="1"/>
  <c r="FZX9" i="4" s="1"/>
  <c r="FZZ9" i="4" s="1"/>
  <c r="GAB9" i="4" s="1"/>
  <c r="GAD9" i="4" s="1"/>
  <c r="GAF9" i="4" s="1"/>
  <c r="GAH9" i="4" s="1"/>
  <c r="GAJ9" i="4" s="1"/>
  <c r="GAL9" i="4" s="1"/>
  <c r="GAN9" i="4" s="1"/>
  <c r="GAP9" i="4" s="1"/>
  <c r="GAR9" i="4" s="1"/>
  <c r="GAT9" i="4" s="1"/>
  <c r="GAV9" i="4" s="1"/>
  <c r="GAX9" i="4" s="1"/>
  <c r="GAZ9" i="4" s="1"/>
  <c r="GBB9" i="4" s="1"/>
  <c r="GBD9" i="4" s="1"/>
  <c r="GBF9" i="4" s="1"/>
  <c r="GBH9" i="4" s="1"/>
  <c r="GBJ9" i="4" s="1"/>
  <c r="GBL9" i="4" s="1"/>
  <c r="GBN9" i="4" s="1"/>
  <c r="GBP9" i="4" s="1"/>
  <c r="GBR9" i="4" s="1"/>
  <c r="GBT9" i="4" s="1"/>
  <c r="GBV9" i="4" s="1"/>
  <c r="GBX9" i="4" s="1"/>
  <c r="GBZ9" i="4" s="1"/>
  <c r="GCB9" i="4" s="1"/>
  <c r="GCD9" i="4" s="1"/>
  <c r="GCF9" i="4" s="1"/>
  <c r="GCH9" i="4" s="1"/>
  <c r="GCJ9" i="4" s="1"/>
  <c r="GCL9" i="4" s="1"/>
  <c r="GCN9" i="4" s="1"/>
  <c r="GCP9" i="4" s="1"/>
  <c r="GCR9" i="4" s="1"/>
  <c r="GCT9" i="4" s="1"/>
  <c r="GCV9" i="4" s="1"/>
  <c r="GCX9" i="4" s="1"/>
  <c r="GCZ9" i="4" s="1"/>
  <c r="GDB9" i="4" s="1"/>
  <c r="GDD9" i="4" s="1"/>
  <c r="GDF9" i="4" s="1"/>
  <c r="GDH9" i="4" s="1"/>
  <c r="GDJ9" i="4" s="1"/>
  <c r="GDL9" i="4" s="1"/>
  <c r="GDN9" i="4" s="1"/>
  <c r="GDP9" i="4" s="1"/>
  <c r="GDR9" i="4" s="1"/>
  <c r="GDT9" i="4" s="1"/>
  <c r="GDV9" i="4" s="1"/>
  <c r="GDX9" i="4" s="1"/>
  <c r="GDZ9" i="4" s="1"/>
  <c r="GEB9" i="4" s="1"/>
  <c r="GED9" i="4" s="1"/>
  <c r="GEF9" i="4" s="1"/>
  <c r="GEH9" i="4" s="1"/>
  <c r="GEJ9" i="4" s="1"/>
  <c r="GEL9" i="4" s="1"/>
  <c r="GEN9" i="4" s="1"/>
  <c r="GEP9" i="4" s="1"/>
  <c r="GER9" i="4" s="1"/>
  <c r="GET9" i="4" s="1"/>
  <c r="GEV9" i="4" s="1"/>
  <c r="GEX9" i="4" s="1"/>
  <c r="GEZ9" i="4" s="1"/>
  <c r="GFB9" i="4" s="1"/>
  <c r="GFD9" i="4" s="1"/>
  <c r="GFF9" i="4" s="1"/>
  <c r="GFH9" i="4" s="1"/>
  <c r="GFJ9" i="4" s="1"/>
  <c r="GFL9" i="4" s="1"/>
  <c r="GFN9" i="4" s="1"/>
  <c r="GFP9" i="4" s="1"/>
  <c r="GFR9" i="4" s="1"/>
  <c r="GFT9" i="4" s="1"/>
  <c r="GFV9" i="4" s="1"/>
  <c r="GFX9" i="4" s="1"/>
  <c r="GFZ9" i="4" s="1"/>
  <c r="GGB9" i="4" s="1"/>
  <c r="GGD9" i="4" s="1"/>
  <c r="GGF9" i="4" s="1"/>
  <c r="GGH9" i="4" s="1"/>
  <c r="GGJ9" i="4" s="1"/>
  <c r="GGL9" i="4" s="1"/>
  <c r="GGN9" i="4" s="1"/>
  <c r="GGP9" i="4" s="1"/>
  <c r="GGR9" i="4" s="1"/>
  <c r="GGT9" i="4" s="1"/>
  <c r="GGV9" i="4" s="1"/>
  <c r="GGX9" i="4" s="1"/>
  <c r="GGZ9" i="4" s="1"/>
  <c r="GHB9" i="4" s="1"/>
  <c r="GHD9" i="4" s="1"/>
  <c r="GHF9" i="4" s="1"/>
  <c r="GHH9" i="4" s="1"/>
  <c r="GHJ9" i="4" s="1"/>
  <c r="GHL9" i="4" s="1"/>
  <c r="GHN9" i="4" s="1"/>
  <c r="GHP9" i="4" s="1"/>
  <c r="GHR9" i="4" s="1"/>
  <c r="GHT9" i="4" s="1"/>
  <c r="GHV9" i="4" s="1"/>
  <c r="GHX9" i="4" s="1"/>
  <c r="GHZ9" i="4" s="1"/>
  <c r="GIB9" i="4" s="1"/>
  <c r="GID9" i="4" s="1"/>
  <c r="GIF9" i="4" s="1"/>
  <c r="GIH9" i="4" s="1"/>
  <c r="GIJ9" i="4" s="1"/>
  <c r="GIL9" i="4" s="1"/>
  <c r="GIN9" i="4" s="1"/>
  <c r="GIP9" i="4" s="1"/>
  <c r="GIR9" i="4" s="1"/>
  <c r="GIT9" i="4" s="1"/>
  <c r="GIV9" i="4" s="1"/>
  <c r="GIX9" i="4" s="1"/>
  <c r="GIZ9" i="4" s="1"/>
  <c r="GJB9" i="4" s="1"/>
  <c r="GJD9" i="4" s="1"/>
  <c r="GJF9" i="4" s="1"/>
  <c r="GJH9" i="4" s="1"/>
  <c r="GJJ9" i="4" s="1"/>
  <c r="GJL9" i="4" s="1"/>
  <c r="GJN9" i="4" s="1"/>
  <c r="GJP9" i="4" s="1"/>
  <c r="GJR9" i="4" s="1"/>
  <c r="GJT9" i="4" s="1"/>
  <c r="GJV9" i="4" s="1"/>
  <c r="GJX9" i="4" s="1"/>
  <c r="GJZ9" i="4" s="1"/>
  <c r="GKB9" i="4" s="1"/>
  <c r="GKD9" i="4" s="1"/>
  <c r="GKF9" i="4" s="1"/>
  <c r="GKH9" i="4" s="1"/>
  <c r="GKJ9" i="4" s="1"/>
  <c r="GKL9" i="4" s="1"/>
  <c r="GKN9" i="4" s="1"/>
  <c r="GKP9" i="4" s="1"/>
  <c r="GKR9" i="4" s="1"/>
  <c r="GKT9" i="4" s="1"/>
  <c r="GKV9" i="4" s="1"/>
  <c r="GKX9" i="4" s="1"/>
  <c r="GKZ9" i="4" s="1"/>
  <c r="GLB9" i="4" s="1"/>
  <c r="GLD9" i="4" s="1"/>
  <c r="GLF9" i="4" s="1"/>
  <c r="GLH9" i="4" s="1"/>
  <c r="GLJ9" i="4" s="1"/>
  <c r="GLL9" i="4" s="1"/>
  <c r="GLN9" i="4" s="1"/>
  <c r="GLP9" i="4" s="1"/>
  <c r="GLR9" i="4" s="1"/>
  <c r="GLT9" i="4" s="1"/>
  <c r="GLV9" i="4" s="1"/>
  <c r="GLX9" i="4" s="1"/>
  <c r="GLZ9" i="4" s="1"/>
  <c r="GMB9" i="4" s="1"/>
  <c r="GMD9" i="4" s="1"/>
  <c r="GMF9" i="4" s="1"/>
  <c r="GMH9" i="4" s="1"/>
  <c r="GMJ9" i="4" s="1"/>
  <c r="GML9" i="4" s="1"/>
  <c r="GMN9" i="4" s="1"/>
  <c r="GMP9" i="4" s="1"/>
  <c r="GMR9" i="4" s="1"/>
  <c r="GMT9" i="4" s="1"/>
  <c r="GMV9" i="4" s="1"/>
  <c r="GMX9" i="4" s="1"/>
  <c r="GMZ9" i="4" s="1"/>
  <c r="GNB9" i="4" s="1"/>
  <c r="GND9" i="4" s="1"/>
  <c r="GNF9" i="4" s="1"/>
  <c r="GNH9" i="4" s="1"/>
  <c r="GNJ9" i="4" s="1"/>
  <c r="GNL9" i="4" s="1"/>
  <c r="GNN9" i="4" s="1"/>
  <c r="GNP9" i="4" s="1"/>
  <c r="GNR9" i="4" s="1"/>
  <c r="GNT9" i="4" s="1"/>
  <c r="GNV9" i="4" s="1"/>
  <c r="GNX9" i="4" s="1"/>
  <c r="GNZ9" i="4" s="1"/>
  <c r="GOB9" i="4" s="1"/>
  <c r="GOD9" i="4" s="1"/>
  <c r="GOF9" i="4" s="1"/>
  <c r="GOH9" i="4" s="1"/>
  <c r="GOJ9" i="4" s="1"/>
  <c r="GOL9" i="4" s="1"/>
  <c r="GON9" i="4" s="1"/>
  <c r="GOP9" i="4" s="1"/>
  <c r="GOR9" i="4" s="1"/>
  <c r="GOT9" i="4" s="1"/>
  <c r="GOV9" i="4" s="1"/>
  <c r="GOX9" i="4" s="1"/>
  <c r="GOZ9" i="4" s="1"/>
  <c r="GPB9" i="4" s="1"/>
  <c r="GPD9" i="4" s="1"/>
  <c r="GPF9" i="4" s="1"/>
  <c r="GPH9" i="4" s="1"/>
  <c r="GPJ9" i="4" s="1"/>
  <c r="GPL9" i="4" s="1"/>
  <c r="GPN9" i="4" s="1"/>
  <c r="GPP9" i="4" s="1"/>
  <c r="GPR9" i="4" s="1"/>
  <c r="GPT9" i="4" s="1"/>
  <c r="GPV9" i="4" s="1"/>
  <c r="GPX9" i="4" s="1"/>
  <c r="GPZ9" i="4" s="1"/>
  <c r="GQB9" i="4" s="1"/>
  <c r="GQD9" i="4" s="1"/>
  <c r="GQF9" i="4" s="1"/>
  <c r="GQH9" i="4" s="1"/>
  <c r="GQJ9" i="4" s="1"/>
  <c r="GQL9" i="4" s="1"/>
  <c r="GQN9" i="4" s="1"/>
  <c r="GQP9" i="4" s="1"/>
  <c r="GQR9" i="4" s="1"/>
  <c r="GQT9" i="4" s="1"/>
  <c r="GQV9" i="4" s="1"/>
  <c r="GQX9" i="4" s="1"/>
  <c r="GQZ9" i="4" s="1"/>
  <c r="GRB9" i="4" s="1"/>
  <c r="GRD9" i="4" s="1"/>
  <c r="GRF9" i="4" s="1"/>
  <c r="GRH9" i="4" s="1"/>
  <c r="GRJ9" i="4" s="1"/>
  <c r="GRL9" i="4" s="1"/>
  <c r="GRN9" i="4" s="1"/>
  <c r="GRP9" i="4" s="1"/>
  <c r="GRR9" i="4" s="1"/>
  <c r="GRT9" i="4" s="1"/>
  <c r="GRV9" i="4" s="1"/>
  <c r="GRX9" i="4" s="1"/>
  <c r="GRZ9" i="4" s="1"/>
  <c r="GSB9" i="4" s="1"/>
  <c r="GSD9" i="4" s="1"/>
  <c r="GSF9" i="4" s="1"/>
  <c r="GSH9" i="4" s="1"/>
  <c r="GSJ9" i="4" s="1"/>
  <c r="GSL9" i="4" s="1"/>
  <c r="GSN9" i="4" s="1"/>
  <c r="GSP9" i="4" s="1"/>
  <c r="GSR9" i="4" s="1"/>
  <c r="GST9" i="4" s="1"/>
  <c r="GSV9" i="4" s="1"/>
  <c r="GSX9" i="4" s="1"/>
  <c r="GSZ9" i="4" s="1"/>
  <c r="GTB9" i="4" s="1"/>
  <c r="GTD9" i="4" s="1"/>
  <c r="GTF9" i="4" s="1"/>
  <c r="GTH9" i="4" s="1"/>
  <c r="GTJ9" i="4" s="1"/>
  <c r="GTL9" i="4" s="1"/>
  <c r="GTN9" i="4" s="1"/>
  <c r="GTP9" i="4" s="1"/>
  <c r="GTR9" i="4" s="1"/>
  <c r="GTT9" i="4" s="1"/>
  <c r="GTV9" i="4" s="1"/>
  <c r="GTX9" i="4" s="1"/>
  <c r="GTZ9" i="4" s="1"/>
  <c r="GUB9" i="4" s="1"/>
  <c r="GUD9" i="4" s="1"/>
  <c r="GUF9" i="4" s="1"/>
  <c r="GUH9" i="4" s="1"/>
  <c r="GUJ9" i="4" s="1"/>
  <c r="GUL9" i="4" s="1"/>
  <c r="GUN9" i="4" s="1"/>
  <c r="GUP9" i="4" s="1"/>
  <c r="GUR9" i="4" s="1"/>
  <c r="GUT9" i="4" s="1"/>
  <c r="GUV9" i="4" s="1"/>
  <c r="GUX9" i="4" s="1"/>
  <c r="GUZ9" i="4" s="1"/>
  <c r="GVB9" i="4" s="1"/>
  <c r="GVD9" i="4" s="1"/>
  <c r="GVF9" i="4" s="1"/>
  <c r="GVH9" i="4" s="1"/>
  <c r="GVJ9" i="4" s="1"/>
  <c r="GVL9" i="4" s="1"/>
  <c r="GVN9" i="4" s="1"/>
  <c r="GVP9" i="4" s="1"/>
  <c r="GVR9" i="4" s="1"/>
  <c r="GVT9" i="4" s="1"/>
  <c r="GVV9" i="4" s="1"/>
  <c r="GVX9" i="4" s="1"/>
  <c r="GVZ9" i="4" s="1"/>
  <c r="GWB9" i="4" s="1"/>
  <c r="GWD9" i="4" s="1"/>
  <c r="GWF9" i="4" s="1"/>
  <c r="GWH9" i="4" s="1"/>
  <c r="GWJ9" i="4" s="1"/>
  <c r="GWL9" i="4" s="1"/>
  <c r="GWN9" i="4" s="1"/>
  <c r="GWP9" i="4" s="1"/>
  <c r="GWR9" i="4" s="1"/>
  <c r="GWT9" i="4" s="1"/>
  <c r="GWV9" i="4" s="1"/>
  <c r="GWX9" i="4" s="1"/>
  <c r="GWZ9" i="4" s="1"/>
  <c r="GXB9" i="4" s="1"/>
  <c r="GXD9" i="4" s="1"/>
  <c r="GXF9" i="4" s="1"/>
  <c r="GXH9" i="4" s="1"/>
  <c r="GXJ9" i="4" s="1"/>
  <c r="GXL9" i="4" s="1"/>
  <c r="GXN9" i="4" s="1"/>
  <c r="GXP9" i="4" s="1"/>
  <c r="GXR9" i="4" s="1"/>
  <c r="GXT9" i="4" s="1"/>
  <c r="GXV9" i="4" s="1"/>
  <c r="GXX9" i="4" s="1"/>
  <c r="GXZ9" i="4" s="1"/>
  <c r="GYB9" i="4" s="1"/>
  <c r="GYD9" i="4" s="1"/>
  <c r="GYF9" i="4" s="1"/>
  <c r="GYH9" i="4" s="1"/>
  <c r="GYJ9" i="4" s="1"/>
  <c r="GYL9" i="4" s="1"/>
  <c r="GYN9" i="4" s="1"/>
  <c r="GYP9" i="4" s="1"/>
  <c r="GYR9" i="4" s="1"/>
  <c r="GYT9" i="4" s="1"/>
  <c r="GYV9" i="4" s="1"/>
  <c r="GYX9" i="4" s="1"/>
  <c r="GYZ9" i="4" s="1"/>
  <c r="GZB9" i="4" s="1"/>
  <c r="GZD9" i="4" s="1"/>
  <c r="GZF9" i="4" s="1"/>
  <c r="GZH9" i="4" s="1"/>
  <c r="GZJ9" i="4" s="1"/>
  <c r="GZL9" i="4" s="1"/>
  <c r="GZN9" i="4" s="1"/>
  <c r="GZP9" i="4" s="1"/>
  <c r="GZR9" i="4" s="1"/>
  <c r="GZT9" i="4" s="1"/>
  <c r="GZV9" i="4" s="1"/>
  <c r="GZX9" i="4" s="1"/>
  <c r="GZZ9" i="4" s="1"/>
  <c r="HAB9" i="4" s="1"/>
  <c r="HAD9" i="4" s="1"/>
  <c r="HAF9" i="4" s="1"/>
  <c r="HAH9" i="4" s="1"/>
  <c r="HAJ9" i="4" s="1"/>
  <c r="HAL9" i="4" s="1"/>
  <c r="HAN9" i="4" s="1"/>
  <c r="HAP9" i="4" s="1"/>
  <c r="HAR9" i="4" s="1"/>
  <c r="HAT9" i="4" s="1"/>
  <c r="HAV9" i="4" s="1"/>
  <c r="HAX9" i="4" s="1"/>
  <c r="HAZ9" i="4" s="1"/>
  <c r="HBB9" i="4" s="1"/>
  <c r="HBD9" i="4" s="1"/>
  <c r="HBF9" i="4" s="1"/>
  <c r="HBH9" i="4" s="1"/>
  <c r="HBJ9" i="4" s="1"/>
  <c r="HBL9" i="4" s="1"/>
  <c r="HBN9" i="4" s="1"/>
  <c r="HBP9" i="4" s="1"/>
  <c r="HBR9" i="4" s="1"/>
  <c r="HBT9" i="4" s="1"/>
  <c r="HBV9" i="4" s="1"/>
  <c r="HBX9" i="4" s="1"/>
  <c r="HBZ9" i="4" s="1"/>
  <c r="HCB9" i="4" s="1"/>
  <c r="HCD9" i="4" s="1"/>
  <c r="HCF9" i="4" s="1"/>
  <c r="HCH9" i="4" s="1"/>
  <c r="HCJ9" i="4" s="1"/>
  <c r="HCL9" i="4" s="1"/>
  <c r="HCN9" i="4" s="1"/>
  <c r="HCP9" i="4" s="1"/>
  <c r="HCR9" i="4" s="1"/>
  <c r="HCT9" i="4" s="1"/>
  <c r="HCV9" i="4" s="1"/>
  <c r="HCX9" i="4" s="1"/>
  <c r="HCZ9" i="4" s="1"/>
  <c r="HDB9" i="4" s="1"/>
  <c r="HDD9" i="4" s="1"/>
  <c r="HDF9" i="4" s="1"/>
  <c r="HDH9" i="4" s="1"/>
  <c r="HDJ9" i="4" s="1"/>
  <c r="HDL9" i="4" s="1"/>
  <c r="HDN9" i="4" s="1"/>
  <c r="HDP9" i="4" s="1"/>
  <c r="HDR9" i="4" s="1"/>
  <c r="HDT9" i="4" s="1"/>
  <c r="HDV9" i="4" s="1"/>
  <c r="HDX9" i="4" s="1"/>
  <c r="HDZ9" i="4" s="1"/>
  <c r="HEB9" i="4" s="1"/>
  <c r="HED9" i="4" s="1"/>
  <c r="HEF9" i="4" s="1"/>
  <c r="HEH9" i="4" s="1"/>
  <c r="HEJ9" i="4" s="1"/>
  <c r="HEL9" i="4" s="1"/>
  <c r="HEN9" i="4" s="1"/>
  <c r="HEP9" i="4" s="1"/>
  <c r="HER9" i="4" s="1"/>
  <c r="HET9" i="4" s="1"/>
  <c r="HEV9" i="4" s="1"/>
  <c r="HEX9" i="4" s="1"/>
  <c r="HEZ9" i="4" s="1"/>
  <c r="HFB9" i="4" s="1"/>
  <c r="HFD9" i="4" s="1"/>
  <c r="HFF9" i="4" s="1"/>
  <c r="HFH9" i="4" s="1"/>
  <c r="HFJ9" i="4" s="1"/>
  <c r="HFL9" i="4" s="1"/>
  <c r="HFN9" i="4" s="1"/>
  <c r="HFP9" i="4" s="1"/>
  <c r="HFR9" i="4" s="1"/>
  <c r="HFT9" i="4" s="1"/>
  <c r="HFV9" i="4" s="1"/>
  <c r="HFX9" i="4" s="1"/>
  <c r="HFZ9" i="4" s="1"/>
  <c r="HGB9" i="4" s="1"/>
  <c r="HGD9" i="4" s="1"/>
  <c r="HGF9" i="4" s="1"/>
  <c r="HGH9" i="4" s="1"/>
  <c r="HGJ9" i="4" s="1"/>
  <c r="HGL9" i="4" s="1"/>
  <c r="HGN9" i="4" s="1"/>
  <c r="HGP9" i="4" s="1"/>
  <c r="HGR9" i="4" s="1"/>
  <c r="HGT9" i="4" s="1"/>
  <c r="HGV9" i="4" s="1"/>
  <c r="HGX9" i="4" s="1"/>
  <c r="HGZ9" i="4" s="1"/>
  <c r="HHB9" i="4" s="1"/>
  <c r="HHD9" i="4" s="1"/>
  <c r="HHF9" i="4" s="1"/>
  <c r="HHH9" i="4" s="1"/>
  <c r="HHJ9" i="4" s="1"/>
  <c r="HHL9" i="4" s="1"/>
  <c r="HHN9" i="4" s="1"/>
  <c r="HHP9" i="4" s="1"/>
  <c r="HHR9" i="4" s="1"/>
  <c r="HHT9" i="4" s="1"/>
  <c r="HHV9" i="4" s="1"/>
  <c r="HHX9" i="4" s="1"/>
  <c r="HHZ9" i="4" s="1"/>
  <c r="HIB9" i="4" s="1"/>
  <c r="HID9" i="4" s="1"/>
  <c r="HIF9" i="4" s="1"/>
  <c r="HIH9" i="4" s="1"/>
  <c r="HIJ9" i="4" s="1"/>
  <c r="HIL9" i="4" s="1"/>
  <c r="HIN9" i="4" s="1"/>
  <c r="HIP9" i="4" s="1"/>
  <c r="HIR9" i="4" s="1"/>
  <c r="HIT9" i="4" s="1"/>
  <c r="HIV9" i="4" s="1"/>
  <c r="HIX9" i="4" s="1"/>
  <c r="HIZ9" i="4" s="1"/>
  <c r="HJB9" i="4" s="1"/>
  <c r="HJD9" i="4" s="1"/>
  <c r="HJF9" i="4" s="1"/>
  <c r="HJH9" i="4" s="1"/>
  <c r="HJJ9" i="4" s="1"/>
  <c r="HJL9" i="4" s="1"/>
  <c r="HJN9" i="4" s="1"/>
  <c r="HJP9" i="4" s="1"/>
  <c r="HJR9" i="4" s="1"/>
  <c r="HJT9" i="4" s="1"/>
  <c r="HJV9" i="4" s="1"/>
  <c r="HJX9" i="4" s="1"/>
  <c r="HJZ9" i="4" s="1"/>
  <c r="HKB9" i="4" s="1"/>
  <c r="HKD9" i="4" s="1"/>
  <c r="HKF9" i="4" s="1"/>
  <c r="HKH9" i="4" s="1"/>
  <c r="HKJ9" i="4" s="1"/>
  <c r="HKL9" i="4" s="1"/>
  <c r="HKN9" i="4" s="1"/>
  <c r="HKP9" i="4" s="1"/>
  <c r="HKR9" i="4" s="1"/>
  <c r="HKT9" i="4" s="1"/>
  <c r="HKV9" i="4" s="1"/>
  <c r="HKX9" i="4" s="1"/>
  <c r="HKZ9" i="4" s="1"/>
  <c r="HLB9" i="4" s="1"/>
  <c r="HLD9" i="4" s="1"/>
  <c r="HLF9" i="4" s="1"/>
  <c r="HLH9" i="4" s="1"/>
  <c r="HLJ9" i="4" s="1"/>
  <c r="HLL9" i="4" s="1"/>
  <c r="HLN9" i="4" s="1"/>
  <c r="HLP9" i="4" s="1"/>
  <c r="HLR9" i="4" s="1"/>
  <c r="HLT9" i="4" s="1"/>
  <c r="HLV9" i="4" s="1"/>
  <c r="HLX9" i="4" s="1"/>
  <c r="HLZ9" i="4" s="1"/>
  <c r="HMB9" i="4" s="1"/>
  <c r="HMD9" i="4" s="1"/>
  <c r="HMF9" i="4" s="1"/>
  <c r="HMH9" i="4" s="1"/>
  <c r="HMJ9" i="4" s="1"/>
  <c r="HML9" i="4" s="1"/>
  <c r="HMN9" i="4" s="1"/>
  <c r="HMP9" i="4" s="1"/>
  <c r="HMR9" i="4" s="1"/>
  <c r="HMT9" i="4" s="1"/>
  <c r="HMV9" i="4" s="1"/>
  <c r="HMX9" i="4" s="1"/>
  <c r="HMZ9" i="4" s="1"/>
  <c r="HNB9" i="4" s="1"/>
  <c r="HND9" i="4" s="1"/>
  <c r="HNF9" i="4" s="1"/>
  <c r="HNH9" i="4" s="1"/>
  <c r="HNJ9" i="4" s="1"/>
  <c r="HNL9" i="4" s="1"/>
  <c r="HNN9" i="4" s="1"/>
  <c r="HNP9" i="4" s="1"/>
  <c r="HNR9" i="4" s="1"/>
  <c r="HNT9" i="4" s="1"/>
  <c r="HNV9" i="4" s="1"/>
  <c r="HNX9" i="4" s="1"/>
  <c r="HNZ9" i="4" s="1"/>
  <c r="HOB9" i="4" s="1"/>
  <c r="HOD9" i="4" s="1"/>
  <c r="HOF9" i="4" s="1"/>
  <c r="HOH9" i="4" s="1"/>
  <c r="HOJ9" i="4" s="1"/>
  <c r="HOL9" i="4" s="1"/>
  <c r="HON9" i="4" s="1"/>
  <c r="HOP9" i="4" s="1"/>
  <c r="HOR9" i="4" s="1"/>
  <c r="HOT9" i="4" s="1"/>
  <c r="HOV9" i="4" s="1"/>
  <c r="HOX9" i="4" s="1"/>
  <c r="HOZ9" i="4" s="1"/>
  <c r="HPB9" i="4" s="1"/>
  <c r="HPD9" i="4" s="1"/>
  <c r="HPF9" i="4" s="1"/>
  <c r="HPH9" i="4" s="1"/>
  <c r="HPJ9" i="4" s="1"/>
  <c r="HPL9" i="4" s="1"/>
  <c r="HPN9" i="4" s="1"/>
  <c r="HPP9" i="4" s="1"/>
  <c r="HPR9" i="4" s="1"/>
  <c r="HPT9" i="4" s="1"/>
  <c r="HPV9" i="4" s="1"/>
  <c r="HPX9" i="4" s="1"/>
  <c r="HPZ9" i="4" s="1"/>
  <c r="HQB9" i="4" s="1"/>
  <c r="HQD9" i="4" s="1"/>
  <c r="HQF9" i="4" s="1"/>
  <c r="HQH9" i="4" s="1"/>
  <c r="HQJ9" i="4" s="1"/>
  <c r="HQL9" i="4" s="1"/>
  <c r="HQN9" i="4" s="1"/>
  <c r="HQP9" i="4" s="1"/>
  <c r="HQR9" i="4" s="1"/>
  <c r="HQT9" i="4" s="1"/>
  <c r="HQV9" i="4" s="1"/>
  <c r="HQX9" i="4" s="1"/>
  <c r="HQZ9" i="4" s="1"/>
  <c r="HRB9" i="4" s="1"/>
  <c r="HRD9" i="4" s="1"/>
  <c r="HRF9" i="4" s="1"/>
  <c r="HRH9" i="4" s="1"/>
  <c r="HRJ9" i="4" s="1"/>
  <c r="HRL9" i="4" s="1"/>
  <c r="HRN9" i="4" s="1"/>
  <c r="HRP9" i="4" s="1"/>
  <c r="HRR9" i="4" s="1"/>
  <c r="HRT9" i="4" s="1"/>
  <c r="HRV9" i="4" s="1"/>
  <c r="HRX9" i="4" s="1"/>
  <c r="HRZ9" i="4" s="1"/>
  <c r="HSB9" i="4" s="1"/>
  <c r="HSD9" i="4" s="1"/>
  <c r="HSF9" i="4" s="1"/>
  <c r="HSH9" i="4" s="1"/>
  <c r="HSJ9" i="4" s="1"/>
  <c r="HSL9" i="4" s="1"/>
  <c r="HSN9" i="4" s="1"/>
  <c r="HSP9" i="4" s="1"/>
  <c r="HSR9" i="4" s="1"/>
  <c r="HST9" i="4" s="1"/>
  <c r="HSV9" i="4" s="1"/>
  <c r="HSX9" i="4" s="1"/>
  <c r="HSZ9" i="4" s="1"/>
  <c r="HTB9" i="4" s="1"/>
  <c r="HTD9" i="4" s="1"/>
  <c r="HTF9" i="4" s="1"/>
  <c r="HTH9" i="4" s="1"/>
  <c r="HTJ9" i="4" s="1"/>
  <c r="HTL9" i="4" s="1"/>
  <c r="HTN9" i="4" s="1"/>
  <c r="HTP9" i="4" s="1"/>
  <c r="HTR9" i="4" s="1"/>
  <c r="HTT9" i="4" s="1"/>
  <c r="HTV9" i="4" s="1"/>
  <c r="HTX9" i="4" s="1"/>
  <c r="HTZ9" i="4" s="1"/>
  <c r="HUB9" i="4" s="1"/>
  <c r="HUD9" i="4" s="1"/>
  <c r="HUF9" i="4" s="1"/>
  <c r="HUH9" i="4" s="1"/>
  <c r="HUJ9" i="4" s="1"/>
  <c r="HUL9" i="4" s="1"/>
  <c r="HUN9" i="4" s="1"/>
  <c r="HUP9" i="4" s="1"/>
  <c r="HUR9" i="4" s="1"/>
  <c r="HUT9" i="4" s="1"/>
  <c r="HUV9" i="4" s="1"/>
  <c r="HUX9" i="4" s="1"/>
  <c r="HUZ9" i="4" s="1"/>
  <c r="HVB9" i="4" s="1"/>
  <c r="HVD9" i="4" s="1"/>
  <c r="HVF9" i="4" s="1"/>
  <c r="HVH9" i="4" s="1"/>
  <c r="HVJ9" i="4" s="1"/>
  <c r="HVL9" i="4" s="1"/>
  <c r="HVN9" i="4" s="1"/>
  <c r="HVP9" i="4" s="1"/>
  <c r="HVR9" i="4" s="1"/>
  <c r="HVT9" i="4" s="1"/>
  <c r="HVV9" i="4" s="1"/>
  <c r="HVX9" i="4" s="1"/>
  <c r="HVZ9" i="4" s="1"/>
  <c r="HWB9" i="4" s="1"/>
  <c r="HWD9" i="4" s="1"/>
  <c r="HWF9" i="4" s="1"/>
  <c r="HWH9" i="4" s="1"/>
  <c r="HWJ9" i="4" s="1"/>
  <c r="HWL9" i="4" s="1"/>
  <c r="HWN9" i="4" s="1"/>
  <c r="HWP9" i="4" s="1"/>
  <c r="HWR9" i="4" s="1"/>
  <c r="HWT9" i="4" s="1"/>
  <c r="HWV9" i="4" s="1"/>
  <c r="HWX9" i="4" s="1"/>
  <c r="HWZ9" i="4" s="1"/>
  <c r="HXB9" i="4" s="1"/>
  <c r="HXD9" i="4" s="1"/>
  <c r="HXF9" i="4" s="1"/>
  <c r="HXH9" i="4" s="1"/>
  <c r="HXJ9" i="4" s="1"/>
  <c r="HXL9" i="4" s="1"/>
  <c r="HXN9" i="4" s="1"/>
  <c r="HXP9" i="4" s="1"/>
  <c r="HXR9" i="4" s="1"/>
  <c r="HXT9" i="4" s="1"/>
  <c r="HXV9" i="4" s="1"/>
  <c r="HXX9" i="4" s="1"/>
  <c r="HXZ9" i="4" s="1"/>
  <c r="HYB9" i="4" s="1"/>
  <c r="HYD9" i="4" s="1"/>
  <c r="HYF9" i="4" s="1"/>
  <c r="HYH9" i="4" s="1"/>
  <c r="HYJ9" i="4" s="1"/>
  <c r="HYL9" i="4" s="1"/>
  <c r="HYN9" i="4" s="1"/>
  <c r="HYP9" i="4" s="1"/>
  <c r="HYR9" i="4" s="1"/>
  <c r="HYT9" i="4" s="1"/>
  <c r="HYV9" i="4" s="1"/>
  <c r="HYX9" i="4" s="1"/>
  <c r="HYZ9" i="4" s="1"/>
  <c r="HZB9" i="4" s="1"/>
  <c r="HZD9" i="4" s="1"/>
  <c r="HZF9" i="4" s="1"/>
  <c r="HZH9" i="4" s="1"/>
  <c r="HZJ9" i="4" s="1"/>
  <c r="HZL9" i="4" s="1"/>
  <c r="HZN9" i="4" s="1"/>
  <c r="HZP9" i="4" s="1"/>
  <c r="HZR9" i="4" s="1"/>
  <c r="HZT9" i="4" s="1"/>
  <c r="HZV9" i="4" s="1"/>
  <c r="HZX9" i="4" s="1"/>
  <c r="HZZ9" i="4" s="1"/>
  <c r="IAB9" i="4" s="1"/>
  <c r="IAD9" i="4" s="1"/>
  <c r="IAF9" i="4" s="1"/>
  <c r="IAH9" i="4" s="1"/>
  <c r="IAJ9" i="4" s="1"/>
  <c r="IAL9" i="4" s="1"/>
  <c r="IAN9" i="4" s="1"/>
  <c r="IAP9" i="4" s="1"/>
  <c r="IAR9" i="4" s="1"/>
  <c r="IAT9" i="4" s="1"/>
  <c r="IAV9" i="4" s="1"/>
  <c r="IAX9" i="4" s="1"/>
  <c r="IAZ9" i="4" s="1"/>
  <c r="IBB9" i="4" s="1"/>
  <c r="IBD9" i="4" s="1"/>
  <c r="IBF9" i="4" s="1"/>
  <c r="IBH9" i="4" s="1"/>
  <c r="IBJ9" i="4" s="1"/>
  <c r="IBL9" i="4" s="1"/>
  <c r="IBN9" i="4" s="1"/>
  <c r="IBP9" i="4" s="1"/>
  <c r="IBR9" i="4" s="1"/>
  <c r="IBT9" i="4" s="1"/>
  <c r="IBV9" i="4" s="1"/>
  <c r="IBX9" i="4" s="1"/>
  <c r="IBZ9" i="4" s="1"/>
  <c r="ICB9" i="4" s="1"/>
  <c r="ICD9" i="4" s="1"/>
  <c r="ICF9" i="4" s="1"/>
  <c r="ICH9" i="4" s="1"/>
  <c r="ICJ9" i="4" s="1"/>
  <c r="ICL9" i="4" s="1"/>
  <c r="ICN9" i="4" s="1"/>
  <c r="ICP9" i="4" s="1"/>
  <c r="ICR9" i="4" s="1"/>
  <c r="ICT9" i="4" s="1"/>
  <c r="ICV9" i="4" s="1"/>
  <c r="ICX9" i="4" s="1"/>
  <c r="ICZ9" i="4" s="1"/>
  <c r="IDB9" i="4" s="1"/>
  <c r="IDD9" i="4" s="1"/>
  <c r="IDF9" i="4" s="1"/>
  <c r="IDH9" i="4" s="1"/>
  <c r="IDJ9" i="4" s="1"/>
  <c r="IDL9" i="4" s="1"/>
  <c r="IDN9" i="4" s="1"/>
  <c r="IDP9" i="4" s="1"/>
  <c r="IDR9" i="4" s="1"/>
  <c r="IDT9" i="4" s="1"/>
  <c r="IDV9" i="4" s="1"/>
  <c r="IDX9" i="4" s="1"/>
  <c r="IDZ9" i="4" s="1"/>
  <c r="IEB9" i="4" s="1"/>
  <c r="IED9" i="4" s="1"/>
  <c r="IEF9" i="4" s="1"/>
  <c r="IEH9" i="4" s="1"/>
  <c r="IEJ9" i="4" s="1"/>
  <c r="IEL9" i="4" s="1"/>
  <c r="IEN9" i="4" s="1"/>
  <c r="IEP9" i="4" s="1"/>
  <c r="IER9" i="4" s="1"/>
  <c r="IET9" i="4" s="1"/>
  <c r="IEV9" i="4" s="1"/>
  <c r="IEX9" i="4" s="1"/>
  <c r="IEZ9" i="4" s="1"/>
  <c r="IFB9" i="4" s="1"/>
  <c r="IFD9" i="4" s="1"/>
  <c r="IFF9" i="4" s="1"/>
  <c r="IFH9" i="4" s="1"/>
  <c r="IFJ9" i="4" s="1"/>
  <c r="IFL9" i="4" s="1"/>
  <c r="IFN9" i="4" s="1"/>
  <c r="IFP9" i="4" s="1"/>
  <c r="IFR9" i="4" s="1"/>
  <c r="IFT9" i="4" s="1"/>
  <c r="IFV9" i="4" s="1"/>
  <c r="IFX9" i="4" s="1"/>
  <c r="IFZ9" i="4" s="1"/>
  <c r="IGB9" i="4" s="1"/>
  <c r="IGD9" i="4" s="1"/>
  <c r="IGF9" i="4" s="1"/>
  <c r="IGH9" i="4" s="1"/>
  <c r="IGJ9" i="4" s="1"/>
  <c r="IGL9" i="4" s="1"/>
  <c r="IGN9" i="4" s="1"/>
  <c r="IGP9" i="4" s="1"/>
  <c r="IGR9" i="4" s="1"/>
  <c r="IGT9" i="4" s="1"/>
  <c r="IGV9" i="4" s="1"/>
  <c r="IGX9" i="4" s="1"/>
  <c r="IGZ9" i="4" s="1"/>
  <c r="IHB9" i="4" s="1"/>
  <c r="IHD9" i="4" s="1"/>
  <c r="IHF9" i="4" s="1"/>
  <c r="IHH9" i="4" s="1"/>
  <c r="IHJ9" i="4" s="1"/>
  <c r="IHL9" i="4" s="1"/>
  <c r="IHN9" i="4" s="1"/>
  <c r="IHP9" i="4" s="1"/>
  <c r="IHR9" i="4" s="1"/>
  <c r="IHT9" i="4" s="1"/>
  <c r="IHV9" i="4" s="1"/>
  <c r="IHX9" i="4" s="1"/>
  <c r="IHZ9" i="4" s="1"/>
  <c r="IIB9" i="4" s="1"/>
  <c r="IID9" i="4" s="1"/>
  <c r="IIF9" i="4" s="1"/>
  <c r="IIH9" i="4" s="1"/>
  <c r="IIJ9" i="4" s="1"/>
  <c r="IIL9" i="4" s="1"/>
  <c r="IIN9" i="4" s="1"/>
  <c r="IIP9" i="4" s="1"/>
  <c r="IIR9" i="4" s="1"/>
  <c r="IIT9" i="4" s="1"/>
  <c r="IIV9" i="4" s="1"/>
  <c r="IIX9" i="4" s="1"/>
  <c r="IIZ9" i="4" s="1"/>
  <c r="IJB9" i="4" s="1"/>
  <c r="IJD9" i="4" s="1"/>
  <c r="IJF9" i="4" s="1"/>
  <c r="IJH9" i="4" s="1"/>
  <c r="IJJ9" i="4" s="1"/>
  <c r="IJL9" i="4" s="1"/>
  <c r="IJN9" i="4" s="1"/>
  <c r="IJP9" i="4" s="1"/>
  <c r="IJR9" i="4" s="1"/>
  <c r="IJT9" i="4" s="1"/>
  <c r="IJV9" i="4" s="1"/>
  <c r="IJX9" i="4" s="1"/>
  <c r="IJZ9" i="4" s="1"/>
  <c r="IKB9" i="4" s="1"/>
  <c r="IKD9" i="4" s="1"/>
  <c r="IKF9" i="4" s="1"/>
  <c r="IKH9" i="4" s="1"/>
  <c r="IKJ9" i="4" s="1"/>
  <c r="IKL9" i="4" s="1"/>
  <c r="IKN9" i="4" s="1"/>
  <c r="IKP9" i="4" s="1"/>
  <c r="IKR9" i="4" s="1"/>
  <c r="IKT9" i="4" s="1"/>
  <c r="IKV9" i="4" s="1"/>
  <c r="IKX9" i="4" s="1"/>
  <c r="IKZ9" i="4" s="1"/>
  <c r="ILB9" i="4" s="1"/>
  <c r="ILD9" i="4" s="1"/>
  <c r="ILF9" i="4" s="1"/>
  <c r="ILH9" i="4" s="1"/>
  <c r="ILJ9" i="4" s="1"/>
  <c r="ILL9" i="4" s="1"/>
  <c r="ILN9" i="4" s="1"/>
  <c r="ILP9" i="4" s="1"/>
  <c r="ILR9" i="4" s="1"/>
  <c r="ILT9" i="4" s="1"/>
  <c r="ILV9" i="4" s="1"/>
  <c r="ILX9" i="4" s="1"/>
  <c r="ILZ9" i="4" s="1"/>
  <c r="IMB9" i="4" s="1"/>
  <c r="IMD9" i="4" s="1"/>
  <c r="IMF9" i="4" s="1"/>
  <c r="IMH9" i="4" s="1"/>
  <c r="IMJ9" i="4" s="1"/>
  <c r="IML9" i="4" s="1"/>
  <c r="IMN9" i="4" s="1"/>
  <c r="IMP9" i="4" s="1"/>
  <c r="IMR9" i="4" s="1"/>
  <c r="IMT9" i="4" s="1"/>
  <c r="IMV9" i="4" s="1"/>
  <c r="IMX9" i="4" s="1"/>
  <c r="IMZ9" i="4" s="1"/>
  <c r="INB9" i="4" s="1"/>
  <c r="IND9" i="4" s="1"/>
  <c r="INF9" i="4" s="1"/>
  <c r="INH9" i="4" s="1"/>
  <c r="INJ9" i="4" s="1"/>
  <c r="INL9" i="4" s="1"/>
  <c r="INN9" i="4" s="1"/>
  <c r="INP9" i="4" s="1"/>
  <c r="INR9" i="4" s="1"/>
  <c r="INT9" i="4" s="1"/>
  <c r="INV9" i="4" s="1"/>
  <c r="INX9" i="4" s="1"/>
  <c r="INZ9" i="4" s="1"/>
  <c r="IOB9" i="4" s="1"/>
  <c r="IOD9" i="4" s="1"/>
  <c r="IOF9" i="4" s="1"/>
  <c r="IOH9" i="4" s="1"/>
  <c r="IOJ9" i="4" s="1"/>
  <c r="IOL9" i="4" s="1"/>
  <c r="ION9" i="4" s="1"/>
  <c r="IOP9" i="4" s="1"/>
  <c r="IOR9" i="4" s="1"/>
  <c r="IOT9" i="4" s="1"/>
  <c r="IOV9" i="4" s="1"/>
  <c r="IOX9" i="4" s="1"/>
  <c r="IOZ9" i="4" s="1"/>
  <c r="IPB9" i="4" s="1"/>
  <c r="IPD9" i="4" s="1"/>
  <c r="IPF9" i="4" s="1"/>
  <c r="IPH9" i="4" s="1"/>
  <c r="IPJ9" i="4" s="1"/>
  <c r="IPL9" i="4" s="1"/>
  <c r="IPN9" i="4" s="1"/>
  <c r="IPP9" i="4" s="1"/>
  <c r="IPR9" i="4" s="1"/>
  <c r="IPT9" i="4" s="1"/>
  <c r="IPV9" i="4" s="1"/>
  <c r="IPX9" i="4" s="1"/>
  <c r="IPZ9" i="4" s="1"/>
  <c r="IQB9" i="4" s="1"/>
  <c r="IQD9" i="4" s="1"/>
  <c r="IQF9" i="4" s="1"/>
  <c r="IQH9" i="4" s="1"/>
  <c r="IQJ9" i="4" s="1"/>
  <c r="IQL9" i="4" s="1"/>
  <c r="IQN9" i="4" s="1"/>
  <c r="IQP9" i="4" s="1"/>
  <c r="IQR9" i="4" s="1"/>
  <c r="IQT9" i="4" s="1"/>
  <c r="IQV9" i="4" s="1"/>
  <c r="IQX9" i="4" s="1"/>
  <c r="IQZ9" i="4" s="1"/>
  <c r="IRB9" i="4" s="1"/>
  <c r="IRD9" i="4" s="1"/>
  <c r="IRF9" i="4" s="1"/>
  <c r="IRH9" i="4" s="1"/>
  <c r="IRJ9" i="4" s="1"/>
  <c r="IRL9" i="4" s="1"/>
  <c r="IRN9" i="4" s="1"/>
  <c r="IRP9" i="4" s="1"/>
  <c r="IRR9" i="4" s="1"/>
  <c r="IRT9" i="4" s="1"/>
  <c r="IRV9" i="4" s="1"/>
  <c r="IRX9" i="4" s="1"/>
  <c r="IRZ9" i="4" s="1"/>
  <c r="ISB9" i="4" s="1"/>
  <c r="ISD9" i="4" s="1"/>
  <c r="ISF9" i="4" s="1"/>
  <c r="ISH9" i="4" s="1"/>
  <c r="ISJ9" i="4" s="1"/>
  <c r="ISL9" i="4" s="1"/>
  <c r="ISN9" i="4" s="1"/>
  <c r="ISP9" i="4" s="1"/>
  <c r="ISR9" i="4" s="1"/>
  <c r="IST9" i="4" s="1"/>
  <c r="ISV9" i="4" s="1"/>
  <c r="ISX9" i="4" s="1"/>
  <c r="ISZ9" i="4" s="1"/>
  <c r="ITB9" i="4" s="1"/>
  <c r="ITD9" i="4" s="1"/>
  <c r="ITF9" i="4" s="1"/>
  <c r="ITH9" i="4" s="1"/>
  <c r="ITJ9" i="4" s="1"/>
  <c r="ITL9" i="4" s="1"/>
  <c r="ITN9" i="4" s="1"/>
  <c r="ITP9" i="4" s="1"/>
  <c r="ITR9" i="4" s="1"/>
  <c r="ITT9" i="4" s="1"/>
  <c r="ITV9" i="4" s="1"/>
  <c r="ITX9" i="4" s="1"/>
  <c r="ITZ9" i="4" s="1"/>
  <c r="IUB9" i="4" s="1"/>
  <c r="IUD9" i="4" s="1"/>
  <c r="IUF9" i="4" s="1"/>
  <c r="IUH9" i="4" s="1"/>
  <c r="IUJ9" i="4" s="1"/>
  <c r="IUL9" i="4" s="1"/>
  <c r="IUN9" i="4" s="1"/>
  <c r="IUP9" i="4" s="1"/>
  <c r="IUR9" i="4" s="1"/>
  <c r="IUT9" i="4" s="1"/>
  <c r="IUV9" i="4" s="1"/>
  <c r="IUX9" i="4" s="1"/>
  <c r="IUZ9" i="4" s="1"/>
  <c r="IVB9" i="4" s="1"/>
  <c r="IVD9" i="4" s="1"/>
  <c r="IVF9" i="4" s="1"/>
  <c r="IVH9" i="4" s="1"/>
  <c r="IVJ9" i="4" s="1"/>
  <c r="IVL9" i="4" s="1"/>
  <c r="IVN9" i="4" s="1"/>
  <c r="IVP9" i="4" s="1"/>
  <c r="IVR9" i="4" s="1"/>
  <c r="IVT9" i="4" s="1"/>
  <c r="IVV9" i="4" s="1"/>
  <c r="IVX9" i="4" s="1"/>
  <c r="IVZ9" i="4" s="1"/>
  <c r="IWB9" i="4" s="1"/>
  <c r="IWD9" i="4" s="1"/>
  <c r="IWF9" i="4" s="1"/>
  <c r="IWH9" i="4" s="1"/>
  <c r="IWJ9" i="4" s="1"/>
  <c r="IWL9" i="4" s="1"/>
  <c r="IWN9" i="4" s="1"/>
  <c r="IWP9" i="4" s="1"/>
  <c r="IWR9" i="4" s="1"/>
  <c r="IWT9" i="4" s="1"/>
  <c r="IWV9" i="4" s="1"/>
  <c r="IWX9" i="4" s="1"/>
  <c r="IWZ9" i="4" s="1"/>
  <c r="IXB9" i="4" s="1"/>
  <c r="IXD9" i="4" s="1"/>
  <c r="IXF9" i="4" s="1"/>
  <c r="IXH9" i="4" s="1"/>
  <c r="IXJ9" i="4" s="1"/>
  <c r="IXL9" i="4" s="1"/>
  <c r="IXN9" i="4" s="1"/>
  <c r="IXP9" i="4" s="1"/>
  <c r="IXR9" i="4" s="1"/>
  <c r="IXT9" i="4" s="1"/>
  <c r="IXV9" i="4" s="1"/>
  <c r="IXX9" i="4" s="1"/>
  <c r="IXZ9" i="4" s="1"/>
  <c r="IYB9" i="4" s="1"/>
  <c r="IYD9" i="4" s="1"/>
  <c r="IYF9" i="4" s="1"/>
  <c r="IYH9" i="4" s="1"/>
  <c r="IYJ9" i="4" s="1"/>
  <c r="IYL9" i="4" s="1"/>
  <c r="IYN9" i="4" s="1"/>
  <c r="IYP9" i="4" s="1"/>
  <c r="IYR9" i="4" s="1"/>
  <c r="IYT9" i="4" s="1"/>
  <c r="IYV9" i="4" s="1"/>
  <c r="IYX9" i="4" s="1"/>
  <c r="IYZ9" i="4" s="1"/>
  <c r="IZB9" i="4" s="1"/>
  <c r="IZD9" i="4" s="1"/>
  <c r="IZF9" i="4" s="1"/>
  <c r="IZH9" i="4" s="1"/>
  <c r="IZJ9" i="4" s="1"/>
  <c r="IZL9" i="4" s="1"/>
  <c r="IZN9" i="4" s="1"/>
  <c r="IZP9" i="4" s="1"/>
  <c r="IZR9" i="4" s="1"/>
  <c r="IZT9" i="4" s="1"/>
  <c r="IZV9" i="4" s="1"/>
  <c r="IZX9" i="4" s="1"/>
  <c r="IZZ9" i="4" s="1"/>
  <c r="JAB9" i="4" s="1"/>
  <c r="JAD9" i="4" s="1"/>
  <c r="JAF9" i="4" s="1"/>
  <c r="JAH9" i="4" s="1"/>
  <c r="JAJ9" i="4" s="1"/>
  <c r="JAL9" i="4" s="1"/>
  <c r="JAN9" i="4" s="1"/>
  <c r="JAP9" i="4" s="1"/>
  <c r="JAR9" i="4" s="1"/>
  <c r="JAT9" i="4" s="1"/>
  <c r="JAV9" i="4" s="1"/>
  <c r="JAX9" i="4" s="1"/>
  <c r="JAZ9" i="4" s="1"/>
  <c r="JBB9" i="4" s="1"/>
  <c r="JBD9" i="4" s="1"/>
  <c r="JBF9" i="4" s="1"/>
  <c r="JBH9" i="4" s="1"/>
  <c r="JBJ9" i="4" s="1"/>
  <c r="JBL9" i="4" s="1"/>
  <c r="JBN9" i="4" s="1"/>
  <c r="JBP9" i="4" s="1"/>
  <c r="JBR9" i="4" s="1"/>
  <c r="JBT9" i="4" s="1"/>
  <c r="JBV9" i="4" s="1"/>
  <c r="JBX9" i="4" s="1"/>
  <c r="JBZ9" i="4" s="1"/>
  <c r="JCB9" i="4" s="1"/>
  <c r="JCD9" i="4" s="1"/>
  <c r="JCF9" i="4" s="1"/>
  <c r="JCH9" i="4" s="1"/>
  <c r="JCJ9" i="4" s="1"/>
  <c r="JCL9" i="4" s="1"/>
  <c r="JCN9" i="4" s="1"/>
  <c r="JCP9" i="4" s="1"/>
  <c r="JCR9" i="4" s="1"/>
  <c r="JCT9" i="4" s="1"/>
  <c r="JCV9" i="4" s="1"/>
  <c r="JCX9" i="4" s="1"/>
  <c r="JCZ9" i="4" s="1"/>
  <c r="JDB9" i="4" s="1"/>
  <c r="JDD9" i="4" s="1"/>
  <c r="JDF9" i="4" s="1"/>
  <c r="JDH9" i="4" s="1"/>
  <c r="JDJ9" i="4" s="1"/>
  <c r="JDL9" i="4" s="1"/>
  <c r="JDN9" i="4" s="1"/>
  <c r="JDP9" i="4" s="1"/>
  <c r="JDR9" i="4" s="1"/>
  <c r="JDT9" i="4" s="1"/>
  <c r="JDV9" i="4" s="1"/>
  <c r="JDX9" i="4" s="1"/>
  <c r="JDZ9" i="4" s="1"/>
  <c r="JEB9" i="4" s="1"/>
  <c r="JED9" i="4" s="1"/>
  <c r="JEF9" i="4" s="1"/>
  <c r="JEH9" i="4" s="1"/>
  <c r="JEJ9" i="4" s="1"/>
  <c r="JEL9" i="4" s="1"/>
  <c r="JEN9" i="4" s="1"/>
  <c r="JEP9" i="4" s="1"/>
  <c r="JER9" i="4" s="1"/>
  <c r="JET9" i="4" s="1"/>
  <c r="JEV9" i="4" s="1"/>
  <c r="JEX9" i="4" s="1"/>
  <c r="JEZ9" i="4" s="1"/>
  <c r="JFB9" i="4" s="1"/>
  <c r="JFD9" i="4" s="1"/>
  <c r="JFF9" i="4" s="1"/>
  <c r="JFH9" i="4" s="1"/>
  <c r="JFJ9" i="4" s="1"/>
  <c r="JFL9" i="4" s="1"/>
  <c r="JFN9" i="4" s="1"/>
  <c r="JFP9" i="4" s="1"/>
  <c r="JFR9" i="4" s="1"/>
  <c r="JFT9" i="4" s="1"/>
  <c r="JFV9" i="4" s="1"/>
  <c r="JFX9" i="4" s="1"/>
  <c r="JFZ9" i="4" s="1"/>
  <c r="JGB9" i="4" s="1"/>
  <c r="JGD9" i="4" s="1"/>
  <c r="JGF9" i="4" s="1"/>
  <c r="JGH9" i="4" s="1"/>
  <c r="JGJ9" i="4" s="1"/>
  <c r="JGL9" i="4" s="1"/>
  <c r="JGN9" i="4" s="1"/>
  <c r="JGP9" i="4" s="1"/>
  <c r="JGR9" i="4" s="1"/>
  <c r="JGT9" i="4" s="1"/>
  <c r="JGV9" i="4" s="1"/>
  <c r="JGX9" i="4" s="1"/>
  <c r="JGZ9" i="4" s="1"/>
  <c r="JHB9" i="4" s="1"/>
  <c r="JHD9" i="4" s="1"/>
  <c r="JHF9" i="4" s="1"/>
  <c r="JHH9" i="4" s="1"/>
  <c r="JHJ9" i="4" s="1"/>
  <c r="JHL9" i="4" s="1"/>
  <c r="JHN9" i="4" s="1"/>
  <c r="JHP9" i="4" s="1"/>
  <c r="JHR9" i="4" s="1"/>
  <c r="JHT9" i="4" s="1"/>
  <c r="JHV9" i="4" s="1"/>
  <c r="JHX9" i="4" s="1"/>
  <c r="JHZ9" i="4" s="1"/>
  <c r="JIB9" i="4" s="1"/>
  <c r="JID9" i="4" s="1"/>
  <c r="JIF9" i="4" s="1"/>
  <c r="JIH9" i="4" s="1"/>
  <c r="JIJ9" i="4" s="1"/>
  <c r="JIL9" i="4" s="1"/>
  <c r="JIN9" i="4" s="1"/>
  <c r="JIP9" i="4" s="1"/>
  <c r="JIR9" i="4" s="1"/>
  <c r="JIT9" i="4" s="1"/>
  <c r="JIV9" i="4" s="1"/>
  <c r="JIX9" i="4" s="1"/>
  <c r="JIZ9" i="4" s="1"/>
  <c r="JJB9" i="4" s="1"/>
  <c r="JJD9" i="4" s="1"/>
  <c r="JJF9" i="4" s="1"/>
  <c r="JJH9" i="4" s="1"/>
  <c r="JJJ9" i="4" s="1"/>
  <c r="JJL9" i="4" s="1"/>
  <c r="JJN9" i="4" s="1"/>
  <c r="JJP9" i="4" s="1"/>
  <c r="JJR9" i="4" s="1"/>
  <c r="JJT9" i="4" s="1"/>
  <c r="JJV9" i="4" s="1"/>
  <c r="JJX9" i="4" s="1"/>
  <c r="JJZ9" i="4" s="1"/>
  <c r="JKB9" i="4" s="1"/>
  <c r="JKD9" i="4" s="1"/>
  <c r="JKF9" i="4" s="1"/>
  <c r="JKH9" i="4" s="1"/>
  <c r="JKJ9" i="4" s="1"/>
  <c r="JKL9" i="4" s="1"/>
  <c r="JKN9" i="4" s="1"/>
  <c r="JKP9" i="4" s="1"/>
  <c r="JKR9" i="4" s="1"/>
  <c r="JKT9" i="4" s="1"/>
  <c r="JKV9" i="4" s="1"/>
  <c r="JKX9" i="4" s="1"/>
  <c r="JKZ9" i="4" s="1"/>
  <c r="JLB9" i="4" s="1"/>
  <c r="JLD9" i="4" s="1"/>
  <c r="JLF9" i="4" s="1"/>
  <c r="JLH9" i="4" s="1"/>
  <c r="JLJ9" i="4" s="1"/>
  <c r="JLL9" i="4" s="1"/>
  <c r="JLN9" i="4" s="1"/>
  <c r="JLP9" i="4" s="1"/>
  <c r="JLR9" i="4" s="1"/>
  <c r="JLT9" i="4" s="1"/>
  <c r="JLV9" i="4" s="1"/>
  <c r="JLX9" i="4" s="1"/>
  <c r="JLZ9" i="4" s="1"/>
  <c r="JMB9" i="4" s="1"/>
  <c r="JMD9" i="4" s="1"/>
  <c r="JMF9" i="4" s="1"/>
  <c r="JMH9" i="4" s="1"/>
  <c r="JMJ9" i="4" s="1"/>
  <c r="JML9" i="4" s="1"/>
  <c r="JMN9" i="4" s="1"/>
  <c r="JMP9" i="4" s="1"/>
  <c r="JMR9" i="4" s="1"/>
  <c r="JMT9" i="4" s="1"/>
  <c r="JMV9" i="4" s="1"/>
  <c r="JMX9" i="4" s="1"/>
  <c r="JMZ9" i="4" s="1"/>
  <c r="JNB9" i="4" s="1"/>
  <c r="JND9" i="4" s="1"/>
  <c r="JNF9" i="4" s="1"/>
  <c r="JNH9" i="4" s="1"/>
  <c r="JNJ9" i="4" s="1"/>
  <c r="JNL9" i="4" s="1"/>
  <c r="JNN9" i="4" s="1"/>
  <c r="JNP9" i="4" s="1"/>
  <c r="JNR9" i="4" s="1"/>
  <c r="JNT9" i="4" s="1"/>
  <c r="JNV9" i="4" s="1"/>
  <c r="JNX9" i="4" s="1"/>
  <c r="JNZ9" i="4" s="1"/>
  <c r="JOB9" i="4" s="1"/>
  <c r="JOD9" i="4" s="1"/>
  <c r="JOF9" i="4" s="1"/>
  <c r="JOH9" i="4" s="1"/>
  <c r="JOJ9" i="4" s="1"/>
  <c r="JOL9" i="4" s="1"/>
  <c r="JON9" i="4" s="1"/>
  <c r="JOP9" i="4" s="1"/>
  <c r="JOR9" i="4" s="1"/>
  <c r="JOT9" i="4" s="1"/>
  <c r="JOV9" i="4" s="1"/>
  <c r="JOX9" i="4" s="1"/>
  <c r="JOZ9" i="4" s="1"/>
  <c r="JPB9" i="4" s="1"/>
  <c r="JPD9" i="4" s="1"/>
  <c r="JPF9" i="4" s="1"/>
  <c r="JPH9" i="4" s="1"/>
  <c r="JPJ9" i="4" s="1"/>
  <c r="JPL9" i="4" s="1"/>
  <c r="JPN9" i="4" s="1"/>
  <c r="JPP9" i="4" s="1"/>
  <c r="JPR9" i="4" s="1"/>
  <c r="JPT9" i="4" s="1"/>
  <c r="JPV9" i="4" s="1"/>
  <c r="JPX9" i="4" s="1"/>
  <c r="JPZ9" i="4" s="1"/>
  <c r="JQB9" i="4" s="1"/>
  <c r="JQD9" i="4" s="1"/>
  <c r="JQF9" i="4" s="1"/>
  <c r="JQH9" i="4" s="1"/>
  <c r="JQJ9" i="4" s="1"/>
  <c r="JQL9" i="4" s="1"/>
  <c r="JQN9" i="4" s="1"/>
  <c r="JQP9" i="4" s="1"/>
  <c r="JQR9" i="4" s="1"/>
  <c r="JQT9" i="4" s="1"/>
  <c r="JQV9" i="4" s="1"/>
  <c r="JQX9" i="4" s="1"/>
  <c r="JQZ9" i="4" s="1"/>
  <c r="JRB9" i="4" s="1"/>
  <c r="JRD9" i="4" s="1"/>
  <c r="JRF9" i="4" s="1"/>
  <c r="JRH9" i="4" s="1"/>
  <c r="JRJ9" i="4" s="1"/>
  <c r="JRL9" i="4" s="1"/>
  <c r="JRN9" i="4" s="1"/>
  <c r="JRP9" i="4" s="1"/>
  <c r="JRR9" i="4" s="1"/>
  <c r="JRT9" i="4" s="1"/>
  <c r="JRV9" i="4" s="1"/>
  <c r="JRX9" i="4" s="1"/>
  <c r="JRZ9" i="4" s="1"/>
  <c r="JSB9" i="4" s="1"/>
  <c r="JSD9" i="4" s="1"/>
  <c r="JSF9" i="4" s="1"/>
  <c r="JSH9" i="4" s="1"/>
  <c r="JSJ9" i="4" s="1"/>
  <c r="JSL9" i="4" s="1"/>
  <c r="JSN9" i="4" s="1"/>
  <c r="JSP9" i="4" s="1"/>
  <c r="JSR9" i="4" s="1"/>
  <c r="JST9" i="4" s="1"/>
  <c r="JSV9" i="4" s="1"/>
  <c r="JSX9" i="4" s="1"/>
  <c r="JSZ9" i="4" s="1"/>
  <c r="JTB9" i="4" s="1"/>
  <c r="JTD9" i="4" s="1"/>
  <c r="JTF9" i="4" s="1"/>
  <c r="JTH9" i="4" s="1"/>
  <c r="JTJ9" i="4" s="1"/>
  <c r="JTL9" i="4" s="1"/>
  <c r="JTN9" i="4" s="1"/>
  <c r="JTP9" i="4" s="1"/>
  <c r="JTR9" i="4" s="1"/>
  <c r="JTT9" i="4" s="1"/>
  <c r="JTV9" i="4" s="1"/>
  <c r="JTX9" i="4" s="1"/>
  <c r="JTZ9" i="4" s="1"/>
  <c r="JUB9" i="4" s="1"/>
  <c r="JUD9" i="4" s="1"/>
  <c r="JUF9" i="4" s="1"/>
  <c r="JUH9" i="4" s="1"/>
  <c r="JUJ9" i="4" s="1"/>
  <c r="JUL9" i="4" s="1"/>
  <c r="JUN9" i="4" s="1"/>
  <c r="JUP9" i="4" s="1"/>
  <c r="JUR9" i="4" s="1"/>
  <c r="JUT9" i="4" s="1"/>
  <c r="JUV9" i="4" s="1"/>
  <c r="JUX9" i="4" s="1"/>
  <c r="JUZ9" i="4" s="1"/>
  <c r="JVB9" i="4" s="1"/>
  <c r="JVD9" i="4" s="1"/>
  <c r="JVF9" i="4" s="1"/>
  <c r="JVH9" i="4" s="1"/>
  <c r="JVJ9" i="4" s="1"/>
  <c r="JVL9" i="4" s="1"/>
  <c r="JVN9" i="4" s="1"/>
  <c r="JVP9" i="4" s="1"/>
  <c r="JVR9" i="4" s="1"/>
  <c r="JVT9" i="4" s="1"/>
  <c r="JVV9" i="4" s="1"/>
  <c r="JVX9" i="4" s="1"/>
  <c r="JVZ9" i="4" s="1"/>
  <c r="JWB9" i="4" s="1"/>
  <c r="JWD9" i="4" s="1"/>
  <c r="JWF9" i="4" s="1"/>
  <c r="JWH9" i="4" s="1"/>
  <c r="JWJ9" i="4" s="1"/>
  <c r="JWL9" i="4" s="1"/>
  <c r="JWN9" i="4" s="1"/>
  <c r="JWP9" i="4" s="1"/>
  <c r="JWR9" i="4" s="1"/>
  <c r="JWT9" i="4" s="1"/>
  <c r="JWV9" i="4" s="1"/>
  <c r="JWX9" i="4" s="1"/>
  <c r="JWZ9" i="4" s="1"/>
  <c r="JXB9" i="4" s="1"/>
  <c r="JXD9" i="4" s="1"/>
  <c r="JXF9" i="4" s="1"/>
  <c r="JXH9" i="4" s="1"/>
  <c r="JXJ9" i="4" s="1"/>
  <c r="JXL9" i="4" s="1"/>
  <c r="JXN9" i="4" s="1"/>
  <c r="JXP9" i="4" s="1"/>
  <c r="JXR9" i="4" s="1"/>
  <c r="JXT9" i="4" s="1"/>
  <c r="JXV9" i="4" s="1"/>
  <c r="JXX9" i="4" s="1"/>
  <c r="JXZ9" i="4" s="1"/>
  <c r="JYB9" i="4" s="1"/>
  <c r="JYD9" i="4" s="1"/>
  <c r="JYF9" i="4" s="1"/>
  <c r="JYH9" i="4" s="1"/>
  <c r="JYJ9" i="4" s="1"/>
  <c r="JYL9" i="4" s="1"/>
  <c r="JYN9" i="4" s="1"/>
  <c r="JYP9" i="4" s="1"/>
  <c r="JYR9" i="4" s="1"/>
  <c r="JYT9" i="4" s="1"/>
  <c r="JYV9" i="4" s="1"/>
  <c r="JYX9" i="4" s="1"/>
  <c r="JYZ9" i="4" s="1"/>
  <c r="JZB9" i="4" s="1"/>
  <c r="JZD9" i="4" s="1"/>
  <c r="JZF9" i="4" s="1"/>
  <c r="JZH9" i="4" s="1"/>
  <c r="JZJ9" i="4" s="1"/>
  <c r="JZL9" i="4" s="1"/>
  <c r="JZN9" i="4" s="1"/>
  <c r="JZP9" i="4" s="1"/>
  <c r="JZR9" i="4" s="1"/>
  <c r="JZT9" i="4" s="1"/>
  <c r="JZV9" i="4" s="1"/>
  <c r="JZX9" i="4" s="1"/>
  <c r="JZZ9" i="4" s="1"/>
  <c r="KAB9" i="4" s="1"/>
  <c r="KAD9" i="4" s="1"/>
  <c r="KAF9" i="4" s="1"/>
  <c r="KAH9" i="4" s="1"/>
  <c r="KAJ9" i="4" s="1"/>
  <c r="KAL9" i="4" s="1"/>
  <c r="KAN9" i="4" s="1"/>
  <c r="KAP9" i="4" s="1"/>
  <c r="KAR9" i="4" s="1"/>
  <c r="KAT9" i="4" s="1"/>
  <c r="KAV9" i="4" s="1"/>
  <c r="KAX9" i="4" s="1"/>
  <c r="KAZ9" i="4" s="1"/>
  <c r="KBB9" i="4" s="1"/>
  <c r="KBD9" i="4" s="1"/>
  <c r="KBF9" i="4" s="1"/>
  <c r="KBH9" i="4" s="1"/>
  <c r="KBJ9" i="4" s="1"/>
  <c r="KBL9" i="4" s="1"/>
  <c r="KBN9" i="4" s="1"/>
  <c r="KBP9" i="4" s="1"/>
  <c r="KBR9" i="4" s="1"/>
  <c r="KBT9" i="4" s="1"/>
  <c r="KBV9" i="4" s="1"/>
  <c r="KBX9" i="4" s="1"/>
  <c r="KBZ9" i="4" s="1"/>
  <c r="KCB9" i="4" s="1"/>
  <c r="KCD9" i="4" s="1"/>
  <c r="KCF9" i="4" s="1"/>
  <c r="KCH9" i="4" s="1"/>
  <c r="KCJ9" i="4" s="1"/>
  <c r="KCL9" i="4" s="1"/>
  <c r="KCN9" i="4" s="1"/>
  <c r="KCP9" i="4" s="1"/>
  <c r="KCR9" i="4" s="1"/>
  <c r="KCT9" i="4" s="1"/>
  <c r="KCV9" i="4" s="1"/>
  <c r="KCX9" i="4" s="1"/>
  <c r="KCZ9" i="4" s="1"/>
  <c r="KDB9" i="4" s="1"/>
  <c r="KDD9" i="4" s="1"/>
  <c r="KDF9" i="4" s="1"/>
  <c r="KDH9" i="4" s="1"/>
  <c r="KDJ9" i="4" s="1"/>
  <c r="KDL9" i="4" s="1"/>
  <c r="KDN9" i="4" s="1"/>
  <c r="KDP9" i="4" s="1"/>
  <c r="KDR9" i="4" s="1"/>
  <c r="KDT9" i="4" s="1"/>
  <c r="KDV9" i="4" s="1"/>
  <c r="KDX9" i="4" s="1"/>
  <c r="KDZ9" i="4" s="1"/>
  <c r="KEB9" i="4" s="1"/>
  <c r="KED9" i="4" s="1"/>
  <c r="KEF9" i="4" s="1"/>
  <c r="KEH9" i="4" s="1"/>
  <c r="KEJ9" i="4" s="1"/>
  <c r="KEL9" i="4" s="1"/>
  <c r="KEN9" i="4" s="1"/>
  <c r="KEP9" i="4" s="1"/>
  <c r="KER9" i="4" s="1"/>
  <c r="KET9" i="4" s="1"/>
  <c r="KEV9" i="4" s="1"/>
  <c r="KEX9" i="4" s="1"/>
  <c r="KEZ9" i="4" s="1"/>
  <c r="KFB9" i="4" s="1"/>
  <c r="KFD9" i="4" s="1"/>
  <c r="KFF9" i="4" s="1"/>
  <c r="KFH9" i="4" s="1"/>
  <c r="KFJ9" i="4" s="1"/>
  <c r="KFL9" i="4" s="1"/>
  <c r="KFN9" i="4" s="1"/>
  <c r="KFP9" i="4" s="1"/>
  <c r="KFR9" i="4" s="1"/>
  <c r="KFT9" i="4" s="1"/>
  <c r="KFV9" i="4" s="1"/>
  <c r="KFX9" i="4" s="1"/>
  <c r="KFZ9" i="4" s="1"/>
  <c r="KGB9" i="4" s="1"/>
  <c r="KGD9" i="4" s="1"/>
  <c r="KGF9" i="4" s="1"/>
  <c r="KGH9" i="4" s="1"/>
  <c r="KGJ9" i="4" s="1"/>
  <c r="KGL9" i="4" s="1"/>
  <c r="KGN9" i="4" s="1"/>
  <c r="KGP9" i="4" s="1"/>
  <c r="KGR9" i="4" s="1"/>
  <c r="KGT9" i="4" s="1"/>
  <c r="KGV9" i="4" s="1"/>
  <c r="KGX9" i="4" s="1"/>
  <c r="KGZ9" i="4" s="1"/>
  <c r="KHB9" i="4" s="1"/>
  <c r="KHD9" i="4" s="1"/>
  <c r="KHF9" i="4" s="1"/>
  <c r="KHH9" i="4" s="1"/>
  <c r="KHJ9" i="4" s="1"/>
  <c r="KHL9" i="4" s="1"/>
  <c r="KHN9" i="4" s="1"/>
  <c r="KHP9" i="4" s="1"/>
  <c r="KHR9" i="4" s="1"/>
  <c r="KHT9" i="4" s="1"/>
  <c r="KHV9" i="4" s="1"/>
  <c r="KHX9" i="4" s="1"/>
  <c r="KHZ9" i="4" s="1"/>
  <c r="KIB9" i="4" s="1"/>
  <c r="KID9" i="4" s="1"/>
  <c r="KIF9" i="4" s="1"/>
  <c r="KIH9" i="4" s="1"/>
  <c r="KIJ9" i="4" s="1"/>
  <c r="KIL9" i="4" s="1"/>
  <c r="KIN9" i="4" s="1"/>
  <c r="KIP9" i="4" s="1"/>
  <c r="KIR9" i="4" s="1"/>
  <c r="KIT9" i="4" s="1"/>
  <c r="KIV9" i="4" s="1"/>
  <c r="KIX9" i="4" s="1"/>
  <c r="KIZ9" i="4" s="1"/>
  <c r="KJB9" i="4" s="1"/>
  <c r="KJD9" i="4" s="1"/>
  <c r="KJF9" i="4" s="1"/>
  <c r="KJH9" i="4" s="1"/>
  <c r="KJJ9" i="4" s="1"/>
  <c r="KJL9" i="4" s="1"/>
  <c r="KJN9" i="4" s="1"/>
  <c r="KJP9" i="4" s="1"/>
  <c r="KJR9" i="4" s="1"/>
  <c r="KJT9" i="4" s="1"/>
  <c r="KJV9" i="4" s="1"/>
  <c r="KJX9" i="4" s="1"/>
  <c r="KJZ9" i="4" s="1"/>
  <c r="KKB9" i="4" s="1"/>
  <c r="KKD9" i="4" s="1"/>
  <c r="KKF9" i="4" s="1"/>
  <c r="KKH9" i="4" s="1"/>
  <c r="KKJ9" i="4" s="1"/>
  <c r="KKL9" i="4" s="1"/>
  <c r="KKN9" i="4" s="1"/>
  <c r="KKP9" i="4" s="1"/>
  <c r="KKR9" i="4" s="1"/>
  <c r="KKT9" i="4" s="1"/>
  <c r="KKV9" i="4" s="1"/>
  <c r="KKX9" i="4" s="1"/>
  <c r="KKZ9" i="4" s="1"/>
  <c r="KLB9" i="4" s="1"/>
  <c r="KLD9" i="4" s="1"/>
  <c r="KLF9" i="4" s="1"/>
  <c r="KLH9" i="4" s="1"/>
  <c r="KLJ9" i="4" s="1"/>
  <c r="KLL9" i="4" s="1"/>
  <c r="KLN9" i="4" s="1"/>
  <c r="KLP9" i="4" s="1"/>
  <c r="KLR9" i="4" s="1"/>
  <c r="KLT9" i="4" s="1"/>
  <c r="KLV9" i="4" s="1"/>
  <c r="KLX9" i="4" s="1"/>
  <c r="KLZ9" i="4" s="1"/>
  <c r="KMB9" i="4" s="1"/>
  <c r="KMD9" i="4" s="1"/>
  <c r="KMF9" i="4" s="1"/>
  <c r="KMH9" i="4" s="1"/>
  <c r="KMJ9" i="4" s="1"/>
  <c r="KML9" i="4" s="1"/>
  <c r="KMN9" i="4" s="1"/>
  <c r="KMP9" i="4" s="1"/>
  <c r="KMR9" i="4" s="1"/>
  <c r="KMT9" i="4" s="1"/>
  <c r="KMV9" i="4" s="1"/>
  <c r="KMX9" i="4" s="1"/>
  <c r="KMZ9" i="4" s="1"/>
  <c r="KNB9" i="4" s="1"/>
  <c r="KND9" i="4" s="1"/>
  <c r="KNF9" i="4" s="1"/>
  <c r="KNH9" i="4" s="1"/>
  <c r="KNJ9" i="4" s="1"/>
  <c r="KNL9" i="4" s="1"/>
  <c r="KNN9" i="4" s="1"/>
  <c r="KNP9" i="4" s="1"/>
  <c r="KNR9" i="4" s="1"/>
  <c r="KNT9" i="4" s="1"/>
  <c r="KNV9" i="4" s="1"/>
  <c r="KNX9" i="4" s="1"/>
  <c r="KNZ9" i="4" s="1"/>
  <c r="KOB9" i="4" s="1"/>
  <c r="KOD9" i="4" s="1"/>
  <c r="KOF9" i="4" s="1"/>
  <c r="KOH9" i="4" s="1"/>
  <c r="KOJ9" i="4" s="1"/>
  <c r="KOL9" i="4" s="1"/>
  <c r="KON9" i="4" s="1"/>
  <c r="KOP9" i="4" s="1"/>
  <c r="KOR9" i="4" s="1"/>
  <c r="KOT9" i="4" s="1"/>
  <c r="KOV9" i="4" s="1"/>
  <c r="KOX9" i="4" s="1"/>
  <c r="KOZ9" i="4" s="1"/>
  <c r="KPB9" i="4" s="1"/>
  <c r="KPD9" i="4" s="1"/>
  <c r="KPF9" i="4" s="1"/>
  <c r="KPH9" i="4" s="1"/>
  <c r="KPJ9" i="4" s="1"/>
  <c r="KPL9" i="4" s="1"/>
  <c r="KPN9" i="4" s="1"/>
  <c r="KPP9" i="4" s="1"/>
  <c r="KPR9" i="4" s="1"/>
  <c r="KPT9" i="4" s="1"/>
  <c r="KPV9" i="4" s="1"/>
  <c r="KPX9" i="4" s="1"/>
  <c r="KPZ9" i="4" s="1"/>
  <c r="KQB9" i="4" s="1"/>
  <c r="KQD9" i="4" s="1"/>
  <c r="KQF9" i="4" s="1"/>
  <c r="KQH9" i="4" s="1"/>
  <c r="KQJ9" i="4" s="1"/>
  <c r="KQL9" i="4" s="1"/>
  <c r="KQN9" i="4" s="1"/>
  <c r="KQP9" i="4" s="1"/>
  <c r="KQR9" i="4" s="1"/>
  <c r="KQT9" i="4" s="1"/>
  <c r="KQV9" i="4" s="1"/>
  <c r="KQX9" i="4" s="1"/>
  <c r="KQZ9" i="4" s="1"/>
  <c r="KRB9" i="4" s="1"/>
  <c r="KRD9" i="4" s="1"/>
  <c r="KRF9" i="4" s="1"/>
  <c r="KRH9" i="4" s="1"/>
  <c r="KRJ9" i="4" s="1"/>
  <c r="KRL9" i="4" s="1"/>
  <c r="KRN9" i="4" s="1"/>
  <c r="KRP9" i="4" s="1"/>
  <c r="KRR9" i="4" s="1"/>
  <c r="KRT9" i="4" s="1"/>
  <c r="KRV9" i="4" s="1"/>
  <c r="KRX9" i="4" s="1"/>
  <c r="KRZ9" i="4" s="1"/>
  <c r="KSB9" i="4" s="1"/>
  <c r="KSD9" i="4" s="1"/>
  <c r="KSF9" i="4" s="1"/>
  <c r="KSH9" i="4" s="1"/>
  <c r="KSJ9" i="4" s="1"/>
  <c r="KSL9" i="4" s="1"/>
  <c r="KSN9" i="4" s="1"/>
  <c r="KSP9" i="4" s="1"/>
  <c r="KSR9" i="4" s="1"/>
  <c r="KST9" i="4" s="1"/>
  <c r="KSV9" i="4" s="1"/>
  <c r="KSX9" i="4" s="1"/>
  <c r="KSZ9" i="4" s="1"/>
  <c r="KTB9" i="4" s="1"/>
  <c r="KTD9" i="4" s="1"/>
  <c r="KTF9" i="4" s="1"/>
  <c r="KTH9" i="4" s="1"/>
  <c r="KTJ9" i="4" s="1"/>
  <c r="KTL9" i="4" s="1"/>
  <c r="KTN9" i="4" s="1"/>
  <c r="KTP9" i="4" s="1"/>
  <c r="KTR9" i="4" s="1"/>
  <c r="KTT9" i="4" s="1"/>
  <c r="KTV9" i="4" s="1"/>
  <c r="KTX9" i="4" s="1"/>
  <c r="KTZ9" i="4" s="1"/>
  <c r="KUB9" i="4" s="1"/>
  <c r="KUD9" i="4" s="1"/>
  <c r="KUF9" i="4" s="1"/>
  <c r="KUH9" i="4" s="1"/>
  <c r="KUJ9" i="4" s="1"/>
  <c r="KUL9" i="4" s="1"/>
  <c r="KUN9" i="4" s="1"/>
  <c r="KUP9" i="4" s="1"/>
  <c r="KUR9" i="4" s="1"/>
  <c r="KUT9" i="4" s="1"/>
  <c r="KUV9" i="4" s="1"/>
  <c r="KUX9" i="4" s="1"/>
  <c r="KUZ9" i="4" s="1"/>
  <c r="KVB9" i="4" s="1"/>
  <c r="KVD9" i="4" s="1"/>
  <c r="KVF9" i="4" s="1"/>
  <c r="KVH9" i="4" s="1"/>
  <c r="KVJ9" i="4" s="1"/>
  <c r="KVL9" i="4" s="1"/>
  <c r="KVN9" i="4" s="1"/>
  <c r="KVP9" i="4" s="1"/>
  <c r="KVR9" i="4" s="1"/>
  <c r="KVT9" i="4" s="1"/>
  <c r="KVV9" i="4" s="1"/>
  <c r="KVX9" i="4" s="1"/>
  <c r="KVZ9" i="4" s="1"/>
  <c r="KWB9" i="4" s="1"/>
  <c r="KWD9" i="4" s="1"/>
  <c r="KWF9" i="4" s="1"/>
  <c r="KWH9" i="4" s="1"/>
  <c r="KWJ9" i="4" s="1"/>
  <c r="KWL9" i="4" s="1"/>
  <c r="KWN9" i="4" s="1"/>
  <c r="KWP9" i="4" s="1"/>
  <c r="KWR9" i="4" s="1"/>
  <c r="KWT9" i="4" s="1"/>
  <c r="KWV9" i="4" s="1"/>
  <c r="KWX9" i="4" s="1"/>
  <c r="KWZ9" i="4" s="1"/>
  <c r="KXB9" i="4" s="1"/>
  <c r="KXD9" i="4" s="1"/>
  <c r="KXF9" i="4" s="1"/>
  <c r="KXH9" i="4" s="1"/>
  <c r="KXJ9" i="4" s="1"/>
  <c r="KXL9" i="4" s="1"/>
  <c r="KXN9" i="4" s="1"/>
  <c r="KXP9" i="4" s="1"/>
  <c r="KXR9" i="4" s="1"/>
  <c r="KXT9" i="4" s="1"/>
  <c r="KXV9" i="4" s="1"/>
  <c r="KXX9" i="4" s="1"/>
  <c r="KXZ9" i="4" s="1"/>
  <c r="KYB9" i="4" s="1"/>
  <c r="KYD9" i="4" s="1"/>
  <c r="KYF9" i="4" s="1"/>
  <c r="KYH9" i="4" s="1"/>
  <c r="KYJ9" i="4" s="1"/>
  <c r="KYL9" i="4" s="1"/>
  <c r="KYN9" i="4" s="1"/>
  <c r="KYP9" i="4" s="1"/>
  <c r="KYR9" i="4" s="1"/>
  <c r="KYT9" i="4" s="1"/>
  <c r="KYV9" i="4" s="1"/>
  <c r="KYX9" i="4" s="1"/>
  <c r="KYZ9" i="4" s="1"/>
  <c r="KZB9" i="4" s="1"/>
  <c r="KZD9" i="4" s="1"/>
  <c r="KZF9" i="4" s="1"/>
  <c r="KZH9" i="4" s="1"/>
  <c r="KZJ9" i="4" s="1"/>
  <c r="KZL9" i="4" s="1"/>
  <c r="KZN9" i="4" s="1"/>
  <c r="KZP9" i="4" s="1"/>
  <c r="KZR9" i="4" s="1"/>
  <c r="KZT9" i="4" s="1"/>
  <c r="KZV9" i="4" s="1"/>
  <c r="KZX9" i="4" s="1"/>
  <c r="KZZ9" i="4" s="1"/>
  <c r="LAB9" i="4" s="1"/>
  <c r="LAD9" i="4" s="1"/>
  <c r="LAF9" i="4" s="1"/>
  <c r="LAH9" i="4" s="1"/>
  <c r="LAJ9" i="4" s="1"/>
  <c r="LAL9" i="4" s="1"/>
  <c r="LAN9" i="4" s="1"/>
  <c r="LAP9" i="4" s="1"/>
  <c r="LAR9" i="4" s="1"/>
  <c r="LAT9" i="4" s="1"/>
  <c r="LAV9" i="4" s="1"/>
  <c r="LAX9" i="4" s="1"/>
  <c r="LAZ9" i="4" s="1"/>
  <c r="LBB9" i="4" s="1"/>
  <c r="LBD9" i="4" s="1"/>
  <c r="LBF9" i="4" s="1"/>
  <c r="LBH9" i="4" s="1"/>
  <c r="LBJ9" i="4" s="1"/>
  <c r="LBL9" i="4" s="1"/>
  <c r="LBN9" i="4" s="1"/>
  <c r="LBP9" i="4" s="1"/>
  <c r="LBR9" i="4" s="1"/>
  <c r="LBT9" i="4" s="1"/>
  <c r="LBV9" i="4" s="1"/>
  <c r="LBX9" i="4" s="1"/>
  <c r="LBZ9" i="4" s="1"/>
  <c r="LCB9" i="4" s="1"/>
  <c r="LCD9" i="4" s="1"/>
  <c r="LCF9" i="4" s="1"/>
  <c r="LCH9" i="4" s="1"/>
  <c r="LCJ9" i="4" s="1"/>
  <c r="LCL9" i="4" s="1"/>
  <c r="LCN9" i="4" s="1"/>
  <c r="LCP9" i="4" s="1"/>
  <c r="LCR9" i="4" s="1"/>
  <c r="LCT9" i="4" s="1"/>
  <c r="LCV9" i="4" s="1"/>
  <c r="LCX9" i="4" s="1"/>
  <c r="LCZ9" i="4" s="1"/>
  <c r="LDB9" i="4" s="1"/>
  <c r="LDD9" i="4" s="1"/>
  <c r="LDF9" i="4" s="1"/>
  <c r="LDH9" i="4" s="1"/>
  <c r="LDJ9" i="4" s="1"/>
  <c r="LDL9" i="4" s="1"/>
  <c r="LDN9" i="4" s="1"/>
  <c r="LDP9" i="4" s="1"/>
  <c r="LDR9" i="4" s="1"/>
  <c r="LDT9" i="4" s="1"/>
  <c r="LDV9" i="4" s="1"/>
  <c r="LDX9" i="4" s="1"/>
  <c r="LDZ9" i="4" s="1"/>
  <c r="LEB9" i="4" s="1"/>
  <c r="LED9" i="4" s="1"/>
  <c r="LEF9" i="4" s="1"/>
  <c r="LEH9" i="4" s="1"/>
  <c r="LEJ9" i="4" s="1"/>
  <c r="LEL9" i="4" s="1"/>
  <c r="LEN9" i="4" s="1"/>
  <c r="LEP9" i="4" s="1"/>
  <c r="LER9" i="4" s="1"/>
  <c r="LET9" i="4" s="1"/>
  <c r="LEV9" i="4" s="1"/>
  <c r="LEX9" i="4" s="1"/>
  <c r="LEZ9" i="4" s="1"/>
  <c r="LFB9" i="4" s="1"/>
  <c r="LFD9" i="4" s="1"/>
  <c r="LFF9" i="4" s="1"/>
  <c r="LFH9" i="4" s="1"/>
  <c r="LFJ9" i="4" s="1"/>
  <c r="LFL9" i="4" s="1"/>
  <c r="LFN9" i="4" s="1"/>
  <c r="LFP9" i="4" s="1"/>
  <c r="LFR9" i="4" s="1"/>
  <c r="LFT9" i="4" s="1"/>
  <c r="LFV9" i="4" s="1"/>
  <c r="LFX9" i="4" s="1"/>
  <c r="LFZ9" i="4" s="1"/>
  <c r="LGB9" i="4" s="1"/>
  <c r="LGD9" i="4" s="1"/>
  <c r="LGF9" i="4" s="1"/>
  <c r="LGH9" i="4" s="1"/>
  <c r="LGJ9" i="4" s="1"/>
  <c r="LGL9" i="4" s="1"/>
  <c r="LGN9" i="4" s="1"/>
  <c r="LGP9" i="4" s="1"/>
  <c r="LGR9" i="4" s="1"/>
  <c r="LGT9" i="4" s="1"/>
  <c r="LGV9" i="4" s="1"/>
  <c r="LGX9" i="4" s="1"/>
  <c r="LGZ9" i="4" s="1"/>
  <c r="LHB9" i="4" s="1"/>
  <c r="LHD9" i="4" s="1"/>
  <c r="LHF9" i="4" s="1"/>
  <c r="LHH9" i="4" s="1"/>
  <c r="LHJ9" i="4" s="1"/>
  <c r="LHL9" i="4" s="1"/>
  <c r="LHN9" i="4" s="1"/>
  <c r="LHP9" i="4" s="1"/>
  <c r="LHR9" i="4" s="1"/>
  <c r="LHT9" i="4" s="1"/>
  <c r="LHV9" i="4" s="1"/>
  <c r="LHX9" i="4" s="1"/>
  <c r="LHZ9" i="4" s="1"/>
  <c r="LIB9" i="4" s="1"/>
  <c r="LID9" i="4" s="1"/>
  <c r="LIF9" i="4" s="1"/>
  <c r="LIH9" i="4" s="1"/>
  <c r="LIJ9" i="4" s="1"/>
  <c r="LIL9" i="4" s="1"/>
  <c r="LIN9" i="4" s="1"/>
  <c r="LIP9" i="4" s="1"/>
  <c r="LIR9" i="4" s="1"/>
  <c r="LIT9" i="4" s="1"/>
  <c r="LIV9" i="4" s="1"/>
  <c r="LIX9" i="4" s="1"/>
  <c r="LIZ9" i="4" s="1"/>
  <c r="LJB9" i="4" s="1"/>
  <c r="LJD9" i="4" s="1"/>
  <c r="LJF9" i="4" s="1"/>
  <c r="LJH9" i="4" s="1"/>
  <c r="LJJ9" i="4" s="1"/>
  <c r="LJL9" i="4" s="1"/>
  <c r="LJN9" i="4" s="1"/>
  <c r="LJP9" i="4" s="1"/>
  <c r="LJR9" i="4" s="1"/>
  <c r="LJT9" i="4" s="1"/>
  <c r="LJV9" i="4" s="1"/>
  <c r="LJX9" i="4" s="1"/>
  <c r="LJZ9" i="4" s="1"/>
  <c r="LKB9" i="4" s="1"/>
  <c r="LKD9" i="4" s="1"/>
  <c r="LKF9" i="4" s="1"/>
  <c r="LKH9" i="4" s="1"/>
  <c r="LKJ9" i="4" s="1"/>
  <c r="LKL9" i="4" s="1"/>
  <c r="LKN9" i="4" s="1"/>
  <c r="LKP9" i="4" s="1"/>
  <c r="LKR9" i="4" s="1"/>
  <c r="LKT9" i="4" s="1"/>
  <c r="LKV9" i="4" s="1"/>
  <c r="LKX9" i="4" s="1"/>
  <c r="LKZ9" i="4" s="1"/>
  <c r="LLB9" i="4" s="1"/>
  <c r="LLD9" i="4" s="1"/>
  <c r="LLF9" i="4" s="1"/>
  <c r="LLH9" i="4" s="1"/>
  <c r="LLJ9" i="4" s="1"/>
  <c r="LLL9" i="4" s="1"/>
  <c r="LLN9" i="4" s="1"/>
  <c r="LLP9" i="4" s="1"/>
  <c r="LLR9" i="4" s="1"/>
  <c r="LLT9" i="4" s="1"/>
  <c r="LLV9" i="4" s="1"/>
  <c r="LLX9" i="4" s="1"/>
  <c r="LLZ9" i="4" s="1"/>
  <c r="LMB9" i="4" s="1"/>
  <c r="LMD9" i="4" s="1"/>
  <c r="LMF9" i="4" s="1"/>
  <c r="LMH9" i="4" s="1"/>
  <c r="LMJ9" i="4" s="1"/>
  <c r="LML9" i="4" s="1"/>
  <c r="LMN9" i="4" s="1"/>
  <c r="LMP9" i="4" s="1"/>
  <c r="LMR9" i="4" s="1"/>
  <c r="LMT9" i="4" s="1"/>
  <c r="LMV9" i="4" s="1"/>
  <c r="LMX9" i="4" s="1"/>
  <c r="LMZ9" i="4" s="1"/>
  <c r="LNB9" i="4" s="1"/>
  <c r="LND9" i="4" s="1"/>
  <c r="LNF9" i="4" s="1"/>
  <c r="LNH9" i="4" s="1"/>
  <c r="LNJ9" i="4" s="1"/>
  <c r="LNL9" i="4" s="1"/>
  <c r="LNN9" i="4" s="1"/>
  <c r="LNP9" i="4" s="1"/>
  <c r="LNR9" i="4" s="1"/>
  <c r="LNT9" i="4" s="1"/>
  <c r="LNV9" i="4" s="1"/>
  <c r="LNX9" i="4" s="1"/>
  <c r="LNZ9" i="4" s="1"/>
  <c r="LOB9" i="4" s="1"/>
  <c r="LOD9" i="4" s="1"/>
  <c r="LOF9" i="4" s="1"/>
  <c r="LOH9" i="4" s="1"/>
  <c r="LOJ9" i="4" s="1"/>
  <c r="LOL9" i="4" s="1"/>
  <c r="LON9" i="4" s="1"/>
  <c r="LOP9" i="4" s="1"/>
  <c r="LOR9" i="4" s="1"/>
  <c r="LOT9" i="4" s="1"/>
  <c r="LOV9" i="4" s="1"/>
  <c r="LOX9" i="4" s="1"/>
  <c r="LOZ9" i="4" s="1"/>
  <c r="LPB9" i="4" s="1"/>
  <c r="LPD9" i="4" s="1"/>
  <c r="LPF9" i="4" s="1"/>
  <c r="LPH9" i="4" s="1"/>
  <c r="LPJ9" i="4" s="1"/>
  <c r="LPL9" i="4" s="1"/>
  <c r="LPN9" i="4" s="1"/>
  <c r="LPP9" i="4" s="1"/>
  <c r="LPR9" i="4" s="1"/>
  <c r="LPT9" i="4" s="1"/>
  <c r="LPV9" i="4" s="1"/>
  <c r="LPX9" i="4" s="1"/>
  <c r="LPZ9" i="4" s="1"/>
  <c r="LQB9" i="4" s="1"/>
  <c r="LQD9" i="4" s="1"/>
  <c r="LQF9" i="4" s="1"/>
  <c r="LQH9" i="4" s="1"/>
  <c r="LQJ9" i="4" s="1"/>
  <c r="LQL9" i="4" s="1"/>
  <c r="LQN9" i="4" s="1"/>
  <c r="LQP9" i="4" s="1"/>
  <c r="LQR9" i="4" s="1"/>
  <c r="LQT9" i="4" s="1"/>
  <c r="LQV9" i="4" s="1"/>
  <c r="LQX9" i="4" s="1"/>
  <c r="LQZ9" i="4" s="1"/>
  <c r="LRB9" i="4" s="1"/>
  <c r="LRD9" i="4" s="1"/>
  <c r="LRF9" i="4" s="1"/>
  <c r="LRH9" i="4" s="1"/>
  <c r="LRJ9" i="4" s="1"/>
  <c r="LRL9" i="4" s="1"/>
  <c r="LRN9" i="4" s="1"/>
  <c r="LRP9" i="4" s="1"/>
  <c r="LRR9" i="4" s="1"/>
  <c r="LRT9" i="4" s="1"/>
  <c r="LRV9" i="4" s="1"/>
  <c r="LRX9" i="4" s="1"/>
  <c r="LRZ9" i="4" s="1"/>
  <c r="LSB9" i="4" s="1"/>
  <c r="LSD9" i="4" s="1"/>
  <c r="LSF9" i="4" s="1"/>
  <c r="LSH9" i="4" s="1"/>
  <c r="LSJ9" i="4" s="1"/>
  <c r="LSL9" i="4" s="1"/>
  <c r="LSN9" i="4" s="1"/>
  <c r="LSP9" i="4" s="1"/>
  <c r="LSR9" i="4" s="1"/>
  <c r="LST9" i="4" s="1"/>
  <c r="LSV9" i="4" s="1"/>
  <c r="LSX9" i="4" s="1"/>
  <c r="LSZ9" i="4" s="1"/>
  <c r="LTB9" i="4" s="1"/>
  <c r="LTD9" i="4" s="1"/>
  <c r="LTF9" i="4" s="1"/>
  <c r="LTH9" i="4" s="1"/>
  <c r="LTJ9" i="4" s="1"/>
  <c r="LTL9" i="4" s="1"/>
  <c r="LTN9" i="4" s="1"/>
  <c r="LTP9" i="4" s="1"/>
  <c r="LTR9" i="4" s="1"/>
  <c r="LTT9" i="4" s="1"/>
  <c r="LTV9" i="4" s="1"/>
  <c r="LTX9" i="4" s="1"/>
  <c r="LTZ9" i="4" s="1"/>
  <c r="LUB9" i="4" s="1"/>
  <c r="LUD9" i="4" s="1"/>
  <c r="LUF9" i="4" s="1"/>
  <c r="LUH9" i="4" s="1"/>
  <c r="LUJ9" i="4" s="1"/>
  <c r="LUL9" i="4" s="1"/>
  <c r="LUN9" i="4" s="1"/>
  <c r="LUP9" i="4" s="1"/>
  <c r="LUR9" i="4" s="1"/>
  <c r="LUT9" i="4" s="1"/>
  <c r="LUV9" i="4" s="1"/>
  <c r="LUX9" i="4" s="1"/>
  <c r="LUZ9" i="4" s="1"/>
  <c r="LVB9" i="4" s="1"/>
  <c r="LVD9" i="4" s="1"/>
  <c r="LVF9" i="4" s="1"/>
  <c r="LVH9" i="4" s="1"/>
  <c r="LVJ9" i="4" s="1"/>
  <c r="LVL9" i="4" s="1"/>
  <c r="LVN9" i="4" s="1"/>
  <c r="LVP9" i="4" s="1"/>
  <c r="LVR9" i="4" s="1"/>
  <c r="LVT9" i="4" s="1"/>
  <c r="LVV9" i="4" s="1"/>
  <c r="LVX9" i="4" s="1"/>
  <c r="LVZ9" i="4" s="1"/>
  <c r="LWB9" i="4" s="1"/>
  <c r="LWD9" i="4" s="1"/>
  <c r="LWF9" i="4" s="1"/>
  <c r="LWH9" i="4" s="1"/>
  <c r="LWJ9" i="4" s="1"/>
  <c r="LWL9" i="4" s="1"/>
  <c r="LWN9" i="4" s="1"/>
  <c r="LWP9" i="4" s="1"/>
  <c r="LWR9" i="4" s="1"/>
  <c r="LWT9" i="4" s="1"/>
  <c r="LWV9" i="4" s="1"/>
  <c r="LWX9" i="4" s="1"/>
  <c r="LWZ9" i="4" s="1"/>
  <c r="LXB9" i="4" s="1"/>
  <c r="LXD9" i="4" s="1"/>
  <c r="LXF9" i="4" s="1"/>
  <c r="LXH9" i="4" s="1"/>
  <c r="LXJ9" i="4" s="1"/>
  <c r="LXL9" i="4" s="1"/>
  <c r="LXN9" i="4" s="1"/>
  <c r="LXP9" i="4" s="1"/>
  <c r="LXR9" i="4" s="1"/>
  <c r="LXT9" i="4" s="1"/>
  <c r="LXV9" i="4" s="1"/>
  <c r="LXX9" i="4" s="1"/>
  <c r="LXZ9" i="4" s="1"/>
  <c r="LYB9" i="4" s="1"/>
  <c r="LYD9" i="4" s="1"/>
  <c r="LYF9" i="4" s="1"/>
  <c r="LYH9" i="4" s="1"/>
  <c r="LYJ9" i="4" s="1"/>
  <c r="LYL9" i="4" s="1"/>
  <c r="LYN9" i="4" s="1"/>
  <c r="LYP9" i="4" s="1"/>
  <c r="LYR9" i="4" s="1"/>
  <c r="LYT9" i="4" s="1"/>
  <c r="LYV9" i="4" s="1"/>
  <c r="LYX9" i="4" s="1"/>
  <c r="LYZ9" i="4" s="1"/>
  <c r="LZB9" i="4" s="1"/>
  <c r="LZD9" i="4" s="1"/>
  <c r="LZF9" i="4" s="1"/>
  <c r="LZH9" i="4" s="1"/>
  <c r="LZJ9" i="4" s="1"/>
  <c r="LZL9" i="4" s="1"/>
  <c r="LZN9" i="4" s="1"/>
  <c r="LZP9" i="4" s="1"/>
  <c r="LZR9" i="4" s="1"/>
  <c r="LZT9" i="4" s="1"/>
  <c r="LZV9" i="4" s="1"/>
  <c r="LZX9" i="4" s="1"/>
  <c r="LZZ9" i="4" s="1"/>
  <c r="MAB9" i="4" s="1"/>
  <c r="MAD9" i="4" s="1"/>
  <c r="MAF9" i="4" s="1"/>
  <c r="MAH9" i="4" s="1"/>
  <c r="MAJ9" i="4" s="1"/>
  <c r="MAL9" i="4" s="1"/>
  <c r="MAN9" i="4" s="1"/>
  <c r="MAP9" i="4" s="1"/>
  <c r="MAR9" i="4" s="1"/>
  <c r="MAT9" i="4" s="1"/>
  <c r="MAV9" i="4" s="1"/>
  <c r="MAX9" i="4" s="1"/>
  <c r="MAZ9" i="4" s="1"/>
  <c r="MBB9" i="4" s="1"/>
  <c r="MBD9" i="4" s="1"/>
  <c r="MBF9" i="4" s="1"/>
  <c r="MBH9" i="4" s="1"/>
  <c r="MBJ9" i="4" s="1"/>
  <c r="MBL9" i="4" s="1"/>
  <c r="MBN9" i="4" s="1"/>
  <c r="MBP9" i="4" s="1"/>
  <c r="MBR9" i="4" s="1"/>
  <c r="MBT9" i="4" s="1"/>
  <c r="MBV9" i="4" s="1"/>
  <c r="MBX9" i="4" s="1"/>
  <c r="MBZ9" i="4" s="1"/>
  <c r="MCB9" i="4" s="1"/>
  <c r="MCD9" i="4" s="1"/>
  <c r="MCF9" i="4" s="1"/>
  <c r="MCH9" i="4" s="1"/>
  <c r="MCJ9" i="4" s="1"/>
  <c r="MCL9" i="4" s="1"/>
  <c r="MCN9" i="4" s="1"/>
  <c r="MCP9" i="4" s="1"/>
  <c r="MCR9" i="4" s="1"/>
  <c r="MCT9" i="4" s="1"/>
  <c r="MCV9" i="4" s="1"/>
  <c r="MCX9" i="4" s="1"/>
  <c r="MCZ9" i="4" s="1"/>
  <c r="MDB9" i="4" s="1"/>
  <c r="MDD9" i="4" s="1"/>
  <c r="MDF9" i="4" s="1"/>
  <c r="MDH9" i="4" s="1"/>
  <c r="MDJ9" i="4" s="1"/>
  <c r="MDL9" i="4" s="1"/>
  <c r="MDN9" i="4" s="1"/>
  <c r="MDP9" i="4" s="1"/>
  <c r="MDR9" i="4" s="1"/>
  <c r="MDT9" i="4" s="1"/>
  <c r="MDV9" i="4" s="1"/>
  <c r="MDX9" i="4" s="1"/>
  <c r="MDZ9" i="4" s="1"/>
  <c r="MEB9" i="4" s="1"/>
  <c r="MED9" i="4" s="1"/>
  <c r="MEF9" i="4" s="1"/>
  <c r="MEH9" i="4" s="1"/>
  <c r="MEJ9" i="4" s="1"/>
  <c r="MEL9" i="4" s="1"/>
  <c r="MEN9" i="4" s="1"/>
  <c r="MEP9" i="4" s="1"/>
  <c r="MER9" i="4" s="1"/>
  <c r="MET9" i="4" s="1"/>
  <c r="MEV9" i="4" s="1"/>
  <c r="MEX9" i="4" s="1"/>
  <c r="MEZ9" i="4" s="1"/>
  <c r="MFB9" i="4" s="1"/>
  <c r="MFD9" i="4" s="1"/>
  <c r="MFF9" i="4" s="1"/>
  <c r="MFH9" i="4" s="1"/>
  <c r="MFJ9" i="4" s="1"/>
  <c r="MFL9" i="4" s="1"/>
  <c r="MFN9" i="4" s="1"/>
  <c r="MFP9" i="4" s="1"/>
  <c r="MFR9" i="4" s="1"/>
  <c r="MFT9" i="4" s="1"/>
  <c r="MFV9" i="4" s="1"/>
  <c r="MFX9" i="4" s="1"/>
  <c r="MFZ9" i="4" s="1"/>
  <c r="MGB9" i="4" s="1"/>
  <c r="MGD9" i="4" s="1"/>
  <c r="MGF9" i="4" s="1"/>
  <c r="MGH9" i="4" s="1"/>
  <c r="MGJ9" i="4" s="1"/>
  <c r="MGL9" i="4" s="1"/>
  <c r="MGN9" i="4" s="1"/>
  <c r="MGP9" i="4" s="1"/>
  <c r="MGR9" i="4" s="1"/>
  <c r="MGT9" i="4" s="1"/>
  <c r="MGV9" i="4" s="1"/>
  <c r="MGX9" i="4" s="1"/>
  <c r="MGZ9" i="4" s="1"/>
  <c r="MHB9" i="4" s="1"/>
  <c r="MHD9" i="4" s="1"/>
  <c r="MHF9" i="4" s="1"/>
  <c r="MHH9" i="4" s="1"/>
  <c r="MHJ9" i="4" s="1"/>
  <c r="MHL9" i="4" s="1"/>
  <c r="MHN9" i="4" s="1"/>
  <c r="MHP9" i="4" s="1"/>
  <c r="MHR9" i="4" s="1"/>
  <c r="MHT9" i="4" s="1"/>
  <c r="MHV9" i="4" s="1"/>
  <c r="MHX9" i="4" s="1"/>
  <c r="MHZ9" i="4" s="1"/>
  <c r="MIB9" i="4" s="1"/>
  <c r="MID9" i="4" s="1"/>
  <c r="MIF9" i="4" s="1"/>
  <c r="MIH9" i="4" s="1"/>
  <c r="MIJ9" i="4" s="1"/>
  <c r="MIL9" i="4" s="1"/>
  <c r="MIN9" i="4" s="1"/>
  <c r="MIP9" i="4" s="1"/>
  <c r="MIR9" i="4" s="1"/>
  <c r="MIT9" i="4" s="1"/>
  <c r="MIV9" i="4" s="1"/>
  <c r="MIX9" i="4" s="1"/>
  <c r="MIZ9" i="4" s="1"/>
  <c r="MJB9" i="4" s="1"/>
  <c r="MJD9" i="4" s="1"/>
  <c r="MJF9" i="4" s="1"/>
  <c r="MJH9" i="4" s="1"/>
  <c r="MJJ9" i="4" s="1"/>
  <c r="MJL9" i="4" s="1"/>
  <c r="MJN9" i="4" s="1"/>
  <c r="MJP9" i="4" s="1"/>
  <c r="MJR9" i="4" s="1"/>
  <c r="MJT9" i="4" s="1"/>
  <c r="MJV9" i="4" s="1"/>
  <c r="MJX9" i="4" s="1"/>
  <c r="MJZ9" i="4" s="1"/>
  <c r="MKB9" i="4" s="1"/>
  <c r="MKD9" i="4" s="1"/>
  <c r="MKF9" i="4" s="1"/>
  <c r="MKH9" i="4" s="1"/>
  <c r="MKJ9" i="4" s="1"/>
  <c r="MKL9" i="4" s="1"/>
  <c r="MKN9" i="4" s="1"/>
  <c r="MKP9" i="4" s="1"/>
  <c r="MKR9" i="4" s="1"/>
  <c r="MKT9" i="4" s="1"/>
  <c r="MKV9" i="4" s="1"/>
  <c r="MKX9" i="4" s="1"/>
  <c r="MKZ9" i="4" s="1"/>
  <c r="MLB9" i="4" s="1"/>
  <c r="MLD9" i="4" s="1"/>
  <c r="MLF9" i="4" s="1"/>
  <c r="MLH9" i="4" s="1"/>
  <c r="MLJ9" i="4" s="1"/>
  <c r="MLL9" i="4" s="1"/>
  <c r="MLN9" i="4" s="1"/>
  <c r="MLP9" i="4" s="1"/>
  <c r="MLR9" i="4" s="1"/>
  <c r="MLT9" i="4" s="1"/>
  <c r="MLV9" i="4" s="1"/>
  <c r="MLX9" i="4" s="1"/>
  <c r="MLZ9" i="4" s="1"/>
  <c r="MMB9" i="4" s="1"/>
  <c r="MMD9" i="4" s="1"/>
  <c r="MMF9" i="4" s="1"/>
  <c r="MMH9" i="4" s="1"/>
  <c r="MMJ9" i="4" s="1"/>
  <c r="MML9" i="4" s="1"/>
  <c r="MMN9" i="4" s="1"/>
  <c r="MMP9" i="4" s="1"/>
  <c r="MMR9" i="4" s="1"/>
  <c r="MMT9" i="4" s="1"/>
  <c r="MMV9" i="4" s="1"/>
  <c r="MMX9" i="4" s="1"/>
  <c r="MMZ9" i="4" s="1"/>
  <c r="MNB9" i="4" s="1"/>
  <c r="MND9" i="4" s="1"/>
  <c r="MNF9" i="4" s="1"/>
  <c r="MNH9" i="4" s="1"/>
  <c r="MNJ9" i="4" s="1"/>
  <c r="MNL9" i="4" s="1"/>
  <c r="MNN9" i="4" s="1"/>
  <c r="MNP9" i="4" s="1"/>
  <c r="MNR9" i="4" s="1"/>
  <c r="MNT9" i="4" s="1"/>
  <c r="MNV9" i="4" s="1"/>
  <c r="MNX9" i="4" s="1"/>
  <c r="MNZ9" i="4" s="1"/>
  <c r="MOB9" i="4" s="1"/>
  <c r="MOD9" i="4" s="1"/>
  <c r="MOF9" i="4" s="1"/>
  <c r="MOH9" i="4" s="1"/>
  <c r="MOJ9" i="4" s="1"/>
  <c r="MOL9" i="4" s="1"/>
  <c r="MON9" i="4" s="1"/>
  <c r="MOP9" i="4" s="1"/>
  <c r="MOR9" i="4" s="1"/>
  <c r="MOT9" i="4" s="1"/>
  <c r="MOV9" i="4" s="1"/>
  <c r="MOX9" i="4" s="1"/>
  <c r="MOZ9" i="4" s="1"/>
  <c r="MPB9" i="4" s="1"/>
  <c r="MPD9" i="4" s="1"/>
  <c r="MPF9" i="4" s="1"/>
  <c r="MPH9" i="4" s="1"/>
  <c r="MPJ9" i="4" s="1"/>
  <c r="MPL9" i="4" s="1"/>
  <c r="MPN9" i="4" s="1"/>
  <c r="MPP9" i="4" s="1"/>
  <c r="MPR9" i="4" s="1"/>
  <c r="MPT9" i="4" s="1"/>
  <c r="MPV9" i="4" s="1"/>
  <c r="MPX9" i="4" s="1"/>
  <c r="MPZ9" i="4" s="1"/>
  <c r="MQB9" i="4" s="1"/>
  <c r="MQD9" i="4" s="1"/>
  <c r="MQF9" i="4" s="1"/>
  <c r="MQH9" i="4" s="1"/>
  <c r="MQJ9" i="4" s="1"/>
  <c r="MQL9" i="4" s="1"/>
  <c r="MQN9" i="4" s="1"/>
  <c r="MQP9" i="4" s="1"/>
  <c r="MQR9" i="4" s="1"/>
  <c r="MQT9" i="4" s="1"/>
  <c r="MQV9" i="4" s="1"/>
  <c r="MQX9" i="4" s="1"/>
  <c r="MQZ9" i="4" s="1"/>
  <c r="MRB9" i="4" s="1"/>
  <c r="MRD9" i="4" s="1"/>
  <c r="MRF9" i="4" s="1"/>
  <c r="MRH9" i="4" s="1"/>
  <c r="MRJ9" i="4" s="1"/>
  <c r="MRL9" i="4" s="1"/>
  <c r="MRN9" i="4" s="1"/>
  <c r="MRP9" i="4" s="1"/>
  <c r="MRR9" i="4" s="1"/>
  <c r="MRT9" i="4" s="1"/>
  <c r="MRV9" i="4" s="1"/>
  <c r="MRX9" i="4" s="1"/>
  <c r="MRZ9" i="4" s="1"/>
  <c r="MSB9" i="4" s="1"/>
  <c r="MSD9" i="4" s="1"/>
  <c r="MSF9" i="4" s="1"/>
  <c r="MSH9" i="4" s="1"/>
  <c r="MSJ9" i="4" s="1"/>
  <c r="MSL9" i="4" s="1"/>
  <c r="MSN9" i="4" s="1"/>
  <c r="MSP9" i="4" s="1"/>
  <c r="MSR9" i="4" s="1"/>
  <c r="MST9" i="4" s="1"/>
  <c r="MSV9" i="4" s="1"/>
  <c r="MSX9" i="4" s="1"/>
  <c r="MSZ9" i="4" s="1"/>
  <c r="MTB9" i="4" s="1"/>
  <c r="MTD9" i="4" s="1"/>
  <c r="MTF9" i="4" s="1"/>
  <c r="MTH9" i="4" s="1"/>
  <c r="MTJ9" i="4" s="1"/>
  <c r="MTL9" i="4" s="1"/>
  <c r="MTN9" i="4" s="1"/>
  <c r="MTP9" i="4" s="1"/>
  <c r="MTR9" i="4" s="1"/>
  <c r="MTT9" i="4" s="1"/>
  <c r="MTV9" i="4" s="1"/>
  <c r="MTX9" i="4" s="1"/>
  <c r="MTZ9" i="4" s="1"/>
  <c r="MUB9" i="4" s="1"/>
  <c r="MUD9" i="4" s="1"/>
  <c r="MUF9" i="4" s="1"/>
  <c r="MUH9" i="4" s="1"/>
  <c r="MUJ9" i="4" s="1"/>
  <c r="MUL9" i="4" s="1"/>
  <c r="MUN9" i="4" s="1"/>
  <c r="MUP9" i="4" s="1"/>
  <c r="MUR9" i="4" s="1"/>
  <c r="MUT9" i="4" s="1"/>
  <c r="MUV9" i="4" s="1"/>
  <c r="MUX9" i="4" s="1"/>
  <c r="MUZ9" i="4" s="1"/>
  <c r="MVB9" i="4" s="1"/>
  <c r="MVD9" i="4" s="1"/>
  <c r="MVF9" i="4" s="1"/>
  <c r="MVH9" i="4" s="1"/>
  <c r="MVJ9" i="4" s="1"/>
  <c r="MVL9" i="4" s="1"/>
  <c r="MVN9" i="4" s="1"/>
  <c r="MVP9" i="4" s="1"/>
  <c r="MVR9" i="4" s="1"/>
  <c r="MVT9" i="4" s="1"/>
  <c r="MVV9" i="4" s="1"/>
  <c r="MVX9" i="4" s="1"/>
  <c r="MVZ9" i="4" s="1"/>
  <c r="MWB9" i="4" s="1"/>
  <c r="MWD9" i="4" s="1"/>
  <c r="MWF9" i="4" s="1"/>
  <c r="MWH9" i="4" s="1"/>
  <c r="MWJ9" i="4" s="1"/>
  <c r="MWL9" i="4" s="1"/>
  <c r="MWN9" i="4" s="1"/>
  <c r="MWP9" i="4" s="1"/>
  <c r="MWR9" i="4" s="1"/>
  <c r="MWT9" i="4" s="1"/>
  <c r="MWV9" i="4" s="1"/>
  <c r="MWX9" i="4" s="1"/>
  <c r="MWZ9" i="4" s="1"/>
  <c r="MXB9" i="4" s="1"/>
  <c r="MXD9" i="4" s="1"/>
  <c r="MXF9" i="4" s="1"/>
  <c r="MXH9" i="4" s="1"/>
  <c r="MXJ9" i="4" s="1"/>
  <c r="MXL9" i="4" s="1"/>
  <c r="MXN9" i="4" s="1"/>
  <c r="MXP9" i="4" s="1"/>
  <c r="MXR9" i="4" s="1"/>
  <c r="MXT9" i="4" s="1"/>
  <c r="MXV9" i="4" s="1"/>
  <c r="MXX9" i="4" s="1"/>
  <c r="MXZ9" i="4" s="1"/>
  <c r="MYB9" i="4" s="1"/>
  <c r="MYD9" i="4" s="1"/>
  <c r="MYF9" i="4" s="1"/>
  <c r="MYH9" i="4" s="1"/>
  <c r="MYJ9" i="4" s="1"/>
  <c r="MYL9" i="4" s="1"/>
  <c r="MYN9" i="4" s="1"/>
  <c r="MYP9" i="4" s="1"/>
  <c r="MYR9" i="4" s="1"/>
  <c r="MYT9" i="4" s="1"/>
  <c r="MYV9" i="4" s="1"/>
  <c r="MYX9" i="4" s="1"/>
  <c r="MYZ9" i="4" s="1"/>
  <c r="MZB9" i="4" s="1"/>
  <c r="MZD9" i="4" s="1"/>
  <c r="MZF9" i="4" s="1"/>
  <c r="MZH9" i="4" s="1"/>
  <c r="MZJ9" i="4" s="1"/>
  <c r="MZL9" i="4" s="1"/>
  <c r="MZN9" i="4" s="1"/>
  <c r="MZP9" i="4" s="1"/>
  <c r="MZR9" i="4" s="1"/>
  <c r="MZT9" i="4" s="1"/>
  <c r="MZV9" i="4" s="1"/>
  <c r="MZX9" i="4" s="1"/>
  <c r="MZZ9" i="4" s="1"/>
  <c r="NAB9" i="4" s="1"/>
  <c r="NAD9" i="4" s="1"/>
  <c r="NAF9" i="4" s="1"/>
  <c r="NAH9" i="4" s="1"/>
  <c r="NAJ9" i="4" s="1"/>
  <c r="NAL9" i="4" s="1"/>
  <c r="NAN9" i="4" s="1"/>
  <c r="NAP9" i="4" s="1"/>
  <c r="NAR9" i="4" s="1"/>
  <c r="NAT9" i="4" s="1"/>
  <c r="NAV9" i="4" s="1"/>
  <c r="NAX9" i="4" s="1"/>
  <c r="NAZ9" i="4" s="1"/>
  <c r="NBB9" i="4" s="1"/>
  <c r="NBD9" i="4" s="1"/>
  <c r="NBF9" i="4" s="1"/>
  <c r="NBH9" i="4" s="1"/>
  <c r="NBJ9" i="4" s="1"/>
  <c r="NBL9" i="4" s="1"/>
  <c r="NBN9" i="4" s="1"/>
  <c r="NBP9" i="4" s="1"/>
  <c r="NBR9" i="4" s="1"/>
  <c r="NBT9" i="4" s="1"/>
  <c r="NBV9" i="4" s="1"/>
  <c r="NBX9" i="4" s="1"/>
  <c r="NBZ9" i="4" s="1"/>
  <c r="NCB9" i="4" s="1"/>
  <c r="NCD9" i="4" s="1"/>
  <c r="NCF9" i="4" s="1"/>
  <c r="NCH9" i="4" s="1"/>
  <c r="NCJ9" i="4" s="1"/>
  <c r="NCL9" i="4" s="1"/>
  <c r="NCN9" i="4" s="1"/>
  <c r="NCP9" i="4" s="1"/>
  <c r="NCR9" i="4" s="1"/>
  <c r="NCT9" i="4" s="1"/>
  <c r="NCV9" i="4" s="1"/>
  <c r="NCX9" i="4" s="1"/>
  <c r="NCZ9" i="4" s="1"/>
  <c r="NDB9" i="4" s="1"/>
  <c r="NDD9" i="4" s="1"/>
  <c r="NDF9" i="4" s="1"/>
  <c r="NDH9" i="4" s="1"/>
  <c r="NDJ9" i="4" s="1"/>
  <c r="NDL9" i="4" s="1"/>
  <c r="NDN9" i="4" s="1"/>
  <c r="NDP9" i="4" s="1"/>
  <c r="NDR9" i="4" s="1"/>
  <c r="NDT9" i="4" s="1"/>
  <c r="NDV9" i="4" s="1"/>
  <c r="NDX9" i="4" s="1"/>
  <c r="NDZ9" i="4" s="1"/>
  <c r="NEB9" i="4" s="1"/>
  <c r="NED9" i="4" s="1"/>
  <c r="NEF9" i="4" s="1"/>
  <c r="NEH9" i="4" s="1"/>
  <c r="NEJ9" i="4" s="1"/>
  <c r="NEL9" i="4" s="1"/>
  <c r="NEN9" i="4" s="1"/>
  <c r="NEP9" i="4" s="1"/>
  <c r="NER9" i="4" s="1"/>
  <c r="NET9" i="4" s="1"/>
  <c r="NEV9" i="4" s="1"/>
  <c r="NEX9" i="4" s="1"/>
  <c r="NEZ9" i="4" s="1"/>
  <c r="NFB9" i="4" s="1"/>
  <c r="NFD9" i="4" s="1"/>
  <c r="NFF9" i="4" s="1"/>
  <c r="NFH9" i="4" s="1"/>
  <c r="NFJ9" i="4" s="1"/>
  <c r="NFL9" i="4" s="1"/>
  <c r="NFN9" i="4" s="1"/>
  <c r="NFP9" i="4" s="1"/>
  <c r="NFR9" i="4" s="1"/>
  <c r="NFT9" i="4" s="1"/>
  <c r="NFV9" i="4" s="1"/>
  <c r="NFX9" i="4" s="1"/>
  <c r="NFZ9" i="4" s="1"/>
  <c r="NGB9" i="4" s="1"/>
  <c r="NGD9" i="4" s="1"/>
  <c r="NGF9" i="4" s="1"/>
  <c r="NGH9" i="4" s="1"/>
  <c r="NGJ9" i="4" s="1"/>
  <c r="NGL9" i="4" s="1"/>
  <c r="NGN9" i="4" s="1"/>
  <c r="NGP9" i="4" s="1"/>
  <c r="NGR9" i="4" s="1"/>
  <c r="NGT9" i="4" s="1"/>
  <c r="NGV9" i="4" s="1"/>
  <c r="NGX9" i="4" s="1"/>
  <c r="NGZ9" i="4" s="1"/>
  <c r="NHB9" i="4" s="1"/>
  <c r="NHD9" i="4" s="1"/>
  <c r="NHF9" i="4" s="1"/>
  <c r="NHH9" i="4" s="1"/>
  <c r="NHJ9" i="4" s="1"/>
  <c r="NHL9" i="4" s="1"/>
  <c r="NHN9" i="4" s="1"/>
  <c r="NHP9" i="4" s="1"/>
  <c r="NHR9" i="4" s="1"/>
  <c r="NHT9" i="4" s="1"/>
  <c r="NHV9" i="4" s="1"/>
  <c r="NHX9" i="4" s="1"/>
  <c r="NHZ9" i="4" s="1"/>
  <c r="NIB9" i="4" s="1"/>
  <c r="NID9" i="4" s="1"/>
  <c r="NIF9" i="4" s="1"/>
  <c r="NIH9" i="4" s="1"/>
  <c r="NIJ9" i="4" s="1"/>
  <c r="NIL9" i="4" s="1"/>
  <c r="NIN9" i="4" s="1"/>
  <c r="NIP9" i="4" s="1"/>
  <c r="NIR9" i="4" s="1"/>
  <c r="NIT9" i="4" s="1"/>
  <c r="NIV9" i="4" s="1"/>
  <c r="NIX9" i="4" s="1"/>
  <c r="NIZ9" i="4" s="1"/>
  <c r="NJB9" i="4" s="1"/>
  <c r="NJD9" i="4" s="1"/>
  <c r="NJF9" i="4" s="1"/>
  <c r="NJH9" i="4" s="1"/>
  <c r="NJJ9" i="4" s="1"/>
  <c r="NJL9" i="4" s="1"/>
  <c r="NJN9" i="4" s="1"/>
  <c r="NJP9" i="4" s="1"/>
  <c r="NJR9" i="4" s="1"/>
  <c r="NJT9" i="4" s="1"/>
  <c r="NJV9" i="4" s="1"/>
  <c r="NJX9" i="4" s="1"/>
  <c r="NJZ9" i="4" s="1"/>
  <c r="NKB9" i="4" s="1"/>
  <c r="NKD9" i="4" s="1"/>
  <c r="NKF9" i="4" s="1"/>
  <c r="NKH9" i="4" s="1"/>
  <c r="NKJ9" i="4" s="1"/>
  <c r="NKL9" i="4" s="1"/>
  <c r="NKN9" i="4" s="1"/>
  <c r="NKP9" i="4" s="1"/>
  <c r="NKR9" i="4" s="1"/>
  <c r="NKT9" i="4" s="1"/>
  <c r="NKV9" i="4" s="1"/>
  <c r="NKX9" i="4" s="1"/>
  <c r="NKZ9" i="4" s="1"/>
  <c r="NLB9" i="4" s="1"/>
  <c r="NLD9" i="4" s="1"/>
  <c r="NLF9" i="4" s="1"/>
  <c r="NLH9" i="4" s="1"/>
  <c r="NLJ9" i="4" s="1"/>
  <c r="NLL9" i="4" s="1"/>
  <c r="NLN9" i="4" s="1"/>
  <c r="NLP9" i="4" s="1"/>
  <c r="NLR9" i="4" s="1"/>
  <c r="NLT9" i="4" s="1"/>
  <c r="NLV9" i="4" s="1"/>
  <c r="NLX9" i="4" s="1"/>
  <c r="NLZ9" i="4" s="1"/>
  <c r="NMB9" i="4" s="1"/>
  <c r="NMD9" i="4" s="1"/>
  <c r="NMF9" i="4" s="1"/>
  <c r="NMH9" i="4" s="1"/>
  <c r="NMJ9" i="4" s="1"/>
  <c r="NML9" i="4" s="1"/>
  <c r="NMN9" i="4" s="1"/>
  <c r="NMP9" i="4" s="1"/>
  <c r="NMR9" i="4" s="1"/>
  <c r="NMT9" i="4" s="1"/>
  <c r="NMV9" i="4" s="1"/>
  <c r="NMX9" i="4" s="1"/>
  <c r="NMZ9" i="4" s="1"/>
  <c r="NNB9" i="4" s="1"/>
  <c r="NND9" i="4" s="1"/>
  <c r="NNF9" i="4" s="1"/>
  <c r="NNH9" i="4" s="1"/>
  <c r="NNJ9" i="4" s="1"/>
  <c r="NNL9" i="4" s="1"/>
  <c r="NNN9" i="4" s="1"/>
  <c r="NNP9" i="4" s="1"/>
  <c r="NNR9" i="4" s="1"/>
  <c r="NNT9" i="4" s="1"/>
  <c r="NNV9" i="4" s="1"/>
  <c r="NNX9" i="4" s="1"/>
  <c r="NNZ9" i="4" s="1"/>
  <c r="NOB9" i="4" s="1"/>
  <c r="NOD9" i="4" s="1"/>
  <c r="NOF9" i="4" s="1"/>
  <c r="NOH9" i="4" s="1"/>
  <c r="NOJ9" i="4" s="1"/>
  <c r="NOL9" i="4" s="1"/>
  <c r="NON9" i="4" s="1"/>
  <c r="NOP9" i="4" s="1"/>
  <c r="NOR9" i="4" s="1"/>
  <c r="NOT9" i="4" s="1"/>
  <c r="NOV9" i="4" s="1"/>
  <c r="NOX9" i="4" s="1"/>
  <c r="NOZ9" i="4" s="1"/>
  <c r="NPB9" i="4" s="1"/>
  <c r="NPD9" i="4" s="1"/>
  <c r="NPF9" i="4" s="1"/>
  <c r="NPH9" i="4" s="1"/>
  <c r="NPJ9" i="4" s="1"/>
  <c r="NPL9" i="4" s="1"/>
  <c r="NPN9" i="4" s="1"/>
  <c r="NPP9" i="4" s="1"/>
  <c r="NPR9" i="4" s="1"/>
  <c r="NPT9" i="4" s="1"/>
  <c r="NPV9" i="4" s="1"/>
  <c r="NPX9" i="4" s="1"/>
  <c r="NPZ9" i="4" s="1"/>
  <c r="NQB9" i="4" s="1"/>
  <c r="NQD9" i="4" s="1"/>
  <c r="NQF9" i="4" s="1"/>
  <c r="NQH9" i="4" s="1"/>
  <c r="NQJ9" i="4" s="1"/>
  <c r="NQL9" i="4" s="1"/>
  <c r="NQN9" i="4" s="1"/>
  <c r="NQP9" i="4" s="1"/>
  <c r="NQR9" i="4" s="1"/>
  <c r="NQT9" i="4" s="1"/>
  <c r="NQV9" i="4" s="1"/>
  <c r="NQX9" i="4" s="1"/>
  <c r="NQZ9" i="4" s="1"/>
  <c r="NRB9" i="4" s="1"/>
  <c r="NRD9" i="4" s="1"/>
  <c r="NRF9" i="4" s="1"/>
  <c r="NRH9" i="4" s="1"/>
  <c r="NRJ9" i="4" s="1"/>
  <c r="NRL9" i="4" s="1"/>
  <c r="NRN9" i="4" s="1"/>
  <c r="NRP9" i="4" s="1"/>
  <c r="NRR9" i="4" s="1"/>
  <c r="NRT9" i="4" s="1"/>
  <c r="NRV9" i="4" s="1"/>
  <c r="NRX9" i="4" s="1"/>
  <c r="NRZ9" i="4" s="1"/>
  <c r="NSB9" i="4" s="1"/>
  <c r="NSD9" i="4" s="1"/>
  <c r="NSF9" i="4" s="1"/>
  <c r="NSH9" i="4" s="1"/>
  <c r="NSJ9" i="4" s="1"/>
  <c r="NSL9" i="4" s="1"/>
  <c r="NSN9" i="4" s="1"/>
  <c r="NSP9" i="4" s="1"/>
  <c r="NSR9" i="4" s="1"/>
  <c r="NST9" i="4" s="1"/>
  <c r="NSV9" i="4" s="1"/>
  <c r="NSX9" i="4" s="1"/>
  <c r="NSZ9" i="4" s="1"/>
  <c r="NTB9" i="4" s="1"/>
  <c r="NTD9" i="4" s="1"/>
  <c r="NTF9" i="4" s="1"/>
  <c r="NTH9" i="4" s="1"/>
  <c r="NTJ9" i="4" s="1"/>
  <c r="NTL9" i="4" s="1"/>
  <c r="NTN9" i="4" s="1"/>
  <c r="NTP9" i="4" s="1"/>
  <c r="NTR9" i="4" s="1"/>
  <c r="NTT9" i="4" s="1"/>
  <c r="NTV9" i="4" s="1"/>
  <c r="NTX9" i="4" s="1"/>
  <c r="NTZ9" i="4" s="1"/>
  <c r="NUB9" i="4" s="1"/>
  <c r="NUD9" i="4" s="1"/>
  <c r="NUF9" i="4" s="1"/>
  <c r="NUH9" i="4" s="1"/>
  <c r="NUJ9" i="4" s="1"/>
  <c r="NUL9" i="4" s="1"/>
  <c r="NUN9" i="4" s="1"/>
  <c r="NUP9" i="4" s="1"/>
  <c r="NUR9" i="4" s="1"/>
  <c r="NUT9" i="4" s="1"/>
  <c r="NUV9" i="4" s="1"/>
  <c r="NUX9" i="4" s="1"/>
  <c r="NUZ9" i="4" s="1"/>
  <c r="NVB9" i="4" s="1"/>
  <c r="NVD9" i="4" s="1"/>
  <c r="NVF9" i="4" s="1"/>
  <c r="NVH9" i="4" s="1"/>
  <c r="NVJ9" i="4" s="1"/>
  <c r="NVL9" i="4" s="1"/>
  <c r="NVN9" i="4" s="1"/>
  <c r="NVP9" i="4" s="1"/>
  <c r="NVR9" i="4" s="1"/>
  <c r="NVT9" i="4" s="1"/>
  <c r="NVV9" i="4" s="1"/>
  <c r="NVX9" i="4" s="1"/>
  <c r="NVZ9" i="4" s="1"/>
  <c r="NWB9" i="4" s="1"/>
  <c r="NWD9" i="4" s="1"/>
  <c r="NWF9" i="4" s="1"/>
  <c r="NWH9" i="4" s="1"/>
  <c r="NWJ9" i="4" s="1"/>
  <c r="NWL9" i="4" s="1"/>
  <c r="NWN9" i="4" s="1"/>
  <c r="NWP9" i="4" s="1"/>
  <c r="NWR9" i="4" s="1"/>
  <c r="NWT9" i="4" s="1"/>
  <c r="NWV9" i="4" s="1"/>
  <c r="NWX9" i="4" s="1"/>
  <c r="NWZ9" i="4" s="1"/>
  <c r="NXB9" i="4" s="1"/>
  <c r="NXD9" i="4" s="1"/>
  <c r="NXF9" i="4" s="1"/>
  <c r="NXH9" i="4" s="1"/>
  <c r="NXJ9" i="4" s="1"/>
  <c r="NXL9" i="4" s="1"/>
  <c r="NXN9" i="4" s="1"/>
  <c r="NXP9" i="4" s="1"/>
  <c r="NXR9" i="4" s="1"/>
  <c r="NXT9" i="4" s="1"/>
  <c r="NXV9" i="4" s="1"/>
  <c r="NXX9" i="4" s="1"/>
  <c r="NXZ9" i="4" s="1"/>
  <c r="NYB9" i="4" s="1"/>
  <c r="NYD9" i="4" s="1"/>
  <c r="NYF9" i="4" s="1"/>
  <c r="NYH9" i="4" s="1"/>
  <c r="NYJ9" i="4" s="1"/>
  <c r="NYL9" i="4" s="1"/>
  <c r="NYN9" i="4" s="1"/>
  <c r="NYP9" i="4" s="1"/>
  <c r="NYR9" i="4" s="1"/>
  <c r="NYT9" i="4" s="1"/>
  <c r="NYV9" i="4" s="1"/>
  <c r="NYX9" i="4" s="1"/>
  <c r="NYZ9" i="4" s="1"/>
  <c r="NZB9" i="4" s="1"/>
  <c r="NZD9" i="4" s="1"/>
  <c r="NZF9" i="4" s="1"/>
  <c r="NZH9" i="4" s="1"/>
  <c r="NZJ9" i="4" s="1"/>
  <c r="NZL9" i="4" s="1"/>
  <c r="NZN9" i="4" s="1"/>
  <c r="NZP9" i="4" s="1"/>
  <c r="NZR9" i="4" s="1"/>
  <c r="NZT9" i="4" s="1"/>
  <c r="NZV9" i="4" s="1"/>
  <c r="NZX9" i="4" s="1"/>
  <c r="NZZ9" i="4" s="1"/>
  <c r="OAB9" i="4" s="1"/>
  <c r="OAD9" i="4" s="1"/>
  <c r="OAF9" i="4" s="1"/>
  <c r="OAH9" i="4" s="1"/>
  <c r="OAJ9" i="4" s="1"/>
  <c r="OAL9" i="4" s="1"/>
  <c r="OAN9" i="4" s="1"/>
  <c r="OAP9" i="4" s="1"/>
  <c r="OAR9" i="4" s="1"/>
  <c r="OAT9" i="4" s="1"/>
  <c r="OAV9" i="4" s="1"/>
  <c r="OAX9" i="4" s="1"/>
  <c r="OAZ9" i="4" s="1"/>
  <c r="OBB9" i="4" s="1"/>
  <c r="OBD9" i="4" s="1"/>
  <c r="OBF9" i="4" s="1"/>
  <c r="OBH9" i="4" s="1"/>
  <c r="OBJ9" i="4" s="1"/>
  <c r="OBL9" i="4" s="1"/>
  <c r="OBN9" i="4" s="1"/>
  <c r="OBP9" i="4" s="1"/>
  <c r="OBR9" i="4" s="1"/>
  <c r="OBT9" i="4" s="1"/>
  <c r="OBV9" i="4" s="1"/>
  <c r="OBX9" i="4" s="1"/>
  <c r="OBZ9" i="4" s="1"/>
  <c r="OCB9" i="4" s="1"/>
  <c r="OCD9" i="4" s="1"/>
  <c r="OCF9" i="4" s="1"/>
  <c r="OCH9" i="4" s="1"/>
  <c r="OCJ9" i="4" s="1"/>
  <c r="OCL9" i="4" s="1"/>
  <c r="OCN9" i="4" s="1"/>
  <c r="OCP9" i="4" s="1"/>
  <c r="OCR9" i="4" s="1"/>
  <c r="OCT9" i="4" s="1"/>
  <c r="OCV9" i="4" s="1"/>
  <c r="OCX9" i="4" s="1"/>
  <c r="OCZ9" i="4" s="1"/>
  <c r="ODB9" i="4" s="1"/>
  <c r="ODD9" i="4" s="1"/>
  <c r="ODF9" i="4" s="1"/>
  <c r="ODH9" i="4" s="1"/>
  <c r="ODJ9" i="4" s="1"/>
  <c r="ODL9" i="4" s="1"/>
  <c r="ODN9" i="4" s="1"/>
  <c r="ODP9" i="4" s="1"/>
  <c r="ODR9" i="4" s="1"/>
  <c r="ODT9" i="4" s="1"/>
  <c r="ODV9" i="4" s="1"/>
  <c r="ODX9" i="4" s="1"/>
  <c r="ODZ9" i="4" s="1"/>
  <c r="OEB9" i="4" s="1"/>
  <c r="OED9" i="4" s="1"/>
  <c r="OEF9" i="4" s="1"/>
  <c r="OEH9" i="4" s="1"/>
  <c r="OEJ9" i="4" s="1"/>
  <c r="OEL9" i="4" s="1"/>
  <c r="OEN9" i="4" s="1"/>
  <c r="OEP9" i="4" s="1"/>
  <c r="OER9" i="4" s="1"/>
  <c r="OET9" i="4" s="1"/>
  <c r="OEV9" i="4" s="1"/>
  <c r="OEX9" i="4" s="1"/>
  <c r="OEZ9" i="4" s="1"/>
  <c r="OFB9" i="4" s="1"/>
  <c r="OFD9" i="4" s="1"/>
  <c r="OFF9" i="4" s="1"/>
  <c r="OFH9" i="4" s="1"/>
  <c r="OFJ9" i="4" s="1"/>
  <c r="OFL9" i="4" s="1"/>
  <c r="OFN9" i="4" s="1"/>
  <c r="OFP9" i="4" s="1"/>
  <c r="OFR9" i="4" s="1"/>
  <c r="OFT9" i="4" s="1"/>
  <c r="OFV9" i="4" s="1"/>
  <c r="OFX9" i="4" s="1"/>
  <c r="OFZ9" i="4" s="1"/>
  <c r="OGB9" i="4" s="1"/>
  <c r="OGD9" i="4" s="1"/>
  <c r="OGF9" i="4" s="1"/>
  <c r="OGH9" i="4" s="1"/>
  <c r="OGJ9" i="4" s="1"/>
  <c r="OGL9" i="4" s="1"/>
  <c r="OGN9" i="4" s="1"/>
  <c r="OGP9" i="4" s="1"/>
  <c r="OGR9" i="4" s="1"/>
  <c r="OGT9" i="4" s="1"/>
  <c r="OGV9" i="4" s="1"/>
  <c r="OGX9" i="4" s="1"/>
  <c r="OGZ9" i="4" s="1"/>
  <c r="OHB9" i="4" s="1"/>
  <c r="OHD9" i="4" s="1"/>
  <c r="OHF9" i="4" s="1"/>
  <c r="OHH9" i="4" s="1"/>
  <c r="OHJ9" i="4" s="1"/>
  <c r="OHL9" i="4" s="1"/>
  <c r="OHN9" i="4" s="1"/>
  <c r="OHP9" i="4" s="1"/>
  <c r="OHR9" i="4" s="1"/>
  <c r="OHT9" i="4" s="1"/>
  <c r="OHV9" i="4" s="1"/>
  <c r="OHX9" i="4" s="1"/>
  <c r="OHZ9" i="4" s="1"/>
  <c r="OIB9" i="4" s="1"/>
  <c r="OID9" i="4" s="1"/>
  <c r="OIF9" i="4" s="1"/>
  <c r="OIH9" i="4" s="1"/>
  <c r="OIJ9" i="4" s="1"/>
  <c r="OIL9" i="4" s="1"/>
  <c r="OIN9" i="4" s="1"/>
  <c r="OIP9" i="4" s="1"/>
  <c r="OIR9" i="4" s="1"/>
  <c r="OIT9" i="4" s="1"/>
  <c r="OIV9" i="4" s="1"/>
  <c r="OIX9" i="4" s="1"/>
  <c r="OIZ9" i="4" s="1"/>
  <c r="OJB9" i="4" s="1"/>
  <c r="OJD9" i="4" s="1"/>
  <c r="OJF9" i="4" s="1"/>
  <c r="OJH9" i="4" s="1"/>
  <c r="OJJ9" i="4" s="1"/>
  <c r="OJL9" i="4" s="1"/>
  <c r="OJN9" i="4" s="1"/>
  <c r="OJP9" i="4" s="1"/>
  <c r="OJR9" i="4" s="1"/>
  <c r="OJT9" i="4" s="1"/>
  <c r="OJV9" i="4" s="1"/>
  <c r="OJX9" i="4" s="1"/>
  <c r="OJZ9" i="4" s="1"/>
  <c r="OKB9" i="4" s="1"/>
  <c r="OKD9" i="4" s="1"/>
  <c r="OKF9" i="4" s="1"/>
  <c r="OKH9" i="4" s="1"/>
  <c r="OKJ9" i="4" s="1"/>
  <c r="OKL9" i="4" s="1"/>
  <c r="OKN9" i="4" s="1"/>
  <c r="OKP9" i="4" s="1"/>
  <c r="OKR9" i="4" s="1"/>
  <c r="OKT9" i="4" s="1"/>
  <c r="OKV9" i="4" s="1"/>
  <c r="OKX9" i="4" s="1"/>
  <c r="OKZ9" i="4" s="1"/>
  <c r="OLB9" i="4" s="1"/>
  <c r="OLD9" i="4" s="1"/>
  <c r="OLF9" i="4" s="1"/>
  <c r="OLH9" i="4" s="1"/>
  <c r="OLJ9" i="4" s="1"/>
  <c r="OLL9" i="4" s="1"/>
  <c r="OLN9" i="4" s="1"/>
  <c r="OLP9" i="4" s="1"/>
  <c r="OLR9" i="4" s="1"/>
  <c r="OLT9" i="4" s="1"/>
  <c r="OLV9" i="4" s="1"/>
  <c r="OLX9" i="4" s="1"/>
  <c r="OLZ9" i="4" s="1"/>
  <c r="OMB9" i="4" s="1"/>
  <c r="OMD9" i="4" s="1"/>
  <c r="OMF9" i="4" s="1"/>
  <c r="OMH9" i="4" s="1"/>
  <c r="OMJ9" i="4" s="1"/>
  <c r="OML9" i="4" s="1"/>
  <c r="OMN9" i="4" s="1"/>
  <c r="OMP9" i="4" s="1"/>
  <c r="OMR9" i="4" s="1"/>
  <c r="OMT9" i="4" s="1"/>
  <c r="OMV9" i="4" s="1"/>
  <c r="OMX9" i="4" s="1"/>
  <c r="OMZ9" i="4" s="1"/>
  <c r="ONB9" i="4" s="1"/>
  <c r="OND9" i="4" s="1"/>
  <c r="ONF9" i="4" s="1"/>
  <c r="ONH9" i="4" s="1"/>
  <c r="ONJ9" i="4" s="1"/>
  <c r="ONL9" i="4" s="1"/>
  <c r="ONN9" i="4" s="1"/>
  <c r="ONP9" i="4" s="1"/>
  <c r="ONR9" i="4" s="1"/>
  <c r="ONT9" i="4" s="1"/>
  <c r="ONV9" i="4" s="1"/>
  <c r="ONX9" i="4" s="1"/>
  <c r="ONZ9" i="4" s="1"/>
  <c r="OOB9" i="4" s="1"/>
  <c r="OOD9" i="4" s="1"/>
  <c r="OOF9" i="4" s="1"/>
  <c r="OOH9" i="4" s="1"/>
  <c r="OOJ9" i="4" s="1"/>
  <c r="OOL9" i="4" s="1"/>
  <c r="OON9" i="4" s="1"/>
  <c r="OOP9" i="4" s="1"/>
  <c r="OOR9" i="4" s="1"/>
  <c r="OOT9" i="4" s="1"/>
  <c r="OOV9" i="4" s="1"/>
  <c r="OOX9" i="4" s="1"/>
  <c r="OOZ9" i="4" s="1"/>
  <c r="OPB9" i="4" s="1"/>
  <c r="OPD9" i="4" s="1"/>
  <c r="OPF9" i="4" s="1"/>
  <c r="OPH9" i="4" s="1"/>
  <c r="OPJ9" i="4" s="1"/>
  <c r="OPL9" i="4" s="1"/>
  <c r="OPN9" i="4" s="1"/>
  <c r="OPP9" i="4" s="1"/>
  <c r="OPR9" i="4" s="1"/>
  <c r="OPT9" i="4" s="1"/>
  <c r="OPV9" i="4" s="1"/>
  <c r="OPX9" i="4" s="1"/>
  <c r="OPZ9" i="4" s="1"/>
  <c r="OQB9" i="4" s="1"/>
  <c r="OQD9" i="4" s="1"/>
  <c r="OQF9" i="4" s="1"/>
  <c r="OQH9" i="4" s="1"/>
  <c r="OQJ9" i="4" s="1"/>
  <c r="OQL9" i="4" s="1"/>
  <c r="OQN9" i="4" s="1"/>
  <c r="OQP9" i="4" s="1"/>
  <c r="OQR9" i="4" s="1"/>
  <c r="OQT9" i="4" s="1"/>
  <c r="OQV9" i="4" s="1"/>
  <c r="OQX9" i="4" s="1"/>
  <c r="OQZ9" i="4" s="1"/>
  <c r="ORB9" i="4" s="1"/>
  <c r="ORD9" i="4" s="1"/>
  <c r="ORF9" i="4" s="1"/>
  <c r="ORH9" i="4" s="1"/>
  <c r="ORJ9" i="4" s="1"/>
  <c r="ORL9" i="4" s="1"/>
  <c r="ORN9" i="4" s="1"/>
  <c r="ORP9" i="4" s="1"/>
  <c r="ORR9" i="4" s="1"/>
  <c r="ORT9" i="4" s="1"/>
  <c r="ORV9" i="4" s="1"/>
  <c r="ORX9" i="4" s="1"/>
  <c r="ORZ9" i="4" s="1"/>
  <c r="OSB9" i="4" s="1"/>
  <c r="OSD9" i="4" s="1"/>
  <c r="OSF9" i="4" s="1"/>
  <c r="OSH9" i="4" s="1"/>
  <c r="OSJ9" i="4" s="1"/>
  <c r="OSL9" i="4" s="1"/>
  <c r="OSN9" i="4" s="1"/>
  <c r="OSP9" i="4" s="1"/>
  <c r="OSR9" i="4" s="1"/>
  <c r="OST9" i="4" s="1"/>
  <c r="OSV9" i="4" s="1"/>
  <c r="OSX9" i="4" s="1"/>
  <c r="OSZ9" i="4" s="1"/>
  <c r="OTB9" i="4" s="1"/>
  <c r="OTD9" i="4" s="1"/>
  <c r="OTF9" i="4" s="1"/>
  <c r="OTH9" i="4" s="1"/>
  <c r="OTJ9" i="4" s="1"/>
  <c r="OTL9" i="4" s="1"/>
  <c r="OTN9" i="4" s="1"/>
  <c r="OTP9" i="4" s="1"/>
  <c r="OTR9" i="4" s="1"/>
  <c r="OTT9" i="4" s="1"/>
  <c r="OTV9" i="4" s="1"/>
  <c r="OTX9" i="4" s="1"/>
  <c r="OTZ9" i="4" s="1"/>
  <c r="OUB9" i="4" s="1"/>
  <c r="OUD9" i="4" s="1"/>
  <c r="OUF9" i="4" s="1"/>
  <c r="OUH9" i="4" s="1"/>
  <c r="OUJ9" i="4" s="1"/>
  <c r="OUL9" i="4" s="1"/>
  <c r="OUN9" i="4" s="1"/>
  <c r="OUP9" i="4" s="1"/>
  <c r="OUR9" i="4" s="1"/>
  <c r="OUT9" i="4" s="1"/>
  <c r="OUV9" i="4" s="1"/>
  <c r="OUX9" i="4" s="1"/>
  <c r="OUZ9" i="4" s="1"/>
  <c r="OVB9" i="4" s="1"/>
  <c r="OVD9" i="4" s="1"/>
  <c r="OVF9" i="4" s="1"/>
  <c r="OVH9" i="4" s="1"/>
  <c r="OVJ9" i="4" s="1"/>
  <c r="OVL9" i="4" s="1"/>
  <c r="OVN9" i="4" s="1"/>
  <c r="OVP9" i="4" s="1"/>
  <c r="OVR9" i="4" s="1"/>
  <c r="OVT9" i="4" s="1"/>
  <c r="OVV9" i="4" s="1"/>
  <c r="OVX9" i="4" s="1"/>
  <c r="OVZ9" i="4" s="1"/>
  <c r="OWB9" i="4" s="1"/>
  <c r="OWD9" i="4" s="1"/>
  <c r="OWF9" i="4" s="1"/>
  <c r="OWH9" i="4" s="1"/>
  <c r="OWJ9" i="4" s="1"/>
  <c r="OWL9" i="4" s="1"/>
  <c r="OWN9" i="4" s="1"/>
  <c r="OWP9" i="4" s="1"/>
  <c r="OWR9" i="4" s="1"/>
  <c r="OWT9" i="4" s="1"/>
  <c r="OWV9" i="4" s="1"/>
  <c r="OWX9" i="4" s="1"/>
  <c r="OWZ9" i="4" s="1"/>
  <c r="OXB9" i="4" s="1"/>
  <c r="OXD9" i="4" s="1"/>
  <c r="OXF9" i="4" s="1"/>
  <c r="OXH9" i="4" s="1"/>
  <c r="OXJ9" i="4" s="1"/>
  <c r="OXL9" i="4" s="1"/>
  <c r="OXN9" i="4" s="1"/>
  <c r="OXP9" i="4" s="1"/>
  <c r="OXR9" i="4" s="1"/>
  <c r="OXT9" i="4" s="1"/>
  <c r="OXV9" i="4" s="1"/>
  <c r="OXX9" i="4" s="1"/>
  <c r="OXZ9" i="4" s="1"/>
  <c r="OYB9" i="4" s="1"/>
  <c r="OYD9" i="4" s="1"/>
  <c r="OYF9" i="4" s="1"/>
  <c r="OYH9" i="4" s="1"/>
  <c r="OYJ9" i="4" s="1"/>
  <c r="OYL9" i="4" s="1"/>
  <c r="OYN9" i="4" s="1"/>
  <c r="OYP9" i="4" s="1"/>
  <c r="OYR9" i="4" s="1"/>
  <c r="OYT9" i="4" s="1"/>
  <c r="OYV9" i="4" s="1"/>
  <c r="OYX9" i="4" s="1"/>
  <c r="OYZ9" i="4" s="1"/>
  <c r="OZB9" i="4" s="1"/>
  <c r="OZD9" i="4" s="1"/>
  <c r="OZF9" i="4" s="1"/>
  <c r="OZH9" i="4" s="1"/>
  <c r="OZJ9" i="4" s="1"/>
  <c r="OZL9" i="4" s="1"/>
  <c r="OZN9" i="4" s="1"/>
  <c r="OZP9" i="4" s="1"/>
  <c r="OZR9" i="4" s="1"/>
  <c r="OZT9" i="4" s="1"/>
  <c r="OZV9" i="4" s="1"/>
  <c r="OZX9" i="4" s="1"/>
  <c r="OZZ9" i="4" s="1"/>
  <c r="PAB9" i="4" s="1"/>
  <c r="PAD9" i="4" s="1"/>
  <c r="PAF9" i="4" s="1"/>
  <c r="PAH9" i="4" s="1"/>
  <c r="PAJ9" i="4" s="1"/>
  <c r="PAL9" i="4" s="1"/>
  <c r="PAN9" i="4" s="1"/>
  <c r="PAP9" i="4" s="1"/>
  <c r="PAR9" i="4" s="1"/>
  <c r="PAT9" i="4" s="1"/>
  <c r="PAV9" i="4" s="1"/>
  <c r="PAX9" i="4" s="1"/>
  <c r="PAZ9" i="4" s="1"/>
  <c r="PBB9" i="4" s="1"/>
  <c r="PBD9" i="4" s="1"/>
  <c r="PBF9" i="4" s="1"/>
  <c r="PBH9" i="4" s="1"/>
  <c r="PBJ9" i="4" s="1"/>
  <c r="PBL9" i="4" s="1"/>
  <c r="PBN9" i="4" s="1"/>
  <c r="PBP9" i="4" s="1"/>
  <c r="PBR9" i="4" s="1"/>
  <c r="PBT9" i="4" s="1"/>
  <c r="PBV9" i="4" s="1"/>
  <c r="PBX9" i="4" s="1"/>
  <c r="PBZ9" i="4" s="1"/>
  <c r="PCB9" i="4" s="1"/>
  <c r="PCD9" i="4" s="1"/>
  <c r="PCF9" i="4" s="1"/>
  <c r="PCH9" i="4" s="1"/>
  <c r="PCJ9" i="4" s="1"/>
  <c r="PCL9" i="4" s="1"/>
  <c r="PCN9" i="4" s="1"/>
  <c r="PCP9" i="4" s="1"/>
  <c r="PCR9" i="4" s="1"/>
  <c r="PCT9" i="4" s="1"/>
  <c r="PCV9" i="4" s="1"/>
  <c r="PCX9" i="4" s="1"/>
  <c r="PCZ9" i="4" s="1"/>
  <c r="PDB9" i="4" s="1"/>
  <c r="PDD9" i="4" s="1"/>
  <c r="PDF9" i="4" s="1"/>
  <c r="PDH9" i="4" s="1"/>
  <c r="PDJ9" i="4" s="1"/>
  <c r="PDL9" i="4" s="1"/>
  <c r="PDN9" i="4" s="1"/>
  <c r="PDP9" i="4" s="1"/>
  <c r="PDR9" i="4" s="1"/>
  <c r="PDT9" i="4" s="1"/>
  <c r="PDV9" i="4" s="1"/>
  <c r="PDX9" i="4" s="1"/>
  <c r="PDZ9" i="4" s="1"/>
  <c r="PEB9" i="4" s="1"/>
  <c r="PED9" i="4" s="1"/>
  <c r="PEF9" i="4" s="1"/>
  <c r="PEH9" i="4" s="1"/>
  <c r="PEJ9" i="4" s="1"/>
  <c r="PEL9" i="4" s="1"/>
  <c r="PEN9" i="4" s="1"/>
  <c r="PEP9" i="4" s="1"/>
  <c r="PER9" i="4" s="1"/>
  <c r="PET9" i="4" s="1"/>
  <c r="PEV9" i="4" s="1"/>
  <c r="PEX9" i="4" s="1"/>
  <c r="PEZ9" i="4" s="1"/>
  <c r="PFB9" i="4" s="1"/>
  <c r="PFD9" i="4" s="1"/>
  <c r="PFF9" i="4" s="1"/>
  <c r="PFH9" i="4" s="1"/>
  <c r="PFJ9" i="4" s="1"/>
  <c r="PFL9" i="4" s="1"/>
  <c r="PFN9" i="4" s="1"/>
  <c r="PFP9" i="4" s="1"/>
  <c r="PFR9" i="4" s="1"/>
  <c r="PFT9" i="4" s="1"/>
  <c r="PFV9" i="4" s="1"/>
  <c r="PFX9" i="4" s="1"/>
  <c r="PFZ9" i="4" s="1"/>
  <c r="PGB9" i="4" s="1"/>
  <c r="PGD9" i="4" s="1"/>
  <c r="PGF9" i="4" s="1"/>
  <c r="PGH9" i="4" s="1"/>
  <c r="PGJ9" i="4" s="1"/>
  <c r="PGL9" i="4" s="1"/>
  <c r="PGN9" i="4" s="1"/>
  <c r="PGP9" i="4" s="1"/>
  <c r="PGR9" i="4" s="1"/>
  <c r="PGT9" i="4" s="1"/>
  <c r="PGV9" i="4" s="1"/>
  <c r="PGX9" i="4" s="1"/>
  <c r="PGZ9" i="4" s="1"/>
  <c r="PHB9" i="4" s="1"/>
  <c r="PHD9" i="4" s="1"/>
  <c r="PHF9" i="4" s="1"/>
  <c r="PHH9" i="4" s="1"/>
  <c r="PHJ9" i="4" s="1"/>
  <c r="PHL9" i="4" s="1"/>
  <c r="PHN9" i="4" s="1"/>
  <c r="PHP9" i="4" s="1"/>
  <c r="PHR9" i="4" s="1"/>
  <c r="PHT9" i="4" s="1"/>
  <c r="PHV9" i="4" s="1"/>
  <c r="PHX9" i="4" s="1"/>
  <c r="PHZ9" i="4" s="1"/>
  <c r="PIB9" i="4" s="1"/>
  <c r="PID9" i="4" s="1"/>
  <c r="PIF9" i="4" s="1"/>
  <c r="PIH9" i="4" s="1"/>
  <c r="PIJ9" i="4" s="1"/>
  <c r="PIL9" i="4" s="1"/>
  <c r="PIN9" i="4" s="1"/>
  <c r="PIP9" i="4" s="1"/>
  <c r="PIR9" i="4" s="1"/>
  <c r="PIT9" i="4" s="1"/>
  <c r="PIV9" i="4" s="1"/>
  <c r="PIX9" i="4" s="1"/>
  <c r="PIZ9" i="4" s="1"/>
  <c r="PJB9" i="4" s="1"/>
  <c r="PJD9" i="4" s="1"/>
  <c r="PJF9" i="4" s="1"/>
  <c r="PJH9" i="4" s="1"/>
  <c r="PJJ9" i="4" s="1"/>
  <c r="PJL9" i="4" s="1"/>
  <c r="PJN9" i="4" s="1"/>
  <c r="PJP9" i="4" s="1"/>
  <c r="PJR9" i="4" s="1"/>
  <c r="PJT9" i="4" s="1"/>
  <c r="PJV9" i="4" s="1"/>
  <c r="PJX9" i="4" s="1"/>
  <c r="PJZ9" i="4" s="1"/>
  <c r="PKB9" i="4" s="1"/>
  <c r="PKD9" i="4" s="1"/>
  <c r="PKF9" i="4" s="1"/>
  <c r="PKH9" i="4" s="1"/>
  <c r="PKJ9" i="4" s="1"/>
  <c r="PKL9" i="4" s="1"/>
  <c r="PKN9" i="4" s="1"/>
  <c r="PKP9" i="4" s="1"/>
  <c r="PKR9" i="4" s="1"/>
  <c r="PKT9" i="4" s="1"/>
  <c r="PKV9" i="4" s="1"/>
  <c r="PKX9" i="4" s="1"/>
  <c r="PKZ9" i="4" s="1"/>
  <c r="PLB9" i="4" s="1"/>
  <c r="PLD9" i="4" s="1"/>
  <c r="PLF9" i="4" s="1"/>
  <c r="PLH9" i="4" s="1"/>
  <c r="PLJ9" i="4" s="1"/>
  <c r="PLL9" i="4" s="1"/>
  <c r="PLN9" i="4" s="1"/>
  <c r="PLP9" i="4" s="1"/>
  <c r="PLR9" i="4" s="1"/>
  <c r="PLT9" i="4" s="1"/>
  <c r="PLV9" i="4" s="1"/>
  <c r="PLX9" i="4" s="1"/>
  <c r="PLZ9" i="4" s="1"/>
  <c r="PMB9" i="4" s="1"/>
  <c r="PMD9" i="4" s="1"/>
  <c r="PMF9" i="4" s="1"/>
  <c r="PMH9" i="4" s="1"/>
  <c r="PMJ9" i="4" s="1"/>
  <c r="PML9" i="4" s="1"/>
  <c r="PMN9" i="4" s="1"/>
  <c r="PMP9" i="4" s="1"/>
  <c r="PMR9" i="4" s="1"/>
  <c r="PMT9" i="4" s="1"/>
  <c r="PMV9" i="4" s="1"/>
  <c r="PMX9" i="4" s="1"/>
  <c r="PMZ9" i="4" s="1"/>
  <c r="PNB9" i="4" s="1"/>
  <c r="PND9" i="4" s="1"/>
  <c r="PNF9" i="4" s="1"/>
  <c r="PNH9" i="4" s="1"/>
  <c r="PNJ9" i="4" s="1"/>
  <c r="PNL9" i="4" s="1"/>
  <c r="PNN9" i="4" s="1"/>
  <c r="PNP9" i="4" s="1"/>
  <c r="PNR9" i="4" s="1"/>
  <c r="PNT9" i="4" s="1"/>
  <c r="PNV9" i="4" s="1"/>
  <c r="PNX9" i="4" s="1"/>
  <c r="PNZ9" i="4" s="1"/>
  <c r="POB9" i="4" s="1"/>
  <c r="POD9" i="4" s="1"/>
  <c r="POF9" i="4" s="1"/>
  <c r="POH9" i="4" s="1"/>
  <c r="POJ9" i="4" s="1"/>
  <c r="POL9" i="4" s="1"/>
  <c r="PON9" i="4" s="1"/>
  <c r="POP9" i="4" s="1"/>
  <c r="POR9" i="4" s="1"/>
  <c r="POT9" i="4" s="1"/>
  <c r="POV9" i="4" s="1"/>
  <c r="POX9" i="4" s="1"/>
  <c r="POZ9" i="4" s="1"/>
  <c r="PPB9" i="4" s="1"/>
  <c r="PPD9" i="4" s="1"/>
  <c r="PPF9" i="4" s="1"/>
  <c r="PPH9" i="4" s="1"/>
  <c r="PPJ9" i="4" s="1"/>
  <c r="PPL9" i="4" s="1"/>
  <c r="PPN9" i="4" s="1"/>
  <c r="PPP9" i="4" s="1"/>
  <c r="PPR9" i="4" s="1"/>
  <c r="PPT9" i="4" s="1"/>
  <c r="PPV9" i="4" s="1"/>
  <c r="PPX9" i="4" s="1"/>
  <c r="PPZ9" i="4" s="1"/>
  <c r="PQB9" i="4" s="1"/>
  <c r="PQD9" i="4" s="1"/>
  <c r="PQF9" i="4" s="1"/>
  <c r="PQH9" i="4" s="1"/>
  <c r="PQJ9" i="4" s="1"/>
  <c r="PQL9" i="4" s="1"/>
  <c r="PQN9" i="4" s="1"/>
  <c r="PQP9" i="4" s="1"/>
  <c r="PQR9" i="4" s="1"/>
  <c r="PQT9" i="4" s="1"/>
  <c r="PQV9" i="4" s="1"/>
  <c r="PQX9" i="4" s="1"/>
  <c r="PQZ9" i="4" s="1"/>
  <c r="PRB9" i="4" s="1"/>
  <c r="PRD9" i="4" s="1"/>
  <c r="PRF9" i="4" s="1"/>
  <c r="PRH9" i="4" s="1"/>
  <c r="PRJ9" i="4" s="1"/>
  <c r="PRL9" i="4" s="1"/>
  <c r="PRN9" i="4" s="1"/>
  <c r="PRP9" i="4" s="1"/>
  <c r="PRR9" i="4" s="1"/>
  <c r="PRT9" i="4" s="1"/>
  <c r="PRV9" i="4" s="1"/>
  <c r="PRX9" i="4" s="1"/>
  <c r="PRZ9" i="4" s="1"/>
  <c r="PSB9" i="4" s="1"/>
  <c r="PSD9" i="4" s="1"/>
  <c r="PSF9" i="4" s="1"/>
  <c r="PSH9" i="4" s="1"/>
  <c r="PSJ9" i="4" s="1"/>
  <c r="PSL9" i="4" s="1"/>
  <c r="PSN9" i="4" s="1"/>
  <c r="PSP9" i="4" s="1"/>
  <c r="PSR9" i="4" s="1"/>
  <c r="PST9" i="4" s="1"/>
  <c r="PSV9" i="4" s="1"/>
  <c r="PSX9" i="4" s="1"/>
  <c r="PSZ9" i="4" s="1"/>
  <c r="PTB9" i="4" s="1"/>
  <c r="PTD9" i="4" s="1"/>
  <c r="PTF9" i="4" s="1"/>
  <c r="PTH9" i="4" s="1"/>
  <c r="PTJ9" i="4" s="1"/>
  <c r="PTL9" i="4" s="1"/>
  <c r="PTN9" i="4" s="1"/>
  <c r="PTP9" i="4" s="1"/>
  <c r="PTR9" i="4" s="1"/>
  <c r="PTT9" i="4" s="1"/>
  <c r="PTV9" i="4" s="1"/>
  <c r="PTX9" i="4" s="1"/>
  <c r="PTZ9" i="4" s="1"/>
  <c r="PUB9" i="4" s="1"/>
  <c r="PUD9" i="4" s="1"/>
  <c r="PUF9" i="4" s="1"/>
  <c r="PUH9" i="4" s="1"/>
  <c r="PUJ9" i="4" s="1"/>
  <c r="PUL9" i="4" s="1"/>
  <c r="PUN9" i="4" s="1"/>
  <c r="PUP9" i="4" s="1"/>
  <c r="PUR9" i="4" s="1"/>
  <c r="PUT9" i="4" s="1"/>
  <c r="PUV9" i="4" s="1"/>
  <c r="PUX9" i="4" s="1"/>
  <c r="PUZ9" i="4" s="1"/>
  <c r="PVB9" i="4" s="1"/>
  <c r="PVD9" i="4" s="1"/>
  <c r="PVF9" i="4" s="1"/>
  <c r="PVH9" i="4" s="1"/>
  <c r="PVJ9" i="4" s="1"/>
  <c r="PVL9" i="4" s="1"/>
  <c r="PVN9" i="4" s="1"/>
  <c r="PVP9" i="4" s="1"/>
  <c r="PVR9" i="4" s="1"/>
  <c r="PVT9" i="4" s="1"/>
  <c r="PVV9" i="4" s="1"/>
  <c r="PVX9" i="4" s="1"/>
  <c r="PVZ9" i="4" s="1"/>
  <c r="PWB9" i="4" s="1"/>
  <c r="PWD9" i="4" s="1"/>
  <c r="PWF9" i="4" s="1"/>
  <c r="PWH9" i="4" s="1"/>
  <c r="PWJ9" i="4" s="1"/>
  <c r="PWL9" i="4" s="1"/>
  <c r="PWN9" i="4" s="1"/>
  <c r="PWP9" i="4" s="1"/>
  <c r="PWR9" i="4" s="1"/>
  <c r="PWT9" i="4" s="1"/>
  <c r="PWV9" i="4" s="1"/>
  <c r="PWX9" i="4" s="1"/>
  <c r="PWZ9" i="4" s="1"/>
  <c r="PXB9" i="4" s="1"/>
  <c r="PXD9" i="4" s="1"/>
  <c r="PXF9" i="4" s="1"/>
  <c r="PXH9" i="4" s="1"/>
  <c r="PXJ9" i="4" s="1"/>
  <c r="PXL9" i="4" s="1"/>
  <c r="PXN9" i="4" s="1"/>
  <c r="PXP9" i="4" s="1"/>
  <c r="PXR9" i="4" s="1"/>
  <c r="PXT9" i="4" s="1"/>
  <c r="PXV9" i="4" s="1"/>
  <c r="PXX9" i="4" s="1"/>
  <c r="PXZ9" i="4" s="1"/>
  <c r="PYB9" i="4" s="1"/>
  <c r="PYD9" i="4" s="1"/>
  <c r="PYF9" i="4" s="1"/>
  <c r="PYH9" i="4" s="1"/>
  <c r="PYJ9" i="4" s="1"/>
  <c r="PYL9" i="4" s="1"/>
  <c r="PYN9" i="4" s="1"/>
  <c r="PYP9" i="4" s="1"/>
  <c r="PYR9" i="4" s="1"/>
  <c r="PYT9" i="4" s="1"/>
  <c r="PYV9" i="4" s="1"/>
  <c r="PYX9" i="4" s="1"/>
  <c r="PYZ9" i="4" s="1"/>
  <c r="PZB9" i="4" s="1"/>
  <c r="PZD9" i="4" s="1"/>
  <c r="PZF9" i="4" s="1"/>
  <c r="PZH9" i="4" s="1"/>
  <c r="PZJ9" i="4" s="1"/>
  <c r="PZL9" i="4" s="1"/>
  <c r="PZN9" i="4" s="1"/>
  <c r="PZP9" i="4" s="1"/>
  <c r="PZR9" i="4" s="1"/>
  <c r="PZT9" i="4" s="1"/>
  <c r="PZV9" i="4" s="1"/>
  <c r="PZX9" i="4" s="1"/>
  <c r="PZZ9" i="4" s="1"/>
  <c r="QAB9" i="4" s="1"/>
  <c r="QAD9" i="4" s="1"/>
  <c r="QAF9" i="4" s="1"/>
  <c r="QAH9" i="4" s="1"/>
  <c r="QAJ9" i="4" s="1"/>
  <c r="QAL9" i="4" s="1"/>
  <c r="QAN9" i="4" s="1"/>
  <c r="QAP9" i="4" s="1"/>
  <c r="QAR9" i="4" s="1"/>
  <c r="QAT9" i="4" s="1"/>
  <c r="QAV9" i="4" s="1"/>
  <c r="QAX9" i="4" s="1"/>
  <c r="QAZ9" i="4" s="1"/>
  <c r="QBB9" i="4" s="1"/>
  <c r="QBD9" i="4" s="1"/>
  <c r="QBF9" i="4" s="1"/>
  <c r="QBH9" i="4" s="1"/>
  <c r="QBJ9" i="4" s="1"/>
  <c r="QBL9" i="4" s="1"/>
  <c r="QBN9" i="4" s="1"/>
  <c r="QBP9" i="4" s="1"/>
  <c r="QBR9" i="4" s="1"/>
  <c r="QBT9" i="4" s="1"/>
  <c r="QBV9" i="4" s="1"/>
  <c r="QBX9" i="4" s="1"/>
  <c r="QBZ9" i="4" s="1"/>
  <c r="QCB9" i="4" s="1"/>
  <c r="QCD9" i="4" s="1"/>
  <c r="QCF9" i="4" s="1"/>
  <c r="QCH9" i="4" s="1"/>
  <c r="QCJ9" i="4" s="1"/>
  <c r="QCL9" i="4" s="1"/>
  <c r="QCN9" i="4" s="1"/>
  <c r="QCP9" i="4" s="1"/>
  <c r="QCR9" i="4" s="1"/>
  <c r="QCT9" i="4" s="1"/>
  <c r="QCV9" i="4" s="1"/>
  <c r="QCX9" i="4" s="1"/>
  <c r="QCZ9" i="4" s="1"/>
  <c r="QDB9" i="4" s="1"/>
  <c r="QDD9" i="4" s="1"/>
  <c r="QDF9" i="4" s="1"/>
  <c r="QDH9" i="4" s="1"/>
  <c r="QDJ9" i="4" s="1"/>
  <c r="QDL9" i="4" s="1"/>
  <c r="QDN9" i="4" s="1"/>
  <c r="QDP9" i="4" s="1"/>
  <c r="QDR9" i="4" s="1"/>
  <c r="QDT9" i="4" s="1"/>
  <c r="QDV9" i="4" s="1"/>
  <c r="QDX9" i="4" s="1"/>
  <c r="QDZ9" i="4" s="1"/>
  <c r="QEB9" i="4" s="1"/>
  <c r="QED9" i="4" s="1"/>
  <c r="QEF9" i="4" s="1"/>
  <c r="QEH9" i="4" s="1"/>
  <c r="QEJ9" i="4" s="1"/>
  <c r="QEL9" i="4" s="1"/>
  <c r="QEN9" i="4" s="1"/>
  <c r="QEP9" i="4" s="1"/>
  <c r="QER9" i="4" s="1"/>
  <c r="QET9" i="4" s="1"/>
  <c r="QEV9" i="4" s="1"/>
  <c r="QEX9" i="4" s="1"/>
  <c r="QEZ9" i="4" s="1"/>
  <c r="QFB9" i="4" s="1"/>
  <c r="QFD9" i="4" s="1"/>
  <c r="QFF9" i="4" s="1"/>
  <c r="QFH9" i="4" s="1"/>
  <c r="QFJ9" i="4" s="1"/>
  <c r="QFL9" i="4" s="1"/>
  <c r="QFN9" i="4" s="1"/>
  <c r="QFP9" i="4" s="1"/>
  <c r="QFR9" i="4" s="1"/>
  <c r="QFT9" i="4" s="1"/>
  <c r="QFV9" i="4" s="1"/>
  <c r="QFX9" i="4" s="1"/>
  <c r="QFZ9" i="4" s="1"/>
  <c r="QGB9" i="4" s="1"/>
  <c r="QGD9" i="4" s="1"/>
  <c r="QGF9" i="4" s="1"/>
  <c r="QGH9" i="4" s="1"/>
  <c r="QGJ9" i="4" s="1"/>
  <c r="QGL9" i="4" s="1"/>
  <c r="QGN9" i="4" s="1"/>
  <c r="QGP9" i="4" s="1"/>
  <c r="QGR9" i="4" s="1"/>
  <c r="QGT9" i="4" s="1"/>
  <c r="QGV9" i="4" s="1"/>
  <c r="QGX9" i="4" s="1"/>
  <c r="QGZ9" i="4" s="1"/>
  <c r="QHB9" i="4" s="1"/>
  <c r="QHD9" i="4" s="1"/>
  <c r="QHF9" i="4" s="1"/>
  <c r="QHH9" i="4" s="1"/>
  <c r="QHJ9" i="4" s="1"/>
  <c r="QHL9" i="4" s="1"/>
  <c r="QHN9" i="4" s="1"/>
  <c r="QHP9" i="4" s="1"/>
  <c r="QHR9" i="4" s="1"/>
  <c r="QHT9" i="4" s="1"/>
  <c r="QHV9" i="4" s="1"/>
  <c r="QHX9" i="4" s="1"/>
  <c r="QHZ9" i="4" s="1"/>
  <c r="QIB9" i="4" s="1"/>
  <c r="QID9" i="4" s="1"/>
  <c r="QIF9" i="4" s="1"/>
  <c r="QIH9" i="4" s="1"/>
  <c r="QIJ9" i="4" s="1"/>
  <c r="QIL9" i="4" s="1"/>
  <c r="QIN9" i="4" s="1"/>
  <c r="QIP9" i="4" s="1"/>
  <c r="QIR9" i="4" s="1"/>
  <c r="QIT9" i="4" s="1"/>
  <c r="QIV9" i="4" s="1"/>
  <c r="QIX9" i="4" s="1"/>
  <c r="QIZ9" i="4" s="1"/>
  <c r="QJB9" i="4" s="1"/>
  <c r="QJD9" i="4" s="1"/>
  <c r="QJF9" i="4" s="1"/>
  <c r="QJH9" i="4" s="1"/>
  <c r="QJJ9" i="4" s="1"/>
  <c r="QJL9" i="4" s="1"/>
  <c r="QJN9" i="4" s="1"/>
  <c r="QJP9" i="4" s="1"/>
  <c r="QJR9" i="4" s="1"/>
  <c r="QJT9" i="4" s="1"/>
  <c r="QJV9" i="4" s="1"/>
  <c r="QJX9" i="4" s="1"/>
  <c r="QJZ9" i="4" s="1"/>
  <c r="QKB9" i="4" s="1"/>
  <c r="QKD9" i="4" s="1"/>
  <c r="QKF9" i="4" s="1"/>
  <c r="QKH9" i="4" s="1"/>
  <c r="QKJ9" i="4" s="1"/>
  <c r="QKL9" i="4" s="1"/>
  <c r="QKN9" i="4" s="1"/>
  <c r="QKP9" i="4" s="1"/>
  <c r="QKR9" i="4" s="1"/>
  <c r="QKT9" i="4" s="1"/>
  <c r="QKV9" i="4" s="1"/>
  <c r="QKX9" i="4" s="1"/>
  <c r="QKZ9" i="4" s="1"/>
  <c r="QLB9" i="4" s="1"/>
  <c r="QLD9" i="4" s="1"/>
  <c r="QLF9" i="4" s="1"/>
  <c r="QLH9" i="4" s="1"/>
  <c r="QLJ9" i="4" s="1"/>
  <c r="QLL9" i="4" s="1"/>
  <c r="QLN9" i="4" s="1"/>
  <c r="QLP9" i="4" s="1"/>
  <c r="QLR9" i="4" s="1"/>
  <c r="QLT9" i="4" s="1"/>
  <c r="QLV9" i="4" s="1"/>
  <c r="QLX9" i="4" s="1"/>
  <c r="QLZ9" i="4" s="1"/>
  <c r="QMB9" i="4" s="1"/>
  <c r="QMD9" i="4" s="1"/>
  <c r="QMF9" i="4" s="1"/>
  <c r="QMH9" i="4" s="1"/>
  <c r="QMJ9" i="4" s="1"/>
  <c r="QML9" i="4" s="1"/>
  <c r="QMN9" i="4" s="1"/>
  <c r="QMP9" i="4" s="1"/>
  <c r="QMR9" i="4" s="1"/>
  <c r="QMT9" i="4" s="1"/>
  <c r="QMV9" i="4" s="1"/>
  <c r="QMX9" i="4" s="1"/>
  <c r="QMZ9" i="4" s="1"/>
  <c r="QNB9" i="4" s="1"/>
  <c r="QND9" i="4" s="1"/>
  <c r="QNF9" i="4" s="1"/>
  <c r="QNH9" i="4" s="1"/>
  <c r="QNJ9" i="4" s="1"/>
  <c r="QNL9" i="4" s="1"/>
  <c r="QNN9" i="4" s="1"/>
  <c r="QNP9" i="4" s="1"/>
  <c r="QNR9" i="4" s="1"/>
  <c r="QNT9" i="4" s="1"/>
  <c r="QNV9" i="4" s="1"/>
  <c r="QNX9" i="4" s="1"/>
  <c r="QNZ9" i="4" s="1"/>
  <c r="QOB9" i="4" s="1"/>
  <c r="QOD9" i="4" s="1"/>
  <c r="QOF9" i="4" s="1"/>
  <c r="QOH9" i="4" s="1"/>
  <c r="QOJ9" i="4" s="1"/>
  <c r="QOL9" i="4" s="1"/>
  <c r="QON9" i="4" s="1"/>
  <c r="QOP9" i="4" s="1"/>
  <c r="QOR9" i="4" s="1"/>
  <c r="QOT9" i="4" s="1"/>
  <c r="QOV9" i="4" s="1"/>
  <c r="QOX9" i="4" s="1"/>
  <c r="QOZ9" i="4" s="1"/>
  <c r="QPB9" i="4" s="1"/>
  <c r="QPD9" i="4" s="1"/>
  <c r="QPF9" i="4" s="1"/>
  <c r="QPH9" i="4" s="1"/>
  <c r="QPJ9" i="4" s="1"/>
  <c r="QPL9" i="4" s="1"/>
  <c r="QPN9" i="4" s="1"/>
  <c r="QPP9" i="4" s="1"/>
  <c r="QPR9" i="4" s="1"/>
  <c r="QPT9" i="4" s="1"/>
  <c r="QPV9" i="4" s="1"/>
  <c r="QPX9" i="4" s="1"/>
  <c r="QPZ9" i="4" s="1"/>
  <c r="QQB9" i="4" s="1"/>
  <c r="QQD9" i="4" s="1"/>
  <c r="QQF9" i="4" s="1"/>
  <c r="QQH9" i="4" s="1"/>
  <c r="QQJ9" i="4" s="1"/>
  <c r="QQL9" i="4" s="1"/>
  <c r="QQN9" i="4" s="1"/>
  <c r="QQP9" i="4" s="1"/>
  <c r="QQR9" i="4" s="1"/>
  <c r="QQT9" i="4" s="1"/>
  <c r="QQV9" i="4" s="1"/>
  <c r="QQX9" i="4" s="1"/>
  <c r="QQZ9" i="4" s="1"/>
  <c r="QRB9" i="4" s="1"/>
  <c r="QRD9" i="4" s="1"/>
  <c r="QRF9" i="4" s="1"/>
  <c r="QRH9" i="4" s="1"/>
  <c r="QRJ9" i="4" s="1"/>
  <c r="QRL9" i="4" s="1"/>
  <c r="QRN9" i="4" s="1"/>
  <c r="QRP9" i="4" s="1"/>
  <c r="QRR9" i="4" s="1"/>
  <c r="QRT9" i="4" s="1"/>
  <c r="QRV9" i="4" s="1"/>
  <c r="QRX9" i="4" s="1"/>
  <c r="QRZ9" i="4" s="1"/>
  <c r="QSB9" i="4" s="1"/>
  <c r="QSD9" i="4" s="1"/>
  <c r="QSF9" i="4" s="1"/>
  <c r="QSH9" i="4" s="1"/>
  <c r="QSJ9" i="4" s="1"/>
  <c r="QSL9" i="4" s="1"/>
  <c r="QSN9" i="4" s="1"/>
  <c r="QSP9" i="4" s="1"/>
  <c r="QSR9" i="4" s="1"/>
  <c r="QST9" i="4" s="1"/>
  <c r="QSV9" i="4" s="1"/>
  <c r="QSX9" i="4" s="1"/>
  <c r="QSZ9" i="4" s="1"/>
  <c r="QTB9" i="4" s="1"/>
  <c r="QTD9" i="4" s="1"/>
  <c r="QTF9" i="4" s="1"/>
  <c r="QTH9" i="4" s="1"/>
  <c r="QTJ9" i="4" s="1"/>
  <c r="QTL9" i="4" s="1"/>
  <c r="QTN9" i="4" s="1"/>
  <c r="QTP9" i="4" s="1"/>
  <c r="QTR9" i="4" s="1"/>
  <c r="QTT9" i="4" s="1"/>
  <c r="QTV9" i="4" s="1"/>
  <c r="QTX9" i="4" s="1"/>
  <c r="QTZ9" i="4" s="1"/>
  <c r="QUB9" i="4" s="1"/>
  <c r="QUD9" i="4" s="1"/>
  <c r="QUF9" i="4" s="1"/>
  <c r="QUH9" i="4" s="1"/>
  <c r="QUJ9" i="4" s="1"/>
  <c r="QUL9" i="4" s="1"/>
  <c r="QUN9" i="4" s="1"/>
  <c r="QUP9" i="4" s="1"/>
  <c r="QUR9" i="4" s="1"/>
  <c r="QUT9" i="4" s="1"/>
  <c r="QUV9" i="4" s="1"/>
  <c r="QUX9" i="4" s="1"/>
  <c r="QUZ9" i="4" s="1"/>
  <c r="QVB9" i="4" s="1"/>
  <c r="QVD9" i="4" s="1"/>
  <c r="QVF9" i="4" s="1"/>
  <c r="QVH9" i="4" s="1"/>
  <c r="QVJ9" i="4" s="1"/>
  <c r="QVL9" i="4" s="1"/>
  <c r="QVN9" i="4" s="1"/>
  <c r="QVP9" i="4" s="1"/>
  <c r="QVR9" i="4" s="1"/>
  <c r="QVT9" i="4" s="1"/>
  <c r="QVV9" i="4" s="1"/>
  <c r="QVX9" i="4" s="1"/>
  <c r="QVZ9" i="4" s="1"/>
  <c r="QWB9" i="4" s="1"/>
  <c r="QWD9" i="4" s="1"/>
  <c r="QWF9" i="4" s="1"/>
  <c r="QWH9" i="4" s="1"/>
  <c r="QWJ9" i="4" s="1"/>
  <c r="QWL9" i="4" s="1"/>
  <c r="QWN9" i="4" s="1"/>
  <c r="QWP9" i="4" s="1"/>
  <c r="QWR9" i="4" s="1"/>
  <c r="QWT9" i="4" s="1"/>
  <c r="QWV9" i="4" s="1"/>
  <c r="QWX9" i="4" s="1"/>
  <c r="QWZ9" i="4" s="1"/>
  <c r="QXB9" i="4" s="1"/>
  <c r="QXD9" i="4" s="1"/>
  <c r="QXF9" i="4" s="1"/>
  <c r="QXH9" i="4" s="1"/>
  <c r="QXJ9" i="4" s="1"/>
  <c r="QXL9" i="4" s="1"/>
  <c r="QXN9" i="4" s="1"/>
  <c r="QXP9" i="4" s="1"/>
  <c r="QXR9" i="4" s="1"/>
  <c r="QXT9" i="4" s="1"/>
  <c r="QXV9" i="4" s="1"/>
  <c r="QXX9" i="4" s="1"/>
  <c r="QXZ9" i="4" s="1"/>
  <c r="QYB9" i="4" s="1"/>
  <c r="QYD9" i="4" s="1"/>
  <c r="QYF9" i="4" s="1"/>
  <c r="QYH9" i="4" s="1"/>
  <c r="QYJ9" i="4" s="1"/>
  <c r="QYL9" i="4" s="1"/>
  <c r="QYN9" i="4" s="1"/>
  <c r="QYP9" i="4" s="1"/>
  <c r="QYR9" i="4" s="1"/>
  <c r="QYT9" i="4" s="1"/>
  <c r="QYV9" i="4" s="1"/>
  <c r="QYX9" i="4" s="1"/>
  <c r="QYZ9" i="4" s="1"/>
  <c r="QZB9" i="4" s="1"/>
  <c r="QZD9" i="4" s="1"/>
  <c r="QZF9" i="4" s="1"/>
  <c r="QZH9" i="4" s="1"/>
  <c r="QZJ9" i="4" s="1"/>
  <c r="QZL9" i="4" s="1"/>
  <c r="QZN9" i="4" s="1"/>
  <c r="QZP9" i="4" s="1"/>
  <c r="QZR9" i="4" s="1"/>
  <c r="QZT9" i="4" s="1"/>
  <c r="QZV9" i="4" s="1"/>
  <c r="QZX9" i="4" s="1"/>
  <c r="QZZ9" i="4" s="1"/>
  <c r="RAB9" i="4" s="1"/>
  <c r="RAD9" i="4" s="1"/>
  <c r="RAF9" i="4" s="1"/>
  <c r="RAH9" i="4" s="1"/>
  <c r="RAJ9" i="4" s="1"/>
  <c r="RAL9" i="4" s="1"/>
  <c r="RAN9" i="4" s="1"/>
  <c r="RAP9" i="4" s="1"/>
  <c r="RAR9" i="4" s="1"/>
  <c r="RAT9" i="4" s="1"/>
  <c r="RAV9" i="4" s="1"/>
  <c r="RAX9" i="4" s="1"/>
  <c r="RAZ9" i="4" s="1"/>
  <c r="RBB9" i="4" s="1"/>
  <c r="RBD9" i="4" s="1"/>
  <c r="RBF9" i="4" s="1"/>
  <c r="RBH9" i="4" s="1"/>
  <c r="RBJ9" i="4" s="1"/>
  <c r="RBL9" i="4" s="1"/>
  <c r="RBN9" i="4" s="1"/>
  <c r="RBP9" i="4" s="1"/>
  <c r="RBR9" i="4" s="1"/>
  <c r="RBT9" i="4" s="1"/>
  <c r="RBV9" i="4" s="1"/>
  <c r="RBX9" i="4" s="1"/>
  <c r="RBZ9" i="4" s="1"/>
  <c r="RCB9" i="4" s="1"/>
  <c r="RCD9" i="4" s="1"/>
  <c r="RCF9" i="4" s="1"/>
  <c r="RCH9" i="4" s="1"/>
  <c r="RCJ9" i="4" s="1"/>
  <c r="RCL9" i="4" s="1"/>
  <c r="RCN9" i="4" s="1"/>
  <c r="RCP9" i="4" s="1"/>
  <c r="RCR9" i="4" s="1"/>
  <c r="RCT9" i="4" s="1"/>
  <c r="RCV9" i="4" s="1"/>
  <c r="RCX9" i="4" s="1"/>
  <c r="RCZ9" i="4" s="1"/>
  <c r="RDB9" i="4" s="1"/>
  <c r="RDD9" i="4" s="1"/>
  <c r="RDF9" i="4" s="1"/>
  <c r="RDH9" i="4" s="1"/>
  <c r="RDJ9" i="4" s="1"/>
  <c r="RDL9" i="4" s="1"/>
  <c r="RDN9" i="4" s="1"/>
  <c r="RDP9" i="4" s="1"/>
  <c r="RDR9" i="4" s="1"/>
  <c r="RDT9" i="4" s="1"/>
  <c r="RDV9" i="4" s="1"/>
  <c r="RDX9" i="4" s="1"/>
  <c r="RDZ9" i="4" s="1"/>
  <c r="REB9" i="4" s="1"/>
  <c r="RED9" i="4" s="1"/>
  <c r="REF9" i="4" s="1"/>
  <c r="REH9" i="4" s="1"/>
  <c r="REJ9" i="4" s="1"/>
  <c r="REL9" i="4" s="1"/>
  <c r="REN9" i="4" s="1"/>
  <c r="REP9" i="4" s="1"/>
  <c r="RER9" i="4" s="1"/>
  <c r="RET9" i="4" s="1"/>
  <c r="REV9" i="4" s="1"/>
  <c r="REX9" i="4" s="1"/>
  <c r="REZ9" i="4" s="1"/>
  <c r="RFB9" i="4" s="1"/>
  <c r="RFD9" i="4" s="1"/>
  <c r="RFF9" i="4" s="1"/>
  <c r="RFH9" i="4" s="1"/>
  <c r="RFJ9" i="4" s="1"/>
  <c r="RFL9" i="4" s="1"/>
  <c r="RFN9" i="4" s="1"/>
  <c r="RFP9" i="4" s="1"/>
  <c r="RFR9" i="4" s="1"/>
  <c r="RFT9" i="4" s="1"/>
  <c r="RFV9" i="4" s="1"/>
  <c r="RFX9" i="4" s="1"/>
  <c r="RFZ9" i="4" s="1"/>
  <c r="RGB9" i="4" s="1"/>
  <c r="RGD9" i="4" s="1"/>
  <c r="RGF9" i="4" s="1"/>
  <c r="RGH9" i="4" s="1"/>
  <c r="RGJ9" i="4" s="1"/>
  <c r="RGL9" i="4" s="1"/>
  <c r="RGN9" i="4" s="1"/>
  <c r="RGP9" i="4" s="1"/>
  <c r="RGR9" i="4" s="1"/>
  <c r="RGT9" i="4" s="1"/>
  <c r="RGV9" i="4" s="1"/>
  <c r="RGX9" i="4" s="1"/>
  <c r="RGZ9" i="4" s="1"/>
  <c r="RHB9" i="4" s="1"/>
  <c r="RHD9" i="4" s="1"/>
  <c r="RHF9" i="4" s="1"/>
  <c r="RHH9" i="4" s="1"/>
  <c r="RHJ9" i="4" s="1"/>
  <c r="RHL9" i="4" s="1"/>
  <c r="RHN9" i="4" s="1"/>
  <c r="RHP9" i="4" s="1"/>
  <c r="RHR9" i="4" s="1"/>
  <c r="RHT9" i="4" s="1"/>
  <c r="RHV9" i="4" s="1"/>
  <c r="RHX9" i="4" s="1"/>
  <c r="RHZ9" i="4" s="1"/>
  <c r="RIB9" i="4" s="1"/>
  <c r="RID9" i="4" s="1"/>
  <c r="RIF9" i="4" s="1"/>
  <c r="RIH9" i="4" s="1"/>
  <c r="RIJ9" i="4" s="1"/>
  <c r="RIL9" i="4" s="1"/>
  <c r="RIN9" i="4" s="1"/>
  <c r="RIP9" i="4" s="1"/>
  <c r="RIR9" i="4" s="1"/>
  <c r="RIT9" i="4" s="1"/>
  <c r="RIV9" i="4" s="1"/>
  <c r="RIX9" i="4" s="1"/>
  <c r="RIZ9" i="4" s="1"/>
  <c r="RJB9" i="4" s="1"/>
  <c r="RJD9" i="4" s="1"/>
  <c r="RJF9" i="4" s="1"/>
  <c r="RJH9" i="4" s="1"/>
  <c r="RJJ9" i="4" s="1"/>
  <c r="RJL9" i="4" s="1"/>
  <c r="RJN9" i="4" s="1"/>
  <c r="RJP9" i="4" s="1"/>
  <c r="RJR9" i="4" s="1"/>
  <c r="RJT9" i="4" s="1"/>
  <c r="RJV9" i="4" s="1"/>
  <c r="RJX9" i="4" s="1"/>
  <c r="RJZ9" i="4" s="1"/>
  <c r="RKB9" i="4" s="1"/>
  <c r="RKD9" i="4" s="1"/>
  <c r="RKF9" i="4" s="1"/>
  <c r="RKH9" i="4" s="1"/>
  <c r="RKJ9" i="4" s="1"/>
  <c r="RKL9" i="4" s="1"/>
  <c r="RKN9" i="4" s="1"/>
  <c r="RKP9" i="4" s="1"/>
  <c r="RKR9" i="4" s="1"/>
  <c r="RKT9" i="4" s="1"/>
  <c r="RKV9" i="4" s="1"/>
  <c r="RKX9" i="4" s="1"/>
  <c r="RKZ9" i="4" s="1"/>
  <c r="RLB9" i="4" s="1"/>
  <c r="RLD9" i="4" s="1"/>
  <c r="RLF9" i="4" s="1"/>
  <c r="RLH9" i="4" s="1"/>
  <c r="RLJ9" i="4" s="1"/>
  <c r="RLL9" i="4" s="1"/>
  <c r="RLN9" i="4" s="1"/>
  <c r="RLP9" i="4" s="1"/>
  <c r="RLR9" i="4" s="1"/>
  <c r="RLT9" i="4" s="1"/>
  <c r="RLV9" i="4" s="1"/>
  <c r="RLX9" i="4" s="1"/>
  <c r="RLZ9" i="4" s="1"/>
  <c r="RMB9" i="4" s="1"/>
  <c r="RMD9" i="4" s="1"/>
  <c r="RMF9" i="4" s="1"/>
  <c r="RMH9" i="4" s="1"/>
  <c r="RMJ9" i="4" s="1"/>
  <c r="RML9" i="4" s="1"/>
  <c r="RMN9" i="4" s="1"/>
  <c r="RMP9" i="4" s="1"/>
  <c r="RMR9" i="4" s="1"/>
  <c r="RMT9" i="4" s="1"/>
  <c r="RMV9" i="4" s="1"/>
  <c r="RMX9" i="4" s="1"/>
  <c r="RMZ9" i="4" s="1"/>
  <c r="RNB9" i="4" s="1"/>
  <c r="RND9" i="4" s="1"/>
  <c r="RNF9" i="4" s="1"/>
  <c r="RNH9" i="4" s="1"/>
  <c r="RNJ9" i="4" s="1"/>
  <c r="RNL9" i="4" s="1"/>
  <c r="RNN9" i="4" s="1"/>
  <c r="RNP9" i="4" s="1"/>
  <c r="RNR9" i="4" s="1"/>
  <c r="RNT9" i="4" s="1"/>
  <c r="RNV9" i="4" s="1"/>
  <c r="RNX9" i="4" s="1"/>
  <c r="RNZ9" i="4" s="1"/>
  <c r="ROB9" i="4" s="1"/>
  <c r="ROD9" i="4" s="1"/>
  <c r="ROF9" i="4" s="1"/>
  <c r="ROH9" i="4" s="1"/>
  <c r="ROJ9" i="4" s="1"/>
  <c r="ROL9" i="4" s="1"/>
  <c r="RON9" i="4" s="1"/>
  <c r="ROP9" i="4" s="1"/>
  <c r="ROR9" i="4" s="1"/>
  <c r="ROT9" i="4" s="1"/>
  <c r="ROV9" i="4" s="1"/>
  <c r="ROX9" i="4" s="1"/>
  <c r="ROZ9" i="4" s="1"/>
  <c r="RPB9" i="4" s="1"/>
  <c r="RPD9" i="4" s="1"/>
  <c r="RPF9" i="4" s="1"/>
  <c r="RPH9" i="4" s="1"/>
  <c r="RPJ9" i="4" s="1"/>
  <c r="RPL9" i="4" s="1"/>
  <c r="RPN9" i="4" s="1"/>
  <c r="RPP9" i="4" s="1"/>
  <c r="RPR9" i="4" s="1"/>
  <c r="RPT9" i="4" s="1"/>
  <c r="RPV9" i="4" s="1"/>
  <c r="RPX9" i="4" s="1"/>
  <c r="RPZ9" i="4" s="1"/>
  <c r="RQB9" i="4" s="1"/>
  <c r="RQD9" i="4" s="1"/>
  <c r="RQF9" i="4" s="1"/>
  <c r="RQH9" i="4" s="1"/>
  <c r="RQJ9" i="4" s="1"/>
  <c r="RQL9" i="4" s="1"/>
  <c r="RQN9" i="4" s="1"/>
  <c r="RQP9" i="4" s="1"/>
  <c r="RQR9" i="4" s="1"/>
  <c r="RQT9" i="4" s="1"/>
  <c r="RQV9" i="4" s="1"/>
  <c r="RQX9" i="4" s="1"/>
  <c r="RQZ9" i="4" s="1"/>
  <c r="RRB9" i="4" s="1"/>
  <c r="RRD9" i="4" s="1"/>
  <c r="RRF9" i="4" s="1"/>
  <c r="RRH9" i="4" s="1"/>
  <c r="RRJ9" i="4" s="1"/>
  <c r="RRL9" i="4" s="1"/>
  <c r="RRN9" i="4" s="1"/>
  <c r="RRP9" i="4" s="1"/>
  <c r="RRR9" i="4" s="1"/>
  <c r="RRT9" i="4" s="1"/>
  <c r="RRV9" i="4" s="1"/>
  <c r="RRX9" i="4" s="1"/>
  <c r="RRZ9" i="4" s="1"/>
  <c r="RSB9" i="4" s="1"/>
  <c r="RSD9" i="4" s="1"/>
  <c r="RSF9" i="4" s="1"/>
  <c r="RSH9" i="4" s="1"/>
  <c r="RSJ9" i="4" s="1"/>
  <c r="RSL9" i="4" s="1"/>
  <c r="RSN9" i="4" s="1"/>
  <c r="RSP9" i="4" s="1"/>
  <c r="RSR9" i="4" s="1"/>
  <c r="RST9" i="4" s="1"/>
  <c r="RSV9" i="4" s="1"/>
  <c r="RSX9" i="4" s="1"/>
  <c r="RSZ9" i="4" s="1"/>
  <c r="RTB9" i="4" s="1"/>
  <c r="RTD9" i="4" s="1"/>
  <c r="RTF9" i="4" s="1"/>
  <c r="RTH9" i="4" s="1"/>
  <c r="RTJ9" i="4" s="1"/>
  <c r="RTL9" i="4" s="1"/>
  <c r="RTN9" i="4" s="1"/>
  <c r="RTP9" i="4" s="1"/>
  <c r="RTR9" i="4" s="1"/>
  <c r="RTT9" i="4" s="1"/>
  <c r="RTV9" i="4" s="1"/>
  <c r="RTX9" i="4" s="1"/>
  <c r="RTZ9" i="4" s="1"/>
  <c r="RUB9" i="4" s="1"/>
  <c r="RUD9" i="4" s="1"/>
  <c r="RUF9" i="4" s="1"/>
  <c r="RUH9" i="4" s="1"/>
  <c r="RUJ9" i="4" s="1"/>
  <c r="RUL9" i="4" s="1"/>
  <c r="RUN9" i="4" s="1"/>
  <c r="RUP9" i="4" s="1"/>
  <c r="RUR9" i="4" s="1"/>
  <c r="RUT9" i="4" s="1"/>
  <c r="RUV9" i="4" s="1"/>
  <c r="RUX9" i="4" s="1"/>
  <c r="RUZ9" i="4" s="1"/>
  <c r="RVB9" i="4" s="1"/>
  <c r="RVD9" i="4" s="1"/>
  <c r="RVF9" i="4" s="1"/>
  <c r="RVH9" i="4" s="1"/>
  <c r="RVJ9" i="4" s="1"/>
  <c r="RVL9" i="4" s="1"/>
  <c r="RVN9" i="4" s="1"/>
  <c r="RVP9" i="4" s="1"/>
  <c r="RVR9" i="4" s="1"/>
  <c r="RVT9" i="4" s="1"/>
  <c r="RVV9" i="4" s="1"/>
  <c r="RVX9" i="4" s="1"/>
  <c r="RVZ9" i="4" s="1"/>
  <c r="RWB9" i="4" s="1"/>
  <c r="RWD9" i="4" s="1"/>
  <c r="RWF9" i="4" s="1"/>
  <c r="RWH9" i="4" s="1"/>
  <c r="RWJ9" i="4" s="1"/>
  <c r="RWL9" i="4" s="1"/>
  <c r="RWN9" i="4" s="1"/>
  <c r="RWP9" i="4" s="1"/>
  <c r="RWR9" i="4" s="1"/>
  <c r="RWT9" i="4" s="1"/>
  <c r="RWV9" i="4" s="1"/>
  <c r="RWX9" i="4" s="1"/>
  <c r="RWZ9" i="4" s="1"/>
  <c r="RXB9" i="4" s="1"/>
  <c r="RXD9" i="4" s="1"/>
  <c r="RXF9" i="4" s="1"/>
  <c r="RXH9" i="4" s="1"/>
  <c r="RXJ9" i="4" s="1"/>
  <c r="RXL9" i="4" s="1"/>
  <c r="RXN9" i="4" s="1"/>
  <c r="RXP9" i="4" s="1"/>
  <c r="RXR9" i="4" s="1"/>
  <c r="RXT9" i="4" s="1"/>
  <c r="RXV9" i="4" s="1"/>
  <c r="RXX9" i="4" s="1"/>
  <c r="RXZ9" i="4" s="1"/>
  <c r="RYB9" i="4" s="1"/>
  <c r="RYD9" i="4" s="1"/>
  <c r="RYF9" i="4" s="1"/>
  <c r="RYH9" i="4" s="1"/>
  <c r="RYJ9" i="4" s="1"/>
  <c r="RYL9" i="4" s="1"/>
  <c r="RYN9" i="4" s="1"/>
  <c r="RYP9" i="4" s="1"/>
  <c r="RYR9" i="4" s="1"/>
  <c r="RYT9" i="4" s="1"/>
  <c r="RYV9" i="4" s="1"/>
  <c r="RYX9" i="4" s="1"/>
  <c r="RYZ9" i="4" s="1"/>
  <c r="RZB9" i="4" s="1"/>
  <c r="RZD9" i="4" s="1"/>
  <c r="RZF9" i="4" s="1"/>
  <c r="RZH9" i="4" s="1"/>
  <c r="RZJ9" i="4" s="1"/>
  <c r="RZL9" i="4" s="1"/>
  <c r="RZN9" i="4" s="1"/>
  <c r="RZP9" i="4" s="1"/>
  <c r="RZR9" i="4" s="1"/>
  <c r="RZT9" i="4" s="1"/>
  <c r="RZV9" i="4" s="1"/>
  <c r="RZX9" i="4" s="1"/>
  <c r="RZZ9" i="4" s="1"/>
  <c r="SAB9" i="4" s="1"/>
  <c r="SAD9" i="4" s="1"/>
  <c r="SAF9" i="4" s="1"/>
  <c r="SAH9" i="4" s="1"/>
  <c r="SAJ9" i="4" s="1"/>
  <c r="SAL9" i="4" s="1"/>
  <c r="SAN9" i="4" s="1"/>
  <c r="SAP9" i="4" s="1"/>
  <c r="SAR9" i="4" s="1"/>
  <c r="SAT9" i="4" s="1"/>
  <c r="SAV9" i="4" s="1"/>
  <c r="SAX9" i="4" s="1"/>
  <c r="SAZ9" i="4" s="1"/>
  <c r="SBB9" i="4" s="1"/>
  <c r="SBD9" i="4" s="1"/>
  <c r="SBF9" i="4" s="1"/>
  <c r="SBH9" i="4" s="1"/>
  <c r="SBJ9" i="4" s="1"/>
  <c r="SBL9" i="4" s="1"/>
  <c r="SBN9" i="4" s="1"/>
  <c r="SBP9" i="4" s="1"/>
  <c r="SBR9" i="4" s="1"/>
  <c r="SBT9" i="4" s="1"/>
  <c r="SBV9" i="4" s="1"/>
  <c r="SBX9" i="4" s="1"/>
  <c r="SBZ9" i="4" s="1"/>
  <c r="SCB9" i="4" s="1"/>
  <c r="SCD9" i="4" s="1"/>
  <c r="SCF9" i="4" s="1"/>
  <c r="SCH9" i="4" s="1"/>
  <c r="SCJ9" i="4" s="1"/>
  <c r="SCL9" i="4" s="1"/>
  <c r="SCN9" i="4" s="1"/>
  <c r="SCP9" i="4" s="1"/>
  <c r="SCR9" i="4" s="1"/>
  <c r="SCT9" i="4" s="1"/>
  <c r="SCV9" i="4" s="1"/>
  <c r="SCX9" i="4" s="1"/>
  <c r="SCZ9" i="4" s="1"/>
  <c r="SDB9" i="4" s="1"/>
  <c r="SDD9" i="4" s="1"/>
  <c r="SDF9" i="4" s="1"/>
  <c r="SDH9" i="4" s="1"/>
  <c r="SDJ9" i="4" s="1"/>
  <c r="SDL9" i="4" s="1"/>
  <c r="SDN9" i="4" s="1"/>
  <c r="SDP9" i="4" s="1"/>
  <c r="SDR9" i="4" s="1"/>
  <c r="SDT9" i="4" s="1"/>
  <c r="SDV9" i="4" s="1"/>
  <c r="SDX9" i="4" s="1"/>
  <c r="SDZ9" i="4" s="1"/>
  <c r="SEB9" i="4" s="1"/>
  <c r="SED9" i="4" s="1"/>
  <c r="SEF9" i="4" s="1"/>
  <c r="SEH9" i="4" s="1"/>
  <c r="SEJ9" i="4" s="1"/>
  <c r="SEL9" i="4" s="1"/>
  <c r="SEN9" i="4" s="1"/>
  <c r="SEP9" i="4" s="1"/>
  <c r="SER9" i="4" s="1"/>
  <c r="SET9" i="4" s="1"/>
  <c r="SEV9" i="4" s="1"/>
  <c r="SEX9" i="4" s="1"/>
  <c r="SEZ9" i="4" s="1"/>
  <c r="SFB9" i="4" s="1"/>
  <c r="SFD9" i="4" s="1"/>
  <c r="SFF9" i="4" s="1"/>
  <c r="SFH9" i="4" s="1"/>
  <c r="SFJ9" i="4" s="1"/>
  <c r="SFL9" i="4" s="1"/>
  <c r="SFN9" i="4" s="1"/>
  <c r="SFP9" i="4" s="1"/>
  <c r="SFR9" i="4" s="1"/>
  <c r="SFT9" i="4" s="1"/>
  <c r="SFV9" i="4" s="1"/>
  <c r="SFX9" i="4" s="1"/>
  <c r="SFZ9" i="4" s="1"/>
  <c r="SGB9" i="4" s="1"/>
  <c r="SGD9" i="4" s="1"/>
  <c r="SGF9" i="4" s="1"/>
  <c r="SGH9" i="4" s="1"/>
  <c r="SGJ9" i="4" s="1"/>
  <c r="SGL9" i="4" s="1"/>
  <c r="SGN9" i="4" s="1"/>
  <c r="SGP9" i="4" s="1"/>
  <c r="SGR9" i="4" s="1"/>
  <c r="SGT9" i="4" s="1"/>
  <c r="SGV9" i="4" s="1"/>
  <c r="SGX9" i="4" s="1"/>
  <c r="SGZ9" i="4" s="1"/>
  <c r="SHB9" i="4" s="1"/>
  <c r="SHD9" i="4" s="1"/>
  <c r="SHF9" i="4" s="1"/>
  <c r="SHH9" i="4" s="1"/>
  <c r="SHJ9" i="4" s="1"/>
  <c r="SHL9" i="4" s="1"/>
  <c r="SHN9" i="4" s="1"/>
  <c r="SHP9" i="4" s="1"/>
  <c r="SHR9" i="4" s="1"/>
  <c r="SHT9" i="4" s="1"/>
  <c r="SHV9" i="4" s="1"/>
  <c r="SHX9" i="4" s="1"/>
  <c r="SHZ9" i="4" s="1"/>
  <c r="SIB9" i="4" s="1"/>
  <c r="SID9" i="4" s="1"/>
  <c r="SIF9" i="4" s="1"/>
  <c r="SIH9" i="4" s="1"/>
  <c r="SIJ9" i="4" s="1"/>
  <c r="SIL9" i="4" s="1"/>
  <c r="SIN9" i="4" s="1"/>
  <c r="SIP9" i="4" s="1"/>
  <c r="SIR9" i="4" s="1"/>
  <c r="SIT9" i="4" s="1"/>
  <c r="SIV9" i="4" s="1"/>
  <c r="SIX9" i="4" s="1"/>
  <c r="SIZ9" i="4" s="1"/>
  <c r="SJB9" i="4" s="1"/>
  <c r="SJD9" i="4" s="1"/>
  <c r="SJF9" i="4" s="1"/>
  <c r="SJH9" i="4" s="1"/>
  <c r="SJJ9" i="4" s="1"/>
  <c r="SJL9" i="4" s="1"/>
  <c r="SJN9" i="4" s="1"/>
  <c r="SJP9" i="4" s="1"/>
  <c r="SJR9" i="4" s="1"/>
  <c r="SJT9" i="4" s="1"/>
  <c r="SJV9" i="4" s="1"/>
  <c r="SJX9" i="4" s="1"/>
  <c r="SJZ9" i="4" s="1"/>
  <c r="SKB9" i="4" s="1"/>
  <c r="SKD9" i="4" s="1"/>
  <c r="SKF9" i="4" s="1"/>
  <c r="SKH9" i="4" s="1"/>
  <c r="SKJ9" i="4" s="1"/>
  <c r="SKL9" i="4" s="1"/>
  <c r="SKN9" i="4" s="1"/>
  <c r="SKP9" i="4" s="1"/>
  <c r="SKR9" i="4" s="1"/>
  <c r="SKT9" i="4" s="1"/>
  <c r="SKV9" i="4" s="1"/>
  <c r="SKX9" i="4" s="1"/>
  <c r="SKZ9" i="4" s="1"/>
  <c r="SLB9" i="4" s="1"/>
  <c r="SLD9" i="4" s="1"/>
  <c r="SLF9" i="4" s="1"/>
  <c r="SLH9" i="4" s="1"/>
  <c r="SLJ9" i="4" s="1"/>
  <c r="SLL9" i="4" s="1"/>
  <c r="SLN9" i="4" s="1"/>
  <c r="SLP9" i="4" s="1"/>
  <c r="SLR9" i="4" s="1"/>
  <c r="SLT9" i="4" s="1"/>
  <c r="SLV9" i="4" s="1"/>
  <c r="SLX9" i="4" s="1"/>
  <c r="SLZ9" i="4" s="1"/>
  <c r="SMB9" i="4" s="1"/>
  <c r="SMD9" i="4" s="1"/>
  <c r="SMF9" i="4" s="1"/>
  <c r="SMH9" i="4" s="1"/>
  <c r="SMJ9" i="4" s="1"/>
  <c r="SML9" i="4" s="1"/>
  <c r="SMN9" i="4" s="1"/>
  <c r="SMP9" i="4" s="1"/>
  <c r="SMR9" i="4" s="1"/>
  <c r="SMT9" i="4" s="1"/>
  <c r="SMV9" i="4" s="1"/>
  <c r="SMX9" i="4" s="1"/>
  <c r="SMZ9" i="4" s="1"/>
  <c r="SNB9" i="4" s="1"/>
  <c r="SND9" i="4" s="1"/>
  <c r="SNF9" i="4" s="1"/>
  <c r="SNH9" i="4" s="1"/>
  <c r="SNJ9" i="4" s="1"/>
  <c r="SNL9" i="4" s="1"/>
  <c r="SNN9" i="4" s="1"/>
  <c r="SNP9" i="4" s="1"/>
  <c r="SNR9" i="4" s="1"/>
  <c r="SNT9" i="4" s="1"/>
  <c r="SNV9" i="4" s="1"/>
  <c r="SNX9" i="4" s="1"/>
  <c r="SNZ9" i="4" s="1"/>
  <c r="SOB9" i="4" s="1"/>
  <c r="SOD9" i="4" s="1"/>
  <c r="SOF9" i="4" s="1"/>
  <c r="SOH9" i="4" s="1"/>
  <c r="SOJ9" i="4" s="1"/>
  <c r="SOL9" i="4" s="1"/>
  <c r="SON9" i="4" s="1"/>
  <c r="SOP9" i="4" s="1"/>
  <c r="SOR9" i="4" s="1"/>
  <c r="SOT9" i="4" s="1"/>
  <c r="SOV9" i="4" s="1"/>
  <c r="SOX9" i="4" s="1"/>
  <c r="SOZ9" i="4" s="1"/>
  <c r="SPB9" i="4" s="1"/>
  <c r="SPD9" i="4" s="1"/>
  <c r="SPF9" i="4" s="1"/>
  <c r="SPH9" i="4" s="1"/>
  <c r="SPJ9" i="4" s="1"/>
  <c r="SPL9" i="4" s="1"/>
  <c r="SPN9" i="4" s="1"/>
  <c r="SPP9" i="4" s="1"/>
  <c r="SPR9" i="4" s="1"/>
  <c r="SPT9" i="4" s="1"/>
  <c r="SPV9" i="4" s="1"/>
  <c r="SPX9" i="4" s="1"/>
  <c r="SPZ9" i="4" s="1"/>
  <c r="SQB9" i="4" s="1"/>
  <c r="SQD9" i="4" s="1"/>
  <c r="SQF9" i="4" s="1"/>
  <c r="SQH9" i="4" s="1"/>
  <c r="SQJ9" i="4" s="1"/>
  <c r="SQL9" i="4" s="1"/>
  <c r="SQN9" i="4" s="1"/>
  <c r="SQP9" i="4" s="1"/>
  <c r="SQR9" i="4" s="1"/>
  <c r="SQT9" i="4" s="1"/>
  <c r="SQV9" i="4" s="1"/>
  <c r="SQX9" i="4" s="1"/>
  <c r="SQZ9" i="4" s="1"/>
  <c r="SRB9" i="4" s="1"/>
  <c r="SRD9" i="4" s="1"/>
  <c r="SRF9" i="4" s="1"/>
  <c r="SRH9" i="4" s="1"/>
  <c r="SRJ9" i="4" s="1"/>
  <c r="SRL9" i="4" s="1"/>
  <c r="SRN9" i="4" s="1"/>
  <c r="SRP9" i="4" s="1"/>
  <c r="SRR9" i="4" s="1"/>
  <c r="SRT9" i="4" s="1"/>
  <c r="SRV9" i="4" s="1"/>
  <c r="SRX9" i="4" s="1"/>
  <c r="SRZ9" i="4" s="1"/>
  <c r="SSB9" i="4" s="1"/>
  <c r="SSD9" i="4" s="1"/>
  <c r="SSF9" i="4" s="1"/>
  <c r="SSH9" i="4" s="1"/>
  <c r="SSJ9" i="4" s="1"/>
  <c r="SSL9" i="4" s="1"/>
  <c r="SSN9" i="4" s="1"/>
  <c r="SSP9" i="4" s="1"/>
  <c r="SSR9" i="4" s="1"/>
  <c r="SST9" i="4" s="1"/>
  <c r="SSV9" i="4" s="1"/>
  <c r="SSX9" i="4" s="1"/>
  <c r="SSZ9" i="4" s="1"/>
  <c r="STB9" i="4" s="1"/>
  <c r="STD9" i="4" s="1"/>
  <c r="STF9" i="4" s="1"/>
  <c r="STH9" i="4" s="1"/>
  <c r="STJ9" i="4" s="1"/>
  <c r="STL9" i="4" s="1"/>
  <c r="STN9" i="4" s="1"/>
  <c r="STP9" i="4" s="1"/>
  <c r="STR9" i="4" s="1"/>
  <c r="STT9" i="4" s="1"/>
  <c r="STV9" i="4" s="1"/>
  <c r="STX9" i="4" s="1"/>
  <c r="STZ9" i="4" s="1"/>
  <c r="SUB9" i="4" s="1"/>
  <c r="SUD9" i="4" s="1"/>
  <c r="SUF9" i="4" s="1"/>
  <c r="SUH9" i="4" s="1"/>
  <c r="SUJ9" i="4" s="1"/>
  <c r="SUL9" i="4" s="1"/>
  <c r="SUN9" i="4" s="1"/>
  <c r="SUP9" i="4" s="1"/>
  <c r="SUR9" i="4" s="1"/>
  <c r="SUT9" i="4" s="1"/>
  <c r="SUV9" i="4" s="1"/>
  <c r="SUX9" i="4" s="1"/>
  <c r="SUZ9" i="4" s="1"/>
  <c r="SVB9" i="4" s="1"/>
  <c r="SVD9" i="4" s="1"/>
  <c r="SVF9" i="4" s="1"/>
  <c r="SVH9" i="4" s="1"/>
  <c r="SVJ9" i="4" s="1"/>
  <c r="SVL9" i="4" s="1"/>
  <c r="SVN9" i="4" s="1"/>
  <c r="SVP9" i="4" s="1"/>
  <c r="SVR9" i="4" s="1"/>
  <c r="SVT9" i="4" s="1"/>
  <c r="SVV9" i="4" s="1"/>
  <c r="SVX9" i="4" s="1"/>
  <c r="SVZ9" i="4" s="1"/>
  <c r="SWB9" i="4" s="1"/>
  <c r="SWD9" i="4" s="1"/>
  <c r="SWF9" i="4" s="1"/>
  <c r="SWH9" i="4" s="1"/>
  <c r="SWJ9" i="4" s="1"/>
  <c r="SWL9" i="4" s="1"/>
  <c r="SWN9" i="4" s="1"/>
  <c r="SWP9" i="4" s="1"/>
  <c r="SWR9" i="4" s="1"/>
  <c r="SWT9" i="4" s="1"/>
  <c r="SWV9" i="4" s="1"/>
  <c r="SWX9" i="4" s="1"/>
  <c r="SWZ9" i="4" s="1"/>
  <c r="SXB9" i="4" s="1"/>
  <c r="SXD9" i="4" s="1"/>
  <c r="SXF9" i="4" s="1"/>
  <c r="SXH9" i="4" s="1"/>
  <c r="SXJ9" i="4" s="1"/>
  <c r="SXL9" i="4" s="1"/>
  <c r="SXN9" i="4" s="1"/>
  <c r="SXP9" i="4" s="1"/>
  <c r="SXR9" i="4" s="1"/>
  <c r="SXT9" i="4" s="1"/>
  <c r="SXV9" i="4" s="1"/>
  <c r="SXX9" i="4" s="1"/>
  <c r="SXZ9" i="4" s="1"/>
  <c r="SYB9" i="4" s="1"/>
  <c r="SYD9" i="4" s="1"/>
  <c r="SYF9" i="4" s="1"/>
  <c r="SYH9" i="4" s="1"/>
  <c r="SYJ9" i="4" s="1"/>
  <c r="SYL9" i="4" s="1"/>
  <c r="SYN9" i="4" s="1"/>
  <c r="SYP9" i="4" s="1"/>
  <c r="SYR9" i="4" s="1"/>
  <c r="SYT9" i="4" s="1"/>
  <c r="SYV9" i="4" s="1"/>
  <c r="SYX9" i="4" s="1"/>
  <c r="SYZ9" i="4" s="1"/>
  <c r="SZB9" i="4" s="1"/>
  <c r="SZD9" i="4" s="1"/>
  <c r="SZF9" i="4" s="1"/>
  <c r="SZH9" i="4" s="1"/>
  <c r="SZJ9" i="4" s="1"/>
  <c r="SZL9" i="4" s="1"/>
  <c r="SZN9" i="4" s="1"/>
  <c r="SZP9" i="4" s="1"/>
  <c r="SZR9" i="4" s="1"/>
  <c r="SZT9" i="4" s="1"/>
  <c r="SZV9" i="4" s="1"/>
  <c r="SZX9" i="4" s="1"/>
  <c r="SZZ9" i="4" s="1"/>
  <c r="TAB9" i="4" s="1"/>
  <c r="TAD9" i="4" s="1"/>
  <c r="TAF9" i="4" s="1"/>
  <c r="TAH9" i="4" s="1"/>
  <c r="TAJ9" i="4" s="1"/>
  <c r="TAL9" i="4" s="1"/>
  <c r="TAN9" i="4" s="1"/>
  <c r="TAP9" i="4" s="1"/>
  <c r="TAR9" i="4" s="1"/>
  <c r="TAT9" i="4" s="1"/>
  <c r="TAV9" i="4" s="1"/>
  <c r="TAX9" i="4" s="1"/>
  <c r="TAZ9" i="4" s="1"/>
  <c r="TBB9" i="4" s="1"/>
  <c r="TBD9" i="4" s="1"/>
  <c r="TBF9" i="4" s="1"/>
  <c r="TBH9" i="4" s="1"/>
  <c r="TBJ9" i="4" s="1"/>
  <c r="TBL9" i="4" s="1"/>
  <c r="TBN9" i="4" s="1"/>
  <c r="TBP9" i="4" s="1"/>
  <c r="TBR9" i="4" s="1"/>
  <c r="TBT9" i="4" s="1"/>
  <c r="TBV9" i="4" s="1"/>
  <c r="TBX9" i="4" s="1"/>
  <c r="TBZ9" i="4" s="1"/>
  <c r="TCB9" i="4" s="1"/>
  <c r="TCD9" i="4" s="1"/>
  <c r="TCF9" i="4" s="1"/>
  <c r="TCH9" i="4" s="1"/>
  <c r="TCJ9" i="4" s="1"/>
  <c r="TCL9" i="4" s="1"/>
  <c r="TCN9" i="4" s="1"/>
  <c r="TCP9" i="4" s="1"/>
  <c r="TCR9" i="4" s="1"/>
  <c r="TCT9" i="4" s="1"/>
  <c r="TCV9" i="4" s="1"/>
  <c r="TCX9" i="4" s="1"/>
  <c r="TCZ9" i="4" s="1"/>
  <c r="TDB9" i="4" s="1"/>
  <c r="TDD9" i="4" s="1"/>
  <c r="TDF9" i="4" s="1"/>
  <c r="TDH9" i="4" s="1"/>
  <c r="TDJ9" i="4" s="1"/>
  <c r="TDL9" i="4" s="1"/>
  <c r="TDN9" i="4" s="1"/>
  <c r="TDP9" i="4" s="1"/>
  <c r="TDR9" i="4" s="1"/>
  <c r="TDT9" i="4" s="1"/>
  <c r="TDV9" i="4" s="1"/>
  <c r="TDX9" i="4" s="1"/>
  <c r="TDZ9" i="4" s="1"/>
  <c r="TEB9" i="4" s="1"/>
  <c r="TED9" i="4" s="1"/>
  <c r="TEF9" i="4" s="1"/>
  <c r="TEH9" i="4" s="1"/>
  <c r="TEJ9" i="4" s="1"/>
  <c r="TEL9" i="4" s="1"/>
  <c r="TEN9" i="4" s="1"/>
  <c r="TEP9" i="4" s="1"/>
  <c r="TER9" i="4" s="1"/>
  <c r="TET9" i="4" s="1"/>
  <c r="TEV9" i="4" s="1"/>
  <c r="TEX9" i="4" s="1"/>
  <c r="TEZ9" i="4" s="1"/>
  <c r="TFB9" i="4" s="1"/>
  <c r="TFD9" i="4" s="1"/>
  <c r="TFF9" i="4" s="1"/>
  <c r="TFH9" i="4" s="1"/>
  <c r="TFJ9" i="4" s="1"/>
  <c r="TFL9" i="4" s="1"/>
  <c r="TFN9" i="4" s="1"/>
  <c r="TFP9" i="4" s="1"/>
  <c r="TFR9" i="4" s="1"/>
  <c r="TFT9" i="4" s="1"/>
  <c r="TFV9" i="4" s="1"/>
  <c r="TFX9" i="4" s="1"/>
  <c r="TFZ9" i="4" s="1"/>
  <c r="TGB9" i="4" s="1"/>
  <c r="TGD9" i="4" s="1"/>
  <c r="TGF9" i="4" s="1"/>
  <c r="TGH9" i="4" s="1"/>
  <c r="TGJ9" i="4" s="1"/>
  <c r="TGL9" i="4" s="1"/>
  <c r="TGN9" i="4" s="1"/>
  <c r="TGP9" i="4" s="1"/>
  <c r="TGR9" i="4" s="1"/>
  <c r="TGT9" i="4" s="1"/>
  <c r="TGV9" i="4" s="1"/>
  <c r="TGX9" i="4" s="1"/>
  <c r="TGZ9" i="4" s="1"/>
  <c r="THB9" i="4" s="1"/>
  <c r="THD9" i="4" s="1"/>
  <c r="THF9" i="4" s="1"/>
  <c r="THH9" i="4" s="1"/>
  <c r="THJ9" i="4" s="1"/>
  <c r="THL9" i="4" s="1"/>
  <c r="THN9" i="4" s="1"/>
  <c r="THP9" i="4" s="1"/>
  <c r="THR9" i="4" s="1"/>
  <c r="THT9" i="4" s="1"/>
  <c r="THV9" i="4" s="1"/>
  <c r="THX9" i="4" s="1"/>
  <c r="THZ9" i="4" s="1"/>
  <c r="TIB9" i="4" s="1"/>
  <c r="TID9" i="4" s="1"/>
  <c r="TIF9" i="4" s="1"/>
  <c r="TIH9" i="4" s="1"/>
  <c r="TIJ9" i="4" s="1"/>
  <c r="TIL9" i="4" s="1"/>
  <c r="TIN9" i="4" s="1"/>
  <c r="TIP9" i="4" s="1"/>
  <c r="TIR9" i="4" s="1"/>
  <c r="TIT9" i="4" s="1"/>
  <c r="TIV9" i="4" s="1"/>
  <c r="TIX9" i="4" s="1"/>
  <c r="TIZ9" i="4" s="1"/>
  <c r="TJB9" i="4" s="1"/>
  <c r="TJD9" i="4" s="1"/>
  <c r="TJF9" i="4" s="1"/>
  <c r="TJH9" i="4" s="1"/>
  <c r="TJJ9" i="4" s="1"/>
  <c r="TJL9" i="4" s="1"/>
  <c r="TJN9" i="4" s="1"/>
  <c r="TJP9" i="4" s="1"/>
  <c r="TJR9" i="4" s="1"/>
  <c r="TJT9" i="4" s="1"/>
  <c r="TJV9" i="4" s="1"/>
  <c r="TJX9" i="4" s="1"/>
  <c r="TJZ9" i="4" s="1"/>
  <c r="TKB9" i="4" s="1"/>
  <c r="TKD9" i="4" s="1"/>
  <c r="TKF9" i="4" s="1"/>
  <c r="TKH9" i="4" s="1"/>
  <c r="TKJ9" i="4" s="1"/>
  <c r="TKL9" i="4" s="1"/>
  <c r="TKN9" i="4" s="1"/>
  <c r="TKP9" i="4" s="1"/>
  <c r="TKR9" i="4" s="1"/>
  <c r="TKT9" i="4" s="1"/>
  <c r="TKV9" i="4" s="1"/>
  <c r="TKX9" i="4" s="1"/>
  <c r="TKZ9" i="4" s="1"/>
  <c r="TLB9" i="4" s="1"/>
  <c r="TLD9" i="4" s="1"/>
  <c r="TLF9" i="4" s="1"/>
  <c r="TLH9" i="4" s="1"/>
  <c r="TLJ9" i="4" s="1"/>
  <c r="TLL9" i="4" s="1"/>
  <c r="TLN9" i="4" s="1"/>
  <c r="TLP9" i="4" s="1"/>
  <c r="TLR9" i="4" s="1"/>
  <c r="TLT9" i="4" s="1"/>
  <c r="TLV9" i="4" s="1"/>
  <c r="TLX9" i="4" s="1"/>
  <c r="TLZ9" i="4" s="1"/>
  <c r="TMB9" i="4" s="1"/>
  <c r="TMD9" i="4" s="1"/>
  <c r="TMF9" i="4" s="1"/>
  <c r="TMH9" i="4" s="1"/>
  <c r="TMJ9" i="4" s="1"/>
  <c r="TML9" i="4" s="1"/>
  <c r="TMN9" i="4" s="1"/>
  <c r="TMP9" i="4" s="1"/>
  <c r="TMR9" i="4" s="1"/>
  <c r="TMT9" i="4" s="1"/>
  <c r="TMV9" i="4" s="1"/>
  <c r="TMX9" i="4" s="1"/>
  <c r="TMZ9" i="4" s="1"/>
  <c r="TNB9" i="4" s="1"/>
  <c r="TND9" i="4" s="1"/>
  <c r="TNF9" i="4" s="1"/>
  <c r="TNH9" i="4" s="1"/>
  <c r="TNJ9" i="4" s="1"/>
  <c r="TNL9" i="4" s="1"/>
  <c r="TNN9" i="4" s="1"/>
  <c r="TNP9" i="4" s="1"/>
  <c r="TNR9" i="4" s="1"/>
  <c r="TNT9" i="4" s="1"/>
  <c r="TNV9" i="4" s="1"/>
  <c r="TNX9" i="4" s="1"/>
  <c r="TNZ9" i="4" s="1"/>
  <c r="TOB9" i="4" s="1"/>
  <c r="TOD9" i="4" s="1"/>
  <c r="TOF9" i="4" s="1"/>
  <c r="TOH9" i="4" s="1"/>
  <c r="TOJ9" i="4" s="1"/>
  <c r="TOL9" i="4" s="1"/>
  <c r="TON9" i="4" s="1"/>
  <c r="TOP9" i="4" s="1"/>
  <c r="TOR9" i="4" s="1"/>
  <c r="TOT9" i="4" s="1"/>
  <c r="TOV9" i="4" s="1"/>
  <c r="TOX9" i="4" s="1"/>
  <c r="TOZ9" i="4" s="1"/>
  <c r="TPB9" i="4" s="1"/>
  <c r="TPD9" i="4" s="1"/>
  <c r="TPF9" i="4" s="1"/>
  <c r="TPH9" i="4" s="1"/>
  <c r="TPJ9" i="4" s="1"/>
  <c r="TPL9" i="4" s="1"/>
  <c r="TPN9" i="4" s="1"/>
  <c r="TPP9" i="4" s="1"/>
  <c r="TPR9" i="4" s="1"/>
  <c r="TPT9" i="4" s="1"/>
  <c r="TPV9" i="4" s="1"/>
  <c r="TPX9" i="4" s="1"/>
  <c r="TPZ9" i="4" s="1"/>
  <c r="TQB9" i="4" s="1"/>
  <c r="TQD9" i="4" s="1"/>
  <c r="TQF9" i="4" s="1"/>
  <c r="TQH9" i="4" s="1"/>
  <c r="TQJ9" i="4" s="1"/>
  <c r="TQL9" i="4" s="1"/>
  <c r="TQN9" i="4" s="1"/>
  <c r="TQP9" i="4" s="1"/>
  <c r="TQR9" i="4" s="1"/>
  <c r="TQT9" i="4" s="1"/>
  <c r="TQV9" i="4" s="1"/>
  <c r="TQX9" i="4" s="1"/>
  <c r="TQZ9" i="4" s="1"/>
  <c r="TRB9" i="4" s="1"/>
  <c r="TRD9" i="4" s="1"/>
  <c r="TRF9" i="4" s="1"/>
  <c r="TRH9" i="4" s="1"/>
  <c r="TRJ9" i="4" s="1"/>
  <c r="TRL9" i="4" s="1"/>
  <c r="TRN9" i="4" s="1"/>
  <c r="TRP9" i="4" s="1"/>
  <c r="TRR9" i="4" s="1"/>
  <c r="TRT9" i="4" s="1"/>
  <c r="TRV9" i="4" s="1"/>
  <c r="TRX9" i="4" s="1"/>
  <c r="TRZ9" i="4" s="1"/>
  <c r="TSB9" i="4" s="1"/>
  <c r="TSD9" i="4" s="1"/>
  <c r="TSF9" i="4" s="1"/>
  <c r="TSH9" i="4" s="1"/>
  <c r="TSJ9" i="4" s="1"/>
  <c r="TSL9" i="4" s="1"/>
  <c r="TSN9" i="4" s="1"/>
  <c r="TSP9" i="4" s="1"/>
  <c r="TSR9" i="4" s="1"/>
  <c r="TST9" i="4" s="1"/>
  <c r="TSV9" i="4" s="1"/>
  <c r="TSX9" i="4" s="1"/>
  <c r="TSZ9" i="4" s="1"/>
  <c r="TTB9" i="4" s="1"/>
  <c r="TTD9" i="4" s="1"/>
  <c r="TTF9" i="4" s="1"/>
  <c r="TTH9" i="4" s="1"/>
  <c r="TTJ9" i="4" s="1"/>
  <c r="TTL9" i="4" s="1"/>
  <c r="TTN9" i="4" s="1"/>
  <c r="TTP9" i="4" s="1"/>
  <c r="TTR9" i="4" s="1"/>
  <c r="TTT9" i="4" s="1"/>
  <c r="TTV9" i="4" s="1"/>
  <c r="TTX9" i="4" s="1"/>
  <c r="TTZ9" i="4" s="1"/>
  <c r="TUB9" i="4" s="1"/>
  <c r="TUD9" i="4" s="1"/>
  <c r="TUF9" i="4" s="1"/>
  <c r="TUH9" i="4" s="1"/>
  <c r="TUJ9" i="4" s="1"/>
  <c r="TUL9" i="4" s="1"/>
  <c r="TUN9" i="4" s="1"/>
  <c r="TUP9" i="4" s="1"/>
  <c r="TUR9" i="4" s="1"/>
  <c r="TUT9" i="4" s="1"/>
  <c r="TUV9" i="4" s="1"/>
  <c r="TUX9" i="4" s="1"/>
  <c r="TUZ9" i="4" s="1"/>
  <c r="TVB9" i="4" s="1"/>
  <c r="TVD9" i="4" s="1"/>
  <c r="TVF9" i="4" s="1"/>
  <c r="TVH9" i="4" s="1"/>
  <c r="TVJ9" i="4" s="1"/>
  <c r="TVL9" i="4" s="1"/>
  <c r="TVN9" i="4" s="1"/>
  <c r="TVP9" i="4" s="1"/>
  <c r="TVR9" i="4" s="1"/>
  <c r="TVT9" i="4" s="1"/>
  <c r="TVV9" i="4" s="1"/>
  <c r="TVX9" i="4" s="1"/>
  <c r="TVZ9" i="4" s="1"/>
  <c r="TWB9" i="4" s="1"/>
  <c r="TWD9" i="4" s="1"/>
  <c r="TWF9" i="4" s="1"/>
  <c r="TWH9" i="4" s="1"/>
  <c r="TWJ9" i="4" s="1"/>
  <c r="TWL9" i="4" s="1"/>
  <c r="TWN9" i="4" s="1"/>
  <c r="TWP9" i="4" s="1"/>
  <c r="TWR9" i="4" s="1"/>
  <c r="TWT9" i="4" s="1"/>
  <c r="TWV9" i="4" s="1"/>
  <c r="TWX9" i="4" s="1"/>
  <c r="TWZ9" i="4" s="1"/>
  <c r="TXB9" i="4" s="1"/>
  <c r="TXD9" i="4" s="1"/>
  <c r="TXF9" i="4" s="1"/>
  <c r="TXH9" i="4" s="1"/>
  <c r="TXJ9" i="4" s="1"/>
  <c r="TXL9" i="4" s="1"/>
  <c r="TXN9" i="4" s="1"/>
  <c r="TXP9" i="4" s="1"/>
  <c r="TXR9" i="4" s="1"/>
  <c r="TXT9" i="4" s="1"/>
  <c r="TXV9" i="4" s="1"/>
  <c r="TXX9" i="4" s="1"/>
  <c r="TXZ9" i="4" s="1"/>
  <c r="TYB9" i="4" s="1"/>
  <c r="TYD9" i="4" s="1"/>
  <c r="TYF9" i="4" s="1"/>
  <c r="TYH9" i="4" s="1"/>
  <c r="TYJ9" i="4" s="1"/>
  <c r="TYL9" i="4" s="1"/>
  <c r="TYN9" i="4" s="1"/>
  <c r="TYP9" i="4" s="1"/>
  <c r="TYR9" i="4" s="1"/>
  <c r="TYT9" i="4" s="1"/>
  <c r="TYV9" i="4" s="1"/>
  <c r="TYX9" i="4" s="1"/>
  <c r="TYZ9" i="4" s="1"/>
  <c r="TZB9" i="4" s="1"/>
  <c r="TZD9" i="4" s="1"/>
  <c r="TZF9" i="4" s="1"/>
  <c r="TZH9" i="4" s="1"/>
  <c r="TZJ9" i="4" s="1"/>
  <c r="TZL9" i="4" s="1"/>
  <c r="TZN9" i="4" s="1"/>
  <c r="TZP9" i="4" s="1"/>
  <c r="TZR9" i="4" s="1"/>
  <c r="TZT9" i="4" s="1"/>
  <c r="TZV9" i="4" s="1"/>
  <c r="TZX9" i="4" s="1"/>
  <c r="TZZ9" i="4" s="1"/>
  <c r="UAB9" i="4" s="1"/>
  <c r="UAD9" i="4" s="1"/>
  <c r="UAF9" i="4" s="1"/>
  <c r="UAH9" i="4" s="1"/>
  <c r="UAJ9" i="4" s="1"/>
  <c r="UAL9" i="4" s="1"/>
  <c r="UAN9" i="4" s="1"/>
  <c r="UAP9" i="4" s="1"/>
  <c r="UAR9" i="4" s="1"/>
  <c r="UAT9" i="4" s="1"/>
  <c r="UAV9" i="4" s="1"/>
  <c r="UAX9" i="4" s="1"/>
  <c r="UAZ9" i="4" s="1"/>
  <c r="UBB9" i="4" s="1"/>
  <c r="UBD9" i="4" s="1"/>
  <c r="UBF9" i="4" s="1"/>
  <c r="UBH9" i="4" s="1"/>
  <c r="UBJ9" i="4" s="1"/>
  <c r="UBL9" i="4" s="1"/>
  <c r="UBN9" i="4" s="1"/>
  <c r="UBP9" i="4" s="1"/>
  <c r="UBR9" i="4" s="1"/>
  <c r="UBT9" i="4" s="1"/>
  <c r="UBV9" i="4" s="1"/>
  <c r="UBX9" i="4" s="1"/>
  <c r="UBZ9" i="4" s="1"/>
  <c r="UCB9" i="4" s="1"/>
  <c r="UCD9" i="4" s="1"/>
  <c r="UCF9" i="4" s="1"/>
  <c r="UCH9" i="4" s="1"/>
  <c r="UCJ9" i="4" s="1"/>
  <c r="UCL9" i="4" s="1"/>
  <c r="UCN9" i="4" s="1"/>
  <c r="UCP9" i="4" s="1"/>
  <c r="UCR9" i="4" s="1"/>
  <c r="UCT9" i="4" s="1"/>
  <c r="UCV9" i="4" s="1"/>
  <c r="UCX9" i="4" s="1"/>
  <c r="UCZ9" i="4" s="1"/>
  <c r="UDB9" i="4" s="1"/>
  <c r="UDD9" i="4" s="1"/>
  <c r="UDF9" i="4" s="1"/>
  <c r="UDH9" i="4" s="1"/>
  <c r="UDJ9" i="4" s="1"/>
  <c r="UDL9" i="4" s="1"/>
  <c r="UDN9" i="4" s="1"/>
  <c r="UDP9" i="4" s="1"/>
  <c r="UDR9" i="4" s="1"/>
  <c r="UDT9" i="4" s="1"/>
  <c r="UDV9" i="4" s="1"/>
  <c r="UDX9" i="4" s="1"/>
  <c r="UDZ9" i="4" s="1"/>
  <c r="UEB9" i="4" s="1"/>
  <c r="UED9" i="4" s="1"/>
  <c r="UEF9" i="4" s="1"/>
  <c r="UEH9" i="4" s="1"/>
  <c r="UEJ9" i="4" s="1"/>
  <c r="UEL9" i="4" s="1"/>
  <c r="UEN9" i="4" s="1"/>
  <c r="UEP9" i="4" s="1"/>
  <c r="UER9" i="4" s="1"/>
  <c r="UET9" i="4" s="1"/>
  <c r="UEV9" i="4" s="1"/>
  <c r="UEX9" i="4" s="1"/>
  <c r="UEZ9" i="4" s="1"/>
  <c r="UFB9" i="4" s="1"/>
  <c r="UFD9" i="4" s="1"/>
  <c r="UFF9" i="4" s="1"/>
  <c r="UFH9" i="4" s="1"/>
  <c r="UFJ9" i="4" s="1"/>
  <c r="UFL9" i="4" s="1"/>
  <c r="UFN9" i="4" s="1"/>
  <c r="UFP9" i="4" s="1"/>
  <c r="UFR9" i="4" s="1"/>
  <c r="UFT9" i="4" s="1"/>
  <c r="UFV9" i="4" s="1"/>
  <c r="UFX9" i="4" s="1"/>
  <c r="UFZ9" i="4" s="1"/>
  <c r="UGB9" i="4" s="1"/>
  <c r="UGD9" i="4" s="1"/>
  <c r="UGF9" i="4" s="1"/>
  <c r="UGH9" i="4" s="1"/>
  <c r="UGJ9" i="4" s="1"/>
  <c r="UGL9" i="4" s="1"/>
  <c r="UGN9" i="4" s="1"/>
  <c r="UGP9" i="4" s="1"/>
  <c r="UGR9" i="4" s="1"/>
  <c r="UGT9" i="4" s="1"/>
  <c r="UGV9" i="4" s="1"/>
  <c r="UGX9" i="4" s="1"/>
  <c r="UGZ9" i="4" s="1"/>
  <c r="UHB9" i="4" s="1"/>
  <c r="UHD9" i="4" s="1"/>
  <c r="UHF9" i="4" s="1"/>
  <c r="UHH9" i="4" s="1"/>
  <c r="UHJ9" i="4" s="1"/>
  <c r="UHL9" i="4" s="1"/>
  <c r="UHN9" i="4" s="1"/>
  <c r="UHP9" i="4" s="1"/>
  <c r="UHR9" i="4" s="1"/>
  <c r="UHT9" i="4" s="1"/>
  <c r="UHV9" i="4" s="1"/>
  <c r="UHX9" i="4" s="1"/>
  <c r="UHZ9" i="4" s="1"/>
  <c r="UIB9" i="4" s="1"/>
  <c r="UID9" i="4" s="1"/>
  <c r="UIF9" i="4" s="1"/>
  <c r="UIH9" i="4" s="1"/>
  <c r="UIJ9" i="4" s="1"/>
  <c r="UIL9" i="4" s="1"/>
  <c r="UIN9" i="4" s="1"/>
  <c r="UIP9" i="4" s="1"/>
  <c r="UIR9" i="4" s="1"/>
  <c r="UIT9" i="4" s="1"/>
  <c r="UIV9" i="4" s="1"/>
  <c r="UIX9" i="4" s="1"/>
  <c r="UIZ9" i="4" s="1"/>
  <c r="UJB9" i="4" s="1"/>
  <c r="UJD9" i="4" s="1"/>
  <c r="UJF9" i="4" s="1"/>
  <c r="UJH9" i="4" s="1"/>
  <c r="UJJ9" i="4" s="1"/>
  <c r="UJL9" i="4" s="1"/>
  <c r="UJN9" i="4" s="1"/>
  <c r="UJP9" i="4" s="1"/>
  <c r="UJR9" i="4" s="1"/>
  <c r="UJT9" i="4" s="1"/>
  <c r="UJV9" i="4" s="1"/>
  <c r="UJX9" i="4" s="1"/>
  <c r="UJZ9" i="4" s="1"/>
  <c r="UKB9" i="4" s="1"/>
  <c r="UKD9" i="4" s="1"/>
  <c r="UKF9" i="4" s="1"/>
  <c r="UKH9" i="4" s="1"/>
  <c r="UKJ9" i="4" s="1"/>
  <c r="UKL9" i="4" s="1"/>
  <c r="UKN9" i="4" s="1"/>
  <c r="UKP9" i="4" s="1"/>
  <c r="UKR9" i="4" s="1"/>
  <c r="UKT9" i="4" s="1"/>
  <c r="UKV9" i="4" s="1"/>
  <c r="UKX9" i="4" s="1"/>
  <c r="UKZ9" i="4" s="1"/>
  <c r="ULB9" i="4" s="1"/>
  <c r="ULD9" i="4" s="1"/>
  <c r="ULF9" i="4" s="1"/>
  <c r="ULH9" i="4" s="1"/>
  <c r="ULJ9" i="4" s="1"/>
  <c r="ULL9" i="4" s="1"/>
  <c r="ULN9" i="4" s="1"/>
  <c r="ULP9" i="4" s="1"/>
  <c r="ULR9" i="4" s="1"/>
  <c r="ULT9" i="4" s="1"/>
  <c r="ULV9" i="4" s="1"/>
  <c r="ULX9" i="4" s="1"/>
  <c r="ULZ9" i="4" s="1"/>
  <c r="UMB9" i="4" s="1"/>
  <c r="UMD9" i="4" s="1"/>
  <c r="UMF9" i="4" s="1"/>
  <c r="UMH9" i="4" s="1"/>
  <c r="UMJ9" i="4" s="1"/>
  <c r="UML9" i="4" s="1"/>
  <c r="UMN9" i="4" s="1"/>
  <c r="UMP9" i="4" s="1"/>
  <c r="UMR9" i="4" s="1"/>
  <c r="UMT9" i="4" s="1"/>
  <c r="UMV9" i="4" s="1"/>
  <c r="UMX9" i="4" s="1"/>
  <c r="UMZ9" i="4" s="1"/>
  <c r="UNB9" i="4" s="1"/>
  <c r="UND9" i="4" s="1"/>
  <c r="UNF9" i="4" s="1"/>
  <c r="UNH9" i="4" s="1"/>
  <c r="UNJ9" i="4" s="1"/>
  <c r="UNL9" i="4" s="1"/>
  <c r="UNN9" i="4" s="1"/>
  <c r="UNP9" i="4" s="1"/>
  <c r="UNR9" i="4" s="1"/>
  <c r="UNT9" i="4" s="1"/>
  <c r="UNV9" i="4" s="1"/>
  <c r="UNX9" i="4" s="1"/>
  <c r="UNZ9" i="4" s="1"/>
  <c r="UOB9" i="4" s="1"/>
  <c r="UOD9" i="4" s="1"/>
  <c r="UOF9" i="4" s="1"/>
  <c r="UOH9" i="4" s="1"/>
  <c r="UOJ9" i="4" s="1"/>
  <c r="UOL9" i="4" s="1"/>
  <c r="UON9" i="4" s="1"/>
  <c r="UOP9" i="4" s="1"/>
  <c r="UOR9" i="4" s="1"/>
  <c r="UOT9" i="4" s="1"/>
  <c r="UOV9" i="4" s="1"/>
  <c r="UOX9" i="4" s="1"/>
  <c r="UOZ9" i="4" s="1"/>
  <c r="UPB9" i="4" s="1"/>
  <c r="UPD9" i="4" s="1"/>
  <c r="UPF9" i="4" s="1"/>
  <c r="UPH9" i="4" s="1"/>
  <c r="UPJ9" i="4" s="1"/>
  <c r="UPL9" i="4" s="1"/>
  <c r="UPN9" i="4" s="1"/>
  <c r="UPP9" i="4" s="1"/>
  <c r="UPR9" i="4" s="1"/>
  <c r="UPT9" i="4" s="1"/>
  <c r="UPV9" i="4" s="1"/>
  <c r="UPX9" i="4" s="1"/>
  <c r="UPZ9" i="4" s="1"/>
  <c r="UQB9" i="4" s="1"/>
  <c r="UQD9" i="4" s="1"/>
  <c r="UQF9" i="4" s="1"/>
  <c r="UQH9" i="4" s="1"/>
  <c r="UQJ9" i="4" s="1"/>
  <c r="UQL9" i="4" s="1"/>
  <c r="UQN9" i="4" s="1"/>
  <c r="UQP9" i="4" s="1"/>
  <c r="UQR9" i="4" s="1"/>
  <c r="UQT9" i="4" s="1"/>
  <c r="UQV9" i="4" s="1"/>
  <c r="UQX9" i="4" s="1"/>
  <c r="UQZ9" i="4" s="1"/>
  <c r="URB9" i="4" s="1"/>
  <c r="URD9" i="4" s="1"/>
  <c r="URF9" i="4" s="1"/>
  <c r="URH9" i="4" s="1"/>
  <c r="URJ9" i="4" s="1"/>
  <c r="URL9" i="4" s="1"/>
  <c r="URN9" i="4" s="1"/>
  <c r="URP9" i="4" s="1"/>
  <c r="URR9" i="4" s="1"/>
  <c r="URT9" i="4" s="1"/>
  <c r="URV9" i="4" s="1"/>
  <c r="URX9" i="4" s="1"/>
  <c r="URZ9" i="4" s="1"/>
  <c r="USB9" i="4" s="1"/>
  <c r="USD9" i="4" s="1"/>
  <c r="USF9" i="4" s="1"/>
  <c r="USH9" i="4" s="1"/>
  <c r="USJ9" i="4" s="1"/>
  <c r="USL9" i="4" s="1"/>
  <c r="USN9" i="4" s="1"/>
  <c r="USP9" i="4" s="1"/>
  <c r="USR9" i="4" s="1"/>
  <c r="UST9" i="4" s="1"/>
  <c r="USV9" i="4" s="1"/>
  <c r="USX9" i="4" s="1"/>
  <c r="USZ9" i="4" s="1"/>
  <c r="UTB9" i="4" s="1"/>
  <c r="UTD9" i="4" s="1"/>
  <c r="UTF9" i="4" s="1"/>
  <c r="UTH9" i="4" s="1"/>
  <c r="UTJ9" i="4" s="1"/>
  <c r="UTL9" i="4" s="1"/>
  <c r="UTN9" i="4" s="1"/>
  <c r="UTP9" i="4" s="1"/>
  <c r="UTR9" i="4" s="1"/>
  <c r="UTT9" i="4" s="1"/>
  <c r="UTV9" i="4" s="1"/>
  <c r="UTX9" i="4" s="1"/>
  <c r="UTZ9" i="4" s="1"/>
  <c r="UUB9" i="4" s="1"/>
  <c r="UUD9" i="4" s="1"/>
  <c r="UUF9" i="4" s="1"/>
  <c r="UUH9" i="4" s="1"/>
  <c r="UUJ9" i="4" s="1"/>
  <c r="UUL9" i="4" s="1"/>
  <c r="UUN9" i="4" s="1"/>
  <c r="UUP9" i="4" s="1"/>
  <c r="UUR9" i="4" s="1"/>
  <c r="UUT9" i="4" s="1"/>
  <c r="UUV9" i="4" s="1"/>
  <c r="UUX9" i="4" s="1"/>
  <c r="UUZ9" i="4" s="1"/>
  <c r="UVB9" i="4" s="1"/>
  <c r="UVD9" i="4" s="1"/>
  <c r="UVF9" i="4" s="1"/>
  <c r="UVH9" i="4" s="1"/>
  <c r="UVJ9" i="4" s="1"/>
  <c r="UVL9" i="4" s="1"/>
  <c r="UVN9" i="4" s="1"/>
  <c r="UVP9" i="4" s="1"/>
  <c r="UVR9" i="4" s="1"/>
  <c r="UVT9" i="4" s="1"/>
  <c r="UVV9" i="4" s="1"/>
  <c r="UVX9" i="4" s="1"/>
  <c r="UVZ9" i="4" s="1"/>
  <c r="UWB9" i="4" s="1"/>
  <c r="UWD9" i="4" s="1"/>
  <c r="UWF9" i="4" s="1"/>
  <c r="UWH9" i="4" s="1"/>
  <c r="UWJ9" i="4" s="1"/>
  <c r="UWL9" i="4" s="1"/>
  <c r="UWN9" i="4" s="1"/>
  <c r="UWP9" i="4" s="1"/>
  <c r="UWR9" i="4" s="1"/>
  <c r="UWT9" i="4" s="1"/>
  <c r="UWV9" i="4" s="1"/>
  <c r="UWX9" i="4" s="1"/>
  <c r="UWZ9" i="4" s="1"/>
  <c r="UXB9" i="4" s="1"/>
  <c r="UXD9" i="4" s="1"/>
  <c r="UXF9" i="4" s="1"/>
  <c r="UXH9" i="4" s="1"/>
  <c r="UXJ9" i="4" s="1"/>
  <c r="UXL9" i="4" s="1"/>
  <c r="UXN9" i="4" s="1"/>
  <c r="UXP9" i="4" s="1"/>
  <c r="UXR9" i="4" s="1"/>
  <c r="UXT9" i="4" s="1"/>
  <c r="UXV9" i="4" s="1"/>
  <c r="UXX9" i="4" s="1"/>
  <c r="UXZ9" i="4" s="1"/>
  <c r="UYB9" i="4" s="1"/>
  <c r="UYD9" i="4" s="1"/>
  <c r="UYF9" i="4" s="1"/>
  <c r="UYH9" i="4" s="1"/>
  <c r="UYJ9" i="4" s="1"/>
  <c r="UYL9" i="4" s="1"/>
  <c r="UYN9" i="4" s="1"/>
  <c r="UYP9" i="4" s="1"/>
  <c r="UYR9" i="4" s="1"/>
  <c r="UYT9" i="4" s="1"/>
  <c r="UYV9" i="4" s="1"/>
  <c r="UYX9" i="4" s="1"/>
  <c r="UYZ9" i="4" s="1"/>
  <c r="UZB9" i="4" s="1"/>
  <c r="UZD9" i="4" s="1"/>
  <c r="UZF9" i="4" s="1"/>
  <c r="UZH9" i="4" s="1"/>
  <c r="UZJ9" i="4" s="1"/>
  <c r="UZL9" i="4" s="1"/>
  <c r="UZN9" i="4" s="1"/>
  <c r="UZP9" i="4" s="1"/>
  <c r="UZR9" i="4" s="1"/>
  <c r="UZT9" i="4" s="1"/>
  <c r="UZV9" i="4" s="1"/>
  <c r="UZX9" i="4" s="1"/>
  <c r="UZZ9" i="4" s="1"/>
  <c r="VAB9" i="4" s="1"/>
  <c r="VAD9" i="4" s="1"/>
  <c r="VAF9" i="4" s="1"/>
  <c r="VAH9" i="4" s="1"/>
  <c r="VAJ9" i="4" s="1"/>
  <c r="VAL9" i="4" s="1"/>
  <c r="VAN9" i="4" s="1"/>
  <c r="VAP9" i="4" s="1"/>
  <c r="VAR9" i="4" s="1"/>
  <c r="VAT9" i="4" s="1"/>
  <c r="VAV9" i="4" s="1"/>
  <c r="VAX9" i="4" s="1"/>
  <c r="VAZ9" i="4" s="1"/>
  <c r="VBB9" i="4" s="1"/>
  <c r="VBD9" i="4" s="1"/>
  <c r="VBF9" i="4" s="1"/>
  <c r="VBH9" i="4" s="1"/>
  <c r="VBJ9" i="4" s="1"/>
  <c r="VBL9" i="4" s="1"/>
  <c r="VBN9" i="4" s="1"/>
  <c r="VBP9" i="4" s="1"/>
  <c r="VBR9" i="4" s="1"/>
  <c r="VBT9" i="4" s="1"/>
  <c r="VBV9" i="4" s="1"/>
  <c r="VBX9" i="4" s="1"/>
  <c r="VBZ9" i="4" s="1"/>
  <c r="VCB9" i="4" s="1"/>
  <c r="VCD9" i="4" s="1"/>
  <c r="VCF9" i="4" s="1"/>
  <c r="VCH9" i="4" s="1"/>
  <c r="VCJ9" i="4" s="1"/>
  <c r="VCL9" i="4" s="1"/>
  <c r="VCN9" i="4" s="1"/>
  <c r="VCP9" i="4" s="1"/>
  <c r="VCR9" i="4" s="1"/>
  <c r="VCT9" i="4" s="1"/>
  <c r="VCV9" i="4" s="1"/>
  <c r="VCX9" i="4" s="1"/>
  <c r="VCZ9" i="4" s="1"/>
  <c r="VDB9" i="4" s="1"/>
  <c r="VDD9" i="4" s="1"/>
  <c r="VDF9" i="4" s="1"/>
  <c r="VDH9" i="4" s="1"/>
  <c r="VDJ9" i="4" s="1"/>
  <c r="VDL9" i="4" s="1"/>
  <c r="VDN9" i="4" s="1"/>
  <c r="VDP9" i="4" s="1"/>
  <c r="VDR9" i="4" s="1"/>
  <c r="VDT9" i="4" s="1"/>
  <c r="VDV9" i="4" s="1"/>
  <c r="VDX9" i="4" s="1"/>
  <c r="VDZ9" i="4" s="1"/>
  <c r="VEB9" i="4" s="1"/>
  <c r="VED9" i="4" s="1"/>
  <c r="VEF9" i="4" s="1"/>
  <c r="VEH9" i="4" s="1"/>
  <c r="VEJ9" i="4" s="1"/>
  <c r="VEL9" i="4" s="1"/>
  <c r="VEN9" i="4" s="1"/>
  <c r="VEP9" i="4" s="1"/>
  <c r="VER9" i="4" s="1"/>
  <c r="VET9" i="4" s="1"/>
  <c r="VEV9" i="4" s="1"/>
  <c r="VEX9" i="4" s="1"/>
  <c r="VEZ9" i="4" s="1"/>
  <c r="VFB9" i="4" s="1"/>
  <c r="VFD9" i="4" s="1"/>
  <c r="VFF9" i="4" s="1"/>
  <c r="VFH9" i="4" s="1"/>
  <c r="VFJ9" i="4" s="1"/>
  <c r="VFL9" i="4" s="1"/>
  <c r="VFN9" i="4" s="1"/>
  <c r="VFP9" i="4" s="1"/>
  <c r="VFR9" i="4" s="1"/>
  <c r="VFT9" i="4" s="1"/>
  <c r="VFV9" i="4" s="1"/>
  <c r="VFX9" i="4" s="1"/>
  <c r="VFZ9" i="4" s="1"/>
  <c r="VGB9" i="4" s="1"/>
  <c r="VGD9" i="4" s="1"/>
  <c r="VGF9" i="4" s="1"/>
  <c r="VGH9" i="4" s="1"/>
  <c r="VGJ9" i="4" s="1"/>
  <c r="VGL9" i="4" s="1"/>
  <c r="VGN9" i="4" s="1"/>
  <c r="VGP9" i="4" s="1"/>
  <c r="VGR9" i="4" s="1"/>
  <c r="VGT9" i="4" s="1"/>
  <c r="VGV9" i="4" s="1"/>
  <c r="VGX9" i="4" s="1"/>
  <c r="VGZ9" i="4" s="1"/>
  <c r="VHB9" i="4" s="1"/>
  <c r="VHD9" i="4" s="1"/>
  <c r="VHF9" i="4" s="1"/>
  <c r="VHH9" i="4" s="1"/>
  <c r="VHJ9" i="4" s="1"/>
  <c r="VHL9" i="4" s="1"/>
  <c r="VHN9" i="4" s="1"/>
  <c r="VHP9" i="4" s="1"/>
  <c r="VHR9" i="4" s="1"/>
  <c r="VHT9" i="4" s="1"/>
  <c r="VHV9" i="4" s="1"/>
  <c r="VHX9" i="4" s="1"/>
  <c r="VHZ9" i="4" s="1"/>
  <c r="VIB9" i="4" s="1"/>
  <c r="VID9" i="4" s="1"/>
  <c r="VIF9" i="4" s="1"/>
  <c r="VIH9" i="4" s="1"/>
  <c r="VIJ9" i="4" s="1"/>
  <c r="VIL9" i="4" s="1"/>
  <c r="VIN9" i="4" s="1"/>
  <c r="VIP9" i="4" s="1"/>
  <c r="VIR9" i="4" s="1"/>
  <c r="VIT9" i="4" s="1"/>
  <c r="VIV9" i="4" s="1"/>
  <c r="VIX9" i="4" s="1"/>
  <c r="VIZ9" i="4" s="1"/>
  <c r="VJB9" i="4" s="1"/>
  <c r="VJD9" i="4" s="1"/>
  <c r="VJF9" i="4" s="1"/>
  <c r="VJH9" i="4" s="1"/>
  <c r="VJJ9" i="4" s="1"/>
  <c r="VJL9" i="4" s="1"/>
  <c r="VJN9" i="4" s="1"/>
  <c r="VJP9" i="4" s="1"/>
  <c r="VJR9" i="4" s="1"/>
  <c r="VJT9" i="4" s="1"/>
  <c r="VJV9" i="4" s="1"/>
  <c r="VJX9" i="4" s="1"/>
  <c r="VJZ9" i="4" s="1"/>
  <c r="VKB9" i="4" s="1"/>
  <c r="VKD9" i="4" s="1"/>
  <c r="VKF9" i="4" s="1"/>
  <c r="VKH9" i="4" s="1"/>
  <c r="VKJ9" i="4" s="1"/>
  <c r="VKL9" i="4" s="1"/>
  <c r="VKN9" i="4" s="1"/>
  <c r="VKP9" i="4" s="1"/>
  <c r="VKR9" i="4" s="1"/>
  <c r="VKT9" i="4" s="1"/>
  <c r="VKV9" i="4" s="1"/>
  <c r="VKX9" i="4" s="1"/>
  <c r="VKZ9" i="4" s="1"/>
  <c r="VLB9" i="4" s="1"/>
  <c r="VLD9" i="4" s="1"/>
  <c r="VLF9" i="4" s="1"/>
  <c r="VLH9" i="4" s="1"/>
  <c r="VLJ9" i="4" s="1"/>
  <c r="VLL9" i="4" s="1"/>
  <c r="VLN9" i="4" s="1"/>
  <c r="VLP9" i="4" s="1"/>
  <c r="VLR9" i="4" s="1"/>
  <c r="VLT9" i="4" s="1"/>
  <c r="VLV9" i="4" s="1"/>
  <c r="VLX9" i="4" s="1"/>
  <c r="VLZ9" i="4" s="1"/>
  <c r="VMB9" i="4" s="1"/>
  <c r="VMD9" i="4" s="1"/>
  <c r="VMF9" i="4" s="1"/>
  <c r="VMH9" i="4" s="1"/>
  <c r="VMJ9" i="4" s="1"/>
  <c r="VML9" i="4" s="1"/>
  <c r="VMN9" i="4" s="1"/>
  <c r="VMP9" i="4" s="1"/>
  <c r="VMR9" i="4" s="1"/>
  <c r="VMT9" i="4" s="1"/>
  <c r="VMV9" i="4" s="1"/>
  <c r="VMX9" i="4" s="1"/>
  <c r="VMZ9" i="4" s="1"/>
  <c r="VNB9" i="4" s="1"/>
  <c r="VND9" i="4" s="1"/>
  <c r="VNF9" i="4" s="1"/>
  <c r="VNH9" i="4" s="1"/>
  <c r="VNJ9" i="4" s="1"/>
  <c r="VNL9" i="4" s="1"/>
  <c r="VNN9" i="4" s="1"/>
  <c r="VNP9" i="4" s="1"/>
  <c r="VNR9" i="4" s="1"/>
  <c r="VNT9" i="4" s="1"/>
  <c r="VNV9" i="4" s="1"/>
  <c r="VNX9" i="4" s="1"/>
  <c r="VNZ9" i="4" s="1"/>
  <c r="VOB9" i="4" s="1"/>
  <c r="VOD9" i="4" s="1"/>
  <c r="VOF9" i="4" s="1"/>
  <c r="VOH9" i="4" s="1"/>
  <c r="VOJ9" i="4" s="1"/>
  <c r="VOL9" i="4" s="1"/>
  <c r="VON9" i="4" s="1"/>
  <c r="VOP9" i="4" s="1"/>
  <c r="VOR9" i="4" s="1"/>
  <c r="VOT9" i="4" s="1"/>
  <c r="VOV9" i="4" s="1"/>
  <c r="VOX9" i="4" s="1"/>
  <c r="VOZ9" i="4" s="1"/>
  <c r="VPB9" i="4" s="1"/>
  <c r="VPD9" i="4" s="1"/>
  <c r="VPF9" i="4" s="1"/>
  <c r="VPH9" i="4" s="1"/>
  <c r="VPJ9" i="4" s="1"/>
  <c r="VPL9" i="4" s="1"/>
  <c r="VPN9" i="4" s="1"/>
  <c r="VPP9" i="4" s="1"/>
  <c r="VPR9" i="4" s="1"/>
  <c r="VPT9" i="4" s="1"/>
  <c r="VPV9" i="4" s="1"/>
  <c r="VPX9" i="4" s="1"/>
  <c r="VPZ9" i="4" s="1"/>
  <c r="VQB9" i="4" s="1"/>
  <c r="VQD9" i="4" s="1"/>
  <c r="VQF9" i="4" s="1"/>
  <c r="VQH9" i="4" s="1"/>
  <c r="VQJ9" i="4" s="1"/>
  <c r="VQL9" i="4" s="1"/>
  <c r="VQN9" i="4" s="1"/>
  <c r="VQP9" i="4" s="1"/>
  <c r="VQR9" i="4" s="1"/>
  <c r="VQT9" i="4" s="1"/>
  <c r="VQV9" i="4" s="1"/>
  <c r="VQX9" i="4" s="1"/>
  <c r="VQZ9" i="4" s="1"/>
  <c r="VRB9" i="4" s="1"/>
  <c r="VRD9" i="4" s="1"/>
  <c r="VRF9" i="4" s="1"/>
  <c r="VRH9" i="4" s="1"/>
  <c r="VRJ9" i="4" s="1"/>
  <c r="VRL9" i="4" s="1"/>
  <c r="VRN9" i="4" s="1"/>
  <c r="VRP9" i="4" s="1"/>
  <c r="VRR9" i="4" s="1"/>
  <c r="VRT9" i="4" s="1"/>
  <c r="VRV9" i="4" s="1"/>
  <c r="VRX9" i="4" s="1"/>
  <c r="VRZ9" i="4" s="1"/>
  <c r="VSB9" i="4" s="1"/>
  <c r="VSD9" i="4" s="1"/>
  <c r="VSF9" i="4" s="1"/>
  <c r="VSH9" i="4" s="1"/>
  <c r="VSJ9" i="4" s="1"/>
  <c r="VSL9" i="4" s="1"/>
  <c r="VSN9" i="4" s="1"/>
  <c r="VSP9" i="4" s="1"/>
  <c r="VSR9" i="4" s="1"/>
  <c r="VST9" i="4" s="1"/>
  <c r="VSV9" i="4" s="1"/>
  <c r="VSX9" i="4" s="1"/>
  <c r="VSZ9" i="4" s="1"/>
  <c r="VTB9" i="4" s="1"/>
  <c r="VTD9" i="4" s="1"/>
  <c r="VTF9" i="4" s="1"/>
  <c r="VTH9" i="4" s="1"/>
  <c r="VTJ9" i="4" s="1"/>
  <c r="VTL9" i="4" s="1"/>
  <c r="VTN9" i="4" s="1"/>
  <c r="VTP9" i="4" s="1"/>
  <c r="VTR9" i="4" s="1"/>
  <c r="VTT9" i="4" s="1"/>
  <c r="VTV9" i="4" s="1"/>
  <c r="VTX9" i="4" s="1"/>
  <c r="VTZ9" i="4" s="1"/>
  <c r="VUB9" i="4" s="1"/>
  <c r="VUD9" i="4" s="1"/>
  <c r="VUF9" i="4" s="1"/>
  <c r="VUH9" i="4" s="1"/>
  <c r="VUJ9" i="4" s="1"/>
  <c r="VUL9" i="4" s="1"/>
  <c r="VUN9" i="4" s="1"/>
  <c r="VUP9" i="4" s="1"/>
  <c r="VUR9" i="4" s="1"/>
  <c r="VUT9" i="4" s="1"/>
  <c r="VUV9" i="4" s="1"/>
  <c r="VUX9" i="4" s="1"/>
  <c r="VUZ9" i="4" s="1"/>
  <c r="VVB9" i="4" s="1"/>
  <c r="VVD9" i="4" s="1"/>
  <c r="VVF9" i="4" s="1"/>
  <c r="VVH9" i="4" s="1"/>
  <c r="VVJ9" i="4" s="1"/>
  <c r="VVL9" i="4" s="1"/>
  <c r="VVN9" i="4" s="1"/>
  <c r="VVP9" i="4" s="1"/>
  <c r="VVR9" i="4" s="1"/>
  <c r="VVT9" i="4" s="1"/>
  <c r="VVV9" i="4" s="1"/>
  <c r="VVX9" i="4" s="1"/>
  <c r="VVZ9" i="4" s="1"/>
  <c r="VWB9" i="4" s="1"/>
  <c r="VWD9" i="4" s="1"/>
  <c r="VWF9" i="4" s="1"/>
  <c r="VWH9" i="4" s="1"/>
  <c r="VWJ9" i="4" s="1"/>
  <c r="VWL9" i="4" s="1"/>
  <c r="VWN9" i="4" s="1"/>
  <c r="VWP9" i="4" s="1"/>
  <c r="VWR9" i="4" s="1"/>
  <c r="VWT9" i="4" s="1"/>
  <c r="VWV9" i="4" s="1"/>
  <c r="VWX9" i="4" s="1"/>
  <c r="VWZ9" i="4" s="1"/>
  <c r="VXB9" i="4" s="1"/>
  <c r="VXD9" i="4" s="1"/>
  <c r="VXF9" i="4" s="1"/>
  <c r="VXH9" i="4" s="1"/>
  <c r="VXJ9" i="4" s="1"/>
  <c r="VXL9" i="4" s="1"/>
  <c r="VXN9" i="4" s="1"/>
  <c r="VXP9" i="4" s="1"/>
  <c r="VXR9" i="4" s="1"/>
  <c r="VXT9" i="4" s="1"/>
  <c r="VXV9" i="4" s="1"/>
  <c r="VXX9" i="4" s="1"/>
  <c r="VXZ9" i="4" s="1"/>
  <c r="VYB9" i="4" s="1"/>
  <c r="VYD9" i="4" s="1"/>
  <c r="VYF9" i="4" s="1"/>
  <c r="VYH9" i="4" s="1"/>
  <c r="VYJ9" i="4" s="1"/>
  <c r="VYL9" i="4" s="1"/>
  <c r="VYN9" i="4" s="1"/>
  <c r="VYP9" i="4" s="1"/>
  <c r="VYR9" i="4" s="1"/>
  <c r="VYT9" i="4" s="1"/>
  <c r="VYV9" i="4" s="1"/>
  <c r="VYX9" i="4" s="1"/>
  <c r="VYZ9" i="4" s="1"/>
  <c r="VZB9" i="4" s="1"/>
  <c r="VZD9" i="4" s="1"/>
  <c r="VZF9" i="4" s="1"/>
  <c r="VZH9" i="4" s="1"/>
  <c r="VZJ9" i="4" s="1"/>
  <c r="VZL9" i="4" s="1"/>
  <c r="VZN9" i="4" s="1"/>
  <c r="VZP9" i="4" s="1"/>
  <c r="VZR9" i="4" s="1"/>
  <c r="VZT9" i="4" s="1"/>
  <c r="VZV9" i="4" s="1"/>
  <c r="VZX9" i="4" s="1"/>
  <c r="VZZ9" i="4" s="1"/>
  <c r="WAB9" i="4" s="1"/>
  <c r="WAD9" i="4" s="1"/>
  <c r="WAF9" i="4" s="1"/>
  <c r="WAH9" i="4" s="1"/>
  <c r="WAJ9" i="4" s="1"/>
  <c r="WAL9" i="4" s="1"/>
  <c r="WAN9" i="4" s="1"/>
  <c r="WAP9" i="4" s="1"/>
  <c r="WAR9" i="4" s="1"/>
  <c r="WAT9" i="4" s="1"/>
  <c r="WAV9" i="4" s="1"/>
  <c r="WAX9" i="4" s="1"/>
  <c r="WAZ9" i="4" s="1"/>
  <c r="WBB9" i="4" s="1"/>
  <c r="WBD9" i="4" s="1"/>
  <c r="WBF9" i="4" s="1"/>
  <c r="WBH9" i="4" s="1"/>
  <c r="WBJ9" i="4" s="1"/>
  <c r="WBL9" i="4" s="1"/>
  <c r="WBN9" i="4" s="1"/>
  <c r="WBP9" i="4" s="1"/>
  <c r="WBR9" i="4" s="1"/>
  <c r="WBT9" i="4" s="1"/>
  <c r="WBV9" i="4" s="1"/>
  <c r="WBX9" i="4" s="1"/>
  <c r="WBZ9" i="4" s="1"/>
  <c r="WCB9" i="4" s="1"/>
  <c r="WCD9" i="4" s="1"/>
  <c r="WCF9" i="4" s="1"/>
  <c r="WCH9" i="4" s="1"/>
  <c r="WCJ9" i="4" s="1"/>
  <c r="WCL9" i="4" s="1"/>
  <c r="WCN9" i="4" s="1"/>
  <c r="WCP9" i="4" s="1"/>
  <c r="WCR9" i="4" s="1"/>
  <c r="WCT9" i="4" s="1"/>
  <c r="WCV9" i="4" s="1"/>
  <c r="WCX9" i="4" s="1"/>
  <c r="WCZ9" i="4" s="1"/>
  <c r="WDB9" i="4" s="1"/>
  <c r="WDD9" i="4" s="1"/>
  <c r="WDF9" i="4" s="1"/>
  <c r="WDH9" i="4" s="1"/>
  <c r="WDJ9" i="4" s="1"/>
  <c r="WDL9" i="4" s="1"/>
  <c r="WDN9" i="4" s="1"/>
  <c r="WDP9" i="4" s="1"/>
  <c r="WDR9" i="4" s="1"/>
  <c r="WDT9" i="4" s="1"/>
  <c r="WDV9" i="4" s="1"/>
  <c r="WDX9" i="4" s="1"/>
  <c r="WDZ9" i="4" s="1"/>
  <c r="WEB9" i="4" s="1"/>
  <c r="WED9" i="4" s="1"/>
  <c r="WEF9" i="4" s="1"/>
  <c r="WEH9" i="4" s="1"/>
  <c r="WEJ9" i="4" s="1"/>
  <c r="WEL9" i="4" s="1"/>
  <c r="WEN9" i="4" s="1"/>
  <c r="WEP9" i="4" s="1"/>
  <c r="WER9" i="4" s="1"/>
  <c r="WET9" i="4" s="1"/>
  <c r="WEV9" i="4" s="1"/>
  <c r="WEX9" i="4" s="1"/>
  <c r="WEZ9" i="4" s="1"/>
  <c r="WFB9" i="4" s="1"/>
  <c r="WFD9" i="4" s="1"/>
  <c r="WFF9" i="4" s="1"/>
  <c r="WFH9" i="4" s="1"/>
  <c r="WFJ9" i="4" s="1"/>
  <c r="WFL9" i="4" s="1"/>
  <c r="WFN9" i="4" s="1"/>
  <c r="WFP9" i="4" s="1"/>
  <c r="WFR9" i="4" s="1"/>
  <c r="WFT9" i="4" s="1"/>
  <c r="WFV9" i="4" s="1"/>
  <c r="WFX9" i="4" s="1"/>
  <c r="WFZ9" i="4" s="1"/>
  <c r="WGB9" i="4" s="1"/>
  <c r="WGD9" i="4" s="1"/>
  <c r="WGF9" i="4" s="1"/>
  <c r="WGH9" i="4" s="1"/>
  <c r="WGJ9" i="4" s="1"/>
  <c r="WGL9" i="4" s="1"/>
  <c r="WGN9" i="4" s="1"/>
  <c r="WGP9" i="4" s="1"/>
  <c r="WGR9" i="4" s="1"/>
  <c r="WGT9" i="4" s="1"/>
  <c r="WGV9" i="4" s="1"/>
  <c r="WGX9" i="4" s="1"/>
  <c r="WGZ9" i="4" s="1"/>
  <c r="WHB9" i="4" s="1"/>
  <c r="WHD9" i="4" s="1"/>
  <c r="WHF9" i="4" s="1"/>
  <c r="WHH9" i="4" s="1"/>
  <c r="WHJ9" i="4" s="1"/>
  <c r="WHL9" i="4" s="1"/>
  <c r="WHN9" i="4" s="1"/>
  <c r="WHP9" i="4" s="1"/>
  <c r="WHR9" i="4" s="1"/>
  <c r="WHT9" i="4" s="1"/>
  <c r="WHV9" i="4" s="1"/>
  <c r="WHX9" i="4" s="1"/>
  <c r="WHZ9" i="4" s="1"/>
  <c r="WIB9" i="4" s="1"/>
  <c r="WID9" i="4" s="1"/>
  <c r="WIF9" i="4" s="1"/>
  <c r="WIH9" i="4" s="1"/>
  <c r="WIJ9" i="4" s="1"/>
  <c r="WIL9" i="4" s="1"/>
  <c r="WIN9" i="4" s="1"/>
  <c r="WIP9" i="4" s="1"/>
  <c r="WIR9" i="4" s="1"/>
  <c r="WIT9" i="4" s="1"/>
  <c r="WIV9" i="4" s="1"/>
  <c r="WIX9" i="4" s="1"/>
  <c r="WIZ9" i="4" s="1"/>
  <c r="WJB9" i="4" s="1"/>
  <c r="WJD9" i="4" s="1"/>
  <c r="WJF9" i="4" s="1"/>
  <c r="WJH9" i="4" s="1"/>
  <c r="WJJ9" i="4" s="1"/>
  <c r="WJL9" i="4" s="1"/>
  <c r="WJN9" i="4" s="1"/>
  <c r="WJP9" i="4" s="1"/>
  <c r="WJR9" i="4" s="1"/>
  <c r="WJT9" i="4" s="1"/>
  <c r="WJV9" i="4" s="1"/>
  <c r="WJX9" i="4" s="1"/>
  <c r="WJZ9" i="4" s="1"/>
  <c r="WKB9" i="4" s="1"/>
  <c r="WKD9" i="4" s="1"/>
  <c r="WKF9" i="4" s="1"/>
  <c r="WKH9" i="4" s="1"/>
  <c r="WKJ9" i="4" s="1"/>
  <c r="WKL9" i="4" s="1"/>
  <c r="WKN9" i="4" s="1"/>
  <c r="WKP9" i="4" s="1"/>
  <c r="WKR9" i="4" s="1"/>
  <c r="WKT9" i="4" s="1"/>
  <c r="WKV9" i="4" s="1"/>
  <c r="WKX9" i="4" s="1"/>
  <c r="WKZ9" i="4" s="1"/>
  <c r="WLB9" i="4" s="1"/>
  <c r="WLD9" i="4" s="1"/>
  <c r="WLF9" i="4" s="1"/>
  <c r="WLH9" i="4" s="1"/>
  <c r="WLJ9" i="4" s="1"/>
  <c r="WLL9" i="4" s="1"/>
  <c r="WLN9" i="4" s="1"/>
  <c r="WLP9" i="4" s="1"/>
  <c r="WLR9" i="4" s="1"/>
  <c r="WLT9" i="4" s="1"/>
  <c r="WLV9" i="4" s="1"/>
  <c r="WLX9" i="4" s="1"/>
  <c r="WLZ9" i="4" s="1"/>
  <c r="WMB9" i="4" s="1"/>
  <c r="WMD9" i="4" s="1"/>
  <c r="WMF9" i="4" s="1"/>
  <c r="WMH9" i="4" s="1"/>
  <c r="WMJ9" i="4" s="1"/>
  <c r="WML9" i="4" s="1"/>
  <c r="WMN9" i="4" s="1"/>
  <c r="WMP9" i="4" s="1"/>
  <c r="WMR9" i="4" s="1"/>
  <c r="WMT9" i="4" s="1"/>
  <c r="WMV9" i="4" s="1"/>
  <c r="WMX9" i="4" s="1"/>
  <c r="WMZ9" i="4" s="1"/>
  <c r="WNB9" i="4" s="1"/>
  <c r="WND9" i="4" s="1"/>
  <c r="WNF9" i="4" s="1"/>
  <c r="WNH9" i="4" s="1"/>
  <c r="WNJ9" i="4" s="1"/>
  <c r="WNL9" i="4" s="1"/>
  <c r="WNN9" i="4" s="1"/>
  <c r="WNP9" i="4" s="1"/>
  <c r="WNR9" i="4" s="1"/>
  <c r="WNT9" i="4" s="1"/>
  <c r="WNV9" i="4" s="1"/>
  <c r="WNX9" i="4" s="1"/>
  <c r="WNZ9" i="4" s="1"/>
  <c r="WOB9" i="4" s="1"/>
  <c r="WOD9" i="4" s="1"/>
  <c r="WOF9" i="4" s="1"/>
  <c r="WOH9" i="4" s="1"/>
  <c r="WOJ9" i="4" s="1"/>
  <c r="WOL9" i="4" s="1"/>
  <c r="WON9" i="4" s="1"/>
  <c r="WOP9" i="4" s="1"/>
  <c r="WOR9" i="4" s="1"/>
  <c r="WOT9" i="4" s="1"/>
  <c r="WOV9" i="4" s="1"/>
  <c r="WOX9" i="4" s="1"/>
  <c r="WOZ9" i="4" s="1"/>
  <c r="WPB9" i="4" s="1"/>
  <c r="WPD9" i="4" s="1"/>
  <c r="WPF9" i="4" s="1"/>
  <c r="WPH9" i="4" s="1"/>
  <c r="WPJ9" i="4" s="1"/>
  <c r="WPL9" i="4" s="1"/>
  <c r="WPN9" i="4" s="1"/>
  <c r="WPP9" i="4" s="1"/>
  <c r="WPR9" i="4" s="1"/>
  <c r="WPT9" i="4" s="1"/>
  <c r="WPV9" i="4" s="1"/>
  <c r="WPX9" i="4" s="1"/>
  <c r="WPZ9" i="4" s="1"/>
  <c r="WQB9" i="4" s="1"/>
  <c r="WQD9" i="4" s="1"/>
  <c r="WQF9" i="4" s="1"/>
  <c r="WQH9" i="4" s="1"/>
  <c r="WQJ9" i="4" s="1"/>
  <c r="WQL9" i="4" s="1"/>
  <c r="WQN9" i="4" s="1"/>
  <c r="WQP9" i="4" s="1"/>
  <c r="WQR9" i="4" s="1"/>
  <c r="WQT9" i="4" s="1"/>
  <c r="WQV9" i="4" s="1"/>
  <c r="WQX9" i="4" s="1"/>
  <c r="WQZ9" i="4" s="1"/>
  <c r="WRB9" i="4" s="1"/>
  <c r="WRD9" i="4" s="1"/>
  <c r="WRF9" i="4" s="1"/>
  <c r="WRH9" i="4" s="1"/>
  <c r="WRJ9" i="4" s="1"/>
  <c r="WRL9" i="4" s="1"/>
  <c r="WRN9" i="4" s="1"/>
  <c r="WRP9" i="4" s="1"/>
  <c r="WRR9" i="4" s="1"/>
  <c r="WRT9" i="4" s="1"/>
  <c r="WRV9" i="4" s="1"/>
  <c r="WRX9" i="4" s="1"/>
  <c r="WRZ9" i="4" s="1"/>
  <c r="WSB9" i="4" s="1"/>
  <c r="WSD9" i="4" s="1"/>
  <c r="WSF9" i="4" s="1"/>
  <c r="WSH9" i="4" s="1"/>
  <c r="WSJ9" i="4" s="1"/>
  <c r="WSL9" i="4" s="1"/>
  <c r="WSN9" i="4" s="1"/>
  <c r="WSP9" i="4" s="1"/>
  <c r="WSR9" i="4" s="1"/>
  <c r="WST9" i="4" s="1"/>
  <c r="WSV9" i="4" s="1"/>
  <c r="WSX9" i="4" s="1"/>
  <c r="WSZ9" i="4" s="1"/>
  <c r="WTB9" i="4" s="1"/>
  <c r="WTD9" i="4" s="1"/>
  <c r="WTF9" i="4" s="1"/>
  <c r="WTH9" i="4" s="1"/>
  <c r="WTJ9" i="4" s="1"/>
  <c r="WTL9" i="4" s="1"/>
  <c r="WTN9" i="4" s="1"/>
  <c r="WTP9" i="4" s="1"/>
  <c r="WTR9" i="4" s="1"/>
  <c r="WTT9" i="4" s="1"/>
  <c r="WTV9" i="4" s="1"/>
  <c r="WTX9" i="4" s="1"/>
  <c r="WTZ9" i="4" s="1"/>
  <c r="WUB9" i="4" s="1"/>
  <c r="WUD9" i="4" s="1"/>
  <c r="WUF9" i="4" s="1"/>
  <c r="WUH9" i="4" s="1"/>
  <c r="WUJ9" i="4" s="1"/>
  <c r="WUL9" i="4" s="1"/>
  <c r="WUN9" i="4" s="1"/>
  <c r="WUP9" i="4" s="1"/>
  <c r="WUR9" i="4" s="1"/>
  <c r="WUT9" i="4" s="1"/>
  <c r="WUV9" i="4" s="1"/>
  <c r="WUX9" i="4" s="1"/>
  <c r="WUZ9" i="4" s="1"/>
  <c r="WVB9" i="4" s="1"/>
  <c r="WVD9" i="4" s="1"/>
  <c r="WVF9" i="4" s="1"/>
  <c r="WVH9" i="4" s="1"/>
  <c r="WVJ9" i="4" s="1"/>
  <c r="WVL9" i="4" s="1"/>
  <c r="WVN9" i="4" s="1"/>
  <c r="WVP9" i="4" s="1"/>
  <c r="WVR9" i="4" s="1"/>
  <c r="WVT9" i="4" s="1"/>
  <c r="WVV9" i="4" s="1"/>
  <c r="WVX9" i="4" s="1"/>
  <c r="WVZ9" i="4" s="1"/>
  <c r="WWB9" i="4" s="1"/>
  <c r="WWD9" i="4" s="1"/>
  <c r="WWF9" i="4" s="1"/>
  <c r="WWH9" i="4" s="1"/>
  <c r="WWJ9" i="4" s="1"/>
  <c r="WWL9" i="4" s="1"/>
  <c r="WWN9" i="4" s="1"/>
  <c r="WWP9" i="4" s="1"/>
  <c r="WWR9" i="4" s="1"/>
  <c r="WWT9" i="4" s="1"/>
  <c r="WWV9" i="4" s="1"/>
  <c r="WWX9" i="4" s="1"/>
  <c r="WWZ9" i="4" s="1"/>
  <c r="WXB9" i="4" s="1"/>
  <c r="WXD9" i="4" s="1"/>
  <c r="WXF9" i="4" s="1"/>
  <c r="WXH9" i="4" s="1"/>
  <c r="WXJ9" i="4" s="1"/>
  <c r="WXL9" i="4" s="1"/>
  <c r="WXN9" i="4" s="1"/>
  <c r="WXP9" i="4" s="1"/>
  <c r="WXR9" i="4" s="1"/>
  <c r="WXT9" i="4" s="1"/>
  <c r="WXV9" i="4" s="1"/>
  <c r="WXX9" i="4" s="1"/>
  <c r="WXZ9" i="4" s="1"/>
  <c r="WYB9" i="4" s="1"/>
  <c r="WYD9" i="4" s="1"/>
  <c r="WYF9" i="4" s="1"/>
  <c r="WYH9" i="4" s="1"/>
  <c r="WYJ9" i="4" s="1"/>
  <c r="WYL9" i="4" s="1"/>
  <c r="WYN9" i="4" s="1"/>
  <c r="WYP9" i="4" s="1"/>
  <c r="WYR9" i="4" s="1"/>
  <c r="WYT9" i="4" s="1"/>
  <c r="WYV9" i="4" s="1"/>
  <c r="WYX9" i="4" s="1"/>
  <c r="WYZ9" i="4" s="1"/>
  <c r="WZB9" i="4" s="1"/>
  <c r="WZD9" i="4" s="1"/>
  <c r="WZF9" i="4" s="1"/>
  <c r="WZH9" i="4" s="1"/>
  <c r="WZJ9" i="4" s="1"/>
  <c r="WZL9" i="4" s="1"/>
  <c r="WZN9" i="4" s="1"/>
  <c r="WZP9" i="4" s="1"/>
  <c r="WZR9" i="4" s="1"/>
  <c r="WZT9" i="4" s="1"/>
  <c r="WZV9" i="4" s="1"/>
  <c r="WZX9" i="4" s="1"/>
  <c r="WZZ9" i="4" s="1"/>
  <c r="XAB9" i="4" s="1"/>
  <c r="XAD9" i="4" s="1"/>
  <c r="XAF9" i="4" s="1"/>
  <c r="XAH9" i="4" s="1"/>
  <c r="XAJ9" i="4" s="1"/>
  <c r="XAL9" i="4" s="1"/>
  <c r="XAN9" i="4" s="1"/>
  <c r="XAP9" i="4" s="1"/>
  <c r="XAR9" i="4" s="1"/>
  <c r="XAT9" i="4" s="1"/>
  <c r="XAV9" i="4" s="1"/>
  <c r="XAX9" i="4" s="1"/>
  <c r="XAZ9" i="4" s="1"/>
  <c r="XBB9" i="4" s="1"/>
  <c r="XBD9" i="4" s="1"/>
  <c r="XBF9" i="4" s="1"/>
  <c r="XBH9" i="4" s="1"/>
  <c r="XBJ9" i="4" s="1"/>
  <c r="XBL9" i="4" s="1"/>
  <c r="XBN9" i="4" s="1"/>
  <c r="XBP9" i="4" s="1"/>
  <c r="XBR9" i="4" s="1"/>
  <c r="XBT9" i="4" s="1"/>
  <c r="XBV9" i="4" s="1"/>
  <c r="XBX9" i="4" s="1"/>
  <c r="XBZ9" i="4" s="1"/>
  <c r="XCB9" i="4" s="1"/>
  <c r="XCD9" i="4" s="1"/>
  <c r="XCF9" i="4" s="1"/>
  <c r="XCH9" i="4" s="1"/>
  <c r="XCJ9" i="4" s="1"/>
  <c r="XCL9" i="4" s="1"/>
  <c r="XCN9" i="4" s="1"/>
  <c r="XCP9" i="4" s="1"/>
  <c r="XCR9" i="4" s="1"/>
  <c r="XCT9" i="4" s="1"/>
  <c r="XCV9" i="4" s="1"/>
  <c r="XCX9" i="4" s="1"/>
  <c r="XCZ9" i="4" s="1"/>
  <c r="XDB9" i="4" s="1"/>
  <c r="XDD9" i="4" s="1"/>
  <c r="XDF9" i="4" s="1"/>
  <c r="XDH9" i="4" s="1"/>
  <c r="XDJ9" i="4" s="1"/>
  <c r="XDL9" i="4" s="1"/>
  <c r="XDN9" i="4" s="1"/>
  <c r="XDP9" i="4" s="1"/>
  <c r="XDR9" i="4" s="1"/>
  <c r="XDT9" i="4" s="1"/>
  <c r="XDV9" i="4" s="1"/>
  <c r="XDX9" i="4" s="1"/>
  <c r="XDZ9" i="4" s="1"/>
  <c r="XEB9" i="4" s="1"/>
  <c r="XED9" i="4" s="1"/>
  <c r="XEF9" i="4" s="1"/>
  <c r="XEH9" i="4" s="1"/>
  <c r="XEJ9" i="4" s="1"/>
  <c r="XEL9" i="4" s="1"/>
  <c r="XEN9" i="4" s="1"/>
  <c r="XEP9" i="4" s="1"/>
  <c r="XER9" i="4" s="1"/>
  <c r="XET9" i="4" s="1"/>
  <c r="XEV9" i="4" s="1"/>
  <c r="XEX9" i="4" s="1"/>
  <c r="XEZ9" i="4" s="1"/>
  <c r="XFB9" i="4" s="1"/>
  <c r="XFD9" i="4" s="1"/>
  <c r="TO9" i="4"/>
  <c r="TQ9" i="4" s="1"/>
  <c r="TS9" i="4" s="1"/>
  <c r="TU9" i="4" s="1"/>
  <c r="TW9" i="4" s="1"/>
  <c r="TY9" i="4" s="1"/>
  <c r="UA9" i="4" s="1"/>
  <c r="UC9" i="4" s="1"/>
  <c r="UE9" i="4" s="1"/>
  <c r="UG9" i="4" s="1"/>
  <c r="UI9" i="4" s="1"/>
  <c r="UK9" i="4" s="1"/>
  <c r="UM9" i="4" s="1"/>
  <c r="UO9" i="4" s="1"/>
  <c r="UQ9" i="4" s="1"/>
  <c r="US9" i="4" s="1"/>
  <c r="UU9" i="4" s="1"/>
  <c r="UW9" i="4" s="1"/>
  <c r="UY9" i="4" s="1"/>
  <c r="VA9" i="4" s="1"/>
  <c r="VC9" i="4" s="1"/>
  <c r="VE9" i="4" s="1"/>
  <c r="VG9" i="4" s="1"/>
  <c r="VI9" i="4" s="1"/>
  <c r="VK9" i="4" s="1"/>
  <c r="VM9" i="4" s="1"/>
  <c r="VO9" i="4" s="1"/>
  <c r="VQ9" i="4" s="1"/>
  <c r="VS9" i="4" s="1"/>
  <c r="VU9" i="4" s="1"/>
  <c r="VW9" i="4" s="1"/>
  <c r="VY9" i="4" s="1"/>
  <c r="WA9" i="4" s="1"/>
  <c r="WC9" i="4" s="1"/>
  <c r="WE9" i="4" s="1"/>
  <c r="WG9" i="4" s="1"/>
  <c r="WI9" i="4" s="1"/>
  <c r="WK9" i="4" s="1"/>
  <c r="WM9" i="4" s="1"/>
  <c r="WO9" i="4" s="1"/>
  <c r="WQ9" i="4" s="1"/>
  <c r="WS9" i="4" s="1"/>
  <c r="WU9" i="4" s="1"/>
  <c r="WW9" i="4" s="1"/>
  <c r="WY9" i="4" s="1"/>
  <c r="XA9" i="4" s="1"/>
  <c r="XC9" i="4" s="1"/>
  <c r="XE9" i="4" s="1"/>
  <c r="XG9" i="4" s="1"/>
  <c r="XI9" i="4" s="1"/>
  <c r="XK9" i="4" s="1"/>
  <c r="XM9" i="4" s="1"/>
  <c r="XO9" i="4" s="1"/>
  <c r="XQ9" i="4" s="1"/>
  <c r="XS9" i="4" s="1"/>
  <c r="XU9" i="4" s="1"/>
  <c r="XW9" i="4" s="1"/>
  <c r="XY9" i="4" s="1"/>
  <c r="YA9" i="4" s="1"/>
  <c r="YC9" i="4" s="1"/>
  <c r="YE9" i="4" s="1"/>
  <c r="YG9" i="4" s="1"/>
  <c r="YI9" i="4" s="1"/>
  <c r="YK9" i="4" s="1"/>
  <c r="YM9" i="4" s="1"/>
  <c r="YO9" i="4" s="1"/>
  <c r="YQ9" i="4" s="1"/>
  <c r="YS9" i="4" s="1"/>
  <c r="YU9" i="4" s="1"/>
  <c r="YW9" i="4" s="1"/>
  <c r="YY9" i="4" s="1"/>
  <c r="ZA9" i="4" s="1"/>
  <c r="ZC9" i="4" s="1"/>
  <c r="ZE9" i="4" s="1"/>
  <c r="ZG9" i="4" s="1"/>
  <c r="ZI9" i="4" s="1"/>
  <c r="ZK9" i="4" s="1"/>
  <c r="ZM9" i="4" s="1"/>
  <c r="ZO9" i="4" s="1"/>
  <c r="ZQ9" i="4" s="1"/>
  <c r="ZS9" i="4" s="1"/>
  <c r="ZU9" i="4" s="1"/>
  <c r="ZW9" i="4" s="1"/>
  <c r="ZY9" i="4" s="1"/>
  <c r="AAA9" i="4" s="1"/>
  <c r="AAC9" i="4" s="1"/>
  <c r="AAE9" i="4" s="1"/>
  <c r="AAG9" i="4" s="1"/>
  <c r="AAI9" i="4" s="1"/>
  <c r="AAK9" i="4" s="1"/>
  <c r="AAM9" i="4" s="1"/>
  <c r="AAO9" i="4" s="1"/>
  <c r="AAQ9" i="4" s="1"/>
  <c r="AAS9" i="4" s="1"/>
  <c r="AAU9" i="4" s="1"/>
  <c r="AAW9" i="4" s="1"/>
  <c r="AAY9" i="4" s="1"/>
  <c r="ABA9" i="4" s="1"/>
  <c r="ABC9" i="4" s="1"/>
  <c r="ABE9" i="4" s="1"/>
  <c r="ABG9" i="4" s="1"/>
  <c r="ABI9" i="4" s="1"/>
  <c r="ABK9" i="4" s="1"/>
  <c r="ABM9" i="4" s="1"/>
  <c r="ABO9" i="4" s="1"/>
  <c r="ABQ9" i="4" s="1"/>
  <c r="ABS9" i="4" s="1"/>
  <c r="ABU9" i="4" s="1"/>
  <c r="ABW9" i="4" s="1"/>
  <c r="ABY9" i="4" s="1"/>
  <c r="ACA9" i="4" s="1"/>
  <c r="ACC9" i="4" s="1"/>
  <c r="ACE9" i="4" s="1"/>
  <c r="ACG9" i="4" s="1"/>
  <c r="ACI9" i="4" s="1"/>
  <c r="ACK9" i="4" s="1"/>
  <c r="ACM9" i="4" s="1"/>
  <c r="ACO9" i="4" s="1"/>
  <c r="ACQ9" i="4" s="1"/>
  <c r="ACS9" i="4" s="1"/>
  <c r="ACU9" i="4" s="1"/>
  <c r="ACW9" i="4" s="1"/>
  <c r="ACY9" i="4" s="1"/>
  <c r="ADA9" i="4" s="1"/>
  <c r="ADC9" i="4" s="1"/>
  <c r="ADE9" i="4" s="1"/>
  <c r="ADG9" i="4" s="1"/>
  <c r="ADI9" i="4" s="1"/>
  <c r="ADK9" i="4" s="1"/>
  <c r="ADM9" i="4" s="1"/>
  <c r="ADO9" i="4" s="1"/>
  <c r="ADQ9" i="4" s="1"/>
  <c r="ADS9" i="4" s="1"/>
  <c r="ADU9" i="4" s="1"/>
  <c r="ADW9" i="4" s="1"/>
  <c r="ADY9" i="4" s="1"/>
  <c r="AEA9" i="4" s="1"/>
  <c r="AEC9" i="4" s="1"/>
  <c r="AEE9" i="4" s="1"/>
  <c r="AEG9" i="4" s="1"/>
  <c r="AEI9" i="4" s="1"/>
  <c r="AEK9" i="4" s="1"/>
  <c r="AEM9" i="4" s="1"/>
  <c r="AEO9" i="4" s="1"/>
  <c r="AEQ9" i="4" s="1"/>
  <c r="AES9" i="4" s="1"/>
  <c r="AEU9" i="4" s="1"/>
  <c r="AEW9" i="4" s="1"/>
  <c r="AEY9" i="4" s="1"/>
  <c r="AFA9" i="4" s="1"/>
  <c r="AFC9" i="4" s="1"/>
  <c r="AFE9" i="4" s="1"/>
  <c r="AFG9" i="4" s="1"/>
  <c r="AFI9" i="4" s="1"/>
  <c r="AFK9" i="4" s="1"/>
  <c r="AFM9" i="4" s="1"/>
  <c r="AFO9" i="4" s="1"/>
  <c r="AFQ9" i="4" s="1"/>
  <c r="AFS9" i="4" s="1"/>
  <c r="AFU9" i="4" s="1"/>
  <c r="AFW9" i="4" s="1"/>
  <c r="AFY9" i="4" s="1"/>
  <c r="AGA9" i="4" s="1"/>
  <c r="AGC9" i="4" s="1"/>
  <c r="AGE9" i="4" s="1"/>
  <c r="AGG9" i="4" s="1"/>
  <c r="AGI9" i="4" s="1"/>
  <c r="AGK9" i="4" s="1"/>
  <c r="AGM9" i="4" s="1"/>
  <c r="AGO9" i="4" s="1"/>
  <c r="AGQ9" i="4" s="1"/>
  <c r="AGS9" i="4" s="1"/>
  <c r="AGU9" i="4" s="1"/>
  <c r="AGW9" i="4" s="1"/>
  <c r="AGY9" i="4" s="1"/>
  <c r="AHA9" i="4" s="1"/>
  <c r="AHC9" i="4" s="1"/>
  <c r="AHE9" i="4" s="1"/>
  <c r="AHG9" i="4" s="1"/>
  <c r="AHI9" i="4" s="1"/>
  <c r="AHK9" i="4" s="1"/>
  <c r="AHM9" i="4" s="1"/>
  <c r="AHO9" i="4" s="1"/>
  <c r="AHQ9" i="4" s="1"/>
  <c r="AHS9" i="4" s="1"/>
  <c r="AHU9" i="4" s="1"/>
  <c r="AHW9" i="4" s="1"/>
  <c r="AHY9" i="4" s="1"/>
  <c r="AIA9" i="4" s="1"/>
  <c r="AIC9" i="4" s="1"/>
  <c r="AIE9" i="4" s="1"/>
  <c r="AIG9" i="4" s="1"/>
  <c r="AII9" i="4" s="1"/>
  <c r="AIK9" i="4" s="1"/>
  <c r="AIM9" i="4" s="1"/>
  <c r="AIO9" i="4" s="1"/>
  <c r="AIQ9" i="4" s="1"/>
  <c r="AIS9" i="4" s="1"/>
  <c r="AIU9" i="4" s="1"/>
  <c r="AIW9" i="4" s="1"/>
  <c r="AIY9" i="4" s="1"/>
  <c r="AJA9" i="4" s="1"/>
  <c r="AJC9" i="4" s="1"/>
  <c r="AJE9" i="4" s="1"/>
  <c r="AJG9" i="4" s="1"/>
  <c r="AJI9" i="4" s="1"/>
  <c r="AJK9" i="4" s="1"/>
  <c r="AJM9" i="4" s="1"/>
  <c r="AJO9" i="4" s="1"/>
  <c r="AJQ9" i="4" s="1"/>
  <c r="AJS9" i="4" s="1"/>
  <c r="AJU9" i="4" s="1"/>
  <c r="AJW9" i="4" s="1"/>
  <c r="AJY9" i="4" s="1"/>
  <c r="AKA9" i="4" s="1"/>
  <c r="AKC9" i="4" s="1"/>
  <c r="AKE9" i="4" s="1"/>
  <c r="AKG9" i="4" s="1"/>
  <c r="AKI9" i="4" s="1"/>
  <c r="AKK9" i="4" s="1"/>
  <c r="AKM9" i="4" s="1"/>
  <c r="AKO9" i="4" s="1"/>
  <c r="AKQ9" i="4" s="1"/>
  <c r="AKS9" i="4" s="1"/>
  <c r="AKU9" i="4" s="1"/>
  <c r="AKW9" i="4" s="1"/>
  <c r="AKY9" i="4" s="1"/>
  <c r="ALA9" i="4" s="1"/>
  <c r="ALC9" i="4" s="1"/>
  <c r="ALE9" i="4" s="1"/>
  <c r="ALG9" i="4" s="1"/>
  <c r="ALI9" i="4" s="1"/>
  <c r="ALK9" i="4" s="1"/>
  <c r="ALM9" i="4" s="1"/>
  <c r="ALO9" i="4" s="1"/>
  <c r="ALQ9" i="4" s="1"/>
  <c r="ALS9" i="4" s="1"/>
  <c r="ALU9" i="4" s="1"/>
  <c r="ALW9" i="4" s="1"/>
  <c r="ALY9" i="4" s="1"/>
  <c r="AMA9" i="4" s="1"/>
  <c r="AMC9" i="4" s="1"/>
  <c r="AME9" i="4" s="1"/>
  <c r="AMG9" i="4" s="1"/>
  <c r="AMI9" i="4" s="1"/>
  <c r="AMK9" i="4" s="1"/>
  <c r="AMM9" i="4" s="1"/>
  <c r="AMO9" i="4" s="1"/>
  <c r="AMQ9" i="4" s="1"/>
  <c r="AMS9" i="4" s="1"/>
  <c r="AMU9" i="4" s="1"/>
  <c r="AMW9" i="4" s="1"/>
  <c r="AMY9" i="4" s="1"/>
  <c r="ANA9" i="4" s="1"/>
  <c r="ANC9" i="4" s="1"/>
  <c r="ANE9" i="4" s="1"/>
  <c r="ANG9" i="4" s="1"/>
  <c r="ANI9" i="4" s="1"/>
  <c r="ANK9" i="4" s="1"/>
  <c r="ANM9" i="4" s="1"/>
  <c r="ANO9" i="4" s="1"/>
  <c r="ANQ9" i="4" s="1"/>
  <c r="ANS9" i="4" s="1"/>
  <c r="ANU9" i="4" s="1"/>
  <c r="ANW9" i="4" s="1"/>
  <c r="ANY9" i="4" s="1"/>
  <c r="AOA9" i="4" s="1"/>
  <c r="AOC9" i="4" s="1"/>
  <c r="AOE9" i="4" s="1"/>
  <c r="AOG9" i="4" s="1"/>
  <c r="AOI9" i="4" s="1"/>
  <c r="AOK9" i="4" s="1"/>
  <c r="AOM9" i="4" s="1"/>
  <c r="AOO9" i="4" s="1"/>
  <c r="AOQ9" i="4" s="1"/>
  <c r="AOS9" i="4" s="1"/>
  <c r="AOU9" i="4" s="1"/>
  <c r="AOW9" i="4" s="1"/>
  <c r="AOY9" i="4" s="1"/>
  <c r="APA9" i="4" s="1"/>
  <c r="APC9" i="4" s="1"/>
  <c r="APE9" i="4" s="1"/>
  <c r="APG9" i="4" s="1"/>
  <c r="API9" i="4" s="1"/>
  <c r="APK9" i="4" s="1"/>
  <c r="APM9" i="4" s="1"/>
  <c r="APO9" i="4" s="1"/>
  <c r="APQ9" i="4" s="1"/>
  <c r="APS9" i="4" s="1"/>
  <c r="APU9" i="4" s="1"/>
  <c r="APW9" i="4" s="1"/>
  <c r="APY9" i="4" s="1"/>
  <c r="AQA9" i="4" s="1"/>
  <c r="AQC9" i="4" s="1"/>
  <c r="AQE9" i="4" s="1"/>
  <c r="AQG9" i="4" s="1"/>
  <c r="AQI9" i="4" s="1"/>
  <c r="AQK9" i="4" s="1"/>
  <c r="AQM9" i="4" s="1"/>
  <c r="AQO9" i="4" s="1"/>
  <c r="AQQ9" i="4" s="1"/>
  <c r="AQS9" i="4" s="1"/>
  <c r="AQU9" i="4" s="1"/>
  <c r="AQW9" i="4" s="1"/>
  <c r="AQY9" i="4" s="1"/>
  <c r="ARA9" i="4" s="1"/>
  <c r="ARC9" i="4" s="1"/>
  <c r="ARE9" i="4" s="1"/>
  <c r="ARG9" i="4" s="1"/>
  <c r="ARI9" i="4" s="1"/>
  <c r="ARK9" i="4" s="1"/>
  <c r="ARM9" i="4" s="1"/>
  <c r="ARO9" i="4" s="1"/>
  <c r="ARQ9" i="4" s="1"/>
  <c r="ARS9" i="4" s="1"/>
  <c r="ARU9" i="4" s="1"/>
  <c r="ARW9" i="4" s="1"/>
  <c r="ARY9" i="4" s="1"/>
  <c r="ASA9" i="4" s="1"/>
  <c r="ASC9" i="4" s="1"/>
  <c r="ASE9" i="4" s="1"/>
  <c r="ASG9" i="4" s="1"/>
  <c r="ASI9" i="4" s="1"/>
  <c r="ASK9" i="4" s="1"/>
  <c r="ASM9" i="4" s="1"/>
  <c r="ASO9" i="4" s="1"/>
  <c r="ASQ9" i="4" s="1"/>
  <c r="ASS9" i="4" s="1"/>
  <c r="ASU9" i="4" s="1"/>
  <c r="ASW9" i="4" s="1"/>
  <c r="ASY9" i="4" s="1"/>
  <c r="ATA9" i="4" s="1"/>
  <c r="ATC9" i="4" s="1"/>
  <c r="ATE9" i="4" s="1"/>
  <c r="ATG9" i="4" s="1"/>
  <c r="ATI9" i="4" s="1"/>
  <c r="ATK9" i="4" s="1"/>
  <c r="ATM9" i="4" s="1"/>
  <c r="ATO9" i="4" s="1"/>
  <c r="ATQ9" i="4" s="1"/>
  <c r="ATS9" i="4" s="1"/>
  <c r="ATU9" i="4" s="1"/>
  <c r="ATW9" i="4" s="1"/>
  <c r="ATY9" i="4" s="1"/>
  <c r="AUA9" i="4" s="1"/>
  <c r="AUC9" i="4" s="1"/>
  <c r="AUE9" i="4" s="1"/>
  <c r="AUG9" i="4" s="1"/>
  <c r="AUI9" i="4" s="1"/>
  <c r="AUK9" i="4" s="1"/>
  <c r="AUM9" i="4" s="1"/>
  <c r="AUO9" i="4" s="1"/>
  <c r="AUQ9" i="4" s="1"/>
  <c r="AUS9" i="4" s="1"/>
  <c r="AUU9" i="4" s="1"/>
  <c r="AUW9" i="4" s="1"/>
  <c r="AUY9" i="4" s="1"/>
  <c r="AVA9" i="4" s="1"/>
  <c r="AVC9" i="4" s="1"/>
  <c r="AVE9" i="4" s="1"/>
  <c r="AVG9" i="4" s="1"/>
  <c r="AVI9" i="4" s="1"/>
  <c r="AVK9" i="4" s="1"/>
  <c r="AVM9" i="4" s="1"/>
  <c r="AVO9" i="4" s="1"/>
  <c r="AVQ9" i="4" s="1"/>
  <c r="AVS9" i="4" s="1"/>
  <c r="AVU9" i="4" s="1"/>
  <c r="AVW9" i="4" s="1"/>
  <c r="AVY9" i="4" s="1"/>
  <c r="AWA9" i="4" s="1"/>
  <c r="AWC9" i="4" s="1"/>
  <c r="AWE9" i="4" s="1"/>
  <c r="AWG9" i="4" s="1"/>
  <c r="AWI9" i="4" s="1"/>
  <c r="AWK9" i="4" s="1"/>
  <c r="AWM9" i="4" s="1"/>
  <c r="AWO9" i="4" s="1"/>
  <c r="AWQ9" i="4" s="1"/>
  <c r="AWS9" i="4" s="1"/>
  <c r="AWU9" i="4" s="1"/>
  <c r="AWW9" i="4" s="1"/>
  <c r="AWY9" i="4" s="1"/>
  <c r="AXA9" i="4" s="1"/>
  <c r="AXC9" i="4" s="1"/>
  <c r="AXE9" i="4" s="1"/>
  <c r="AXG9" i="4" s="1"/>
  <c r="AXI9" i="4" s="1"/>
  <c r="AXK9" i="4" s="1"/>
  <c r="AXM9" i="4" s="1"/>
  <c r="AXO9" i="4" s="1"/>
  <c r="AXQ9" i="4" s="1"/>
  <c r="AXS9" i="4" s="1"/>
  <c r="AXU9" i="4" s="1"/>
  <c r="AXW9" i="4" s="1"/>
  <c r="AXY9" i="4" s="1"/>
  <c r="AYA9" i="4" s="1"/>
  <c r="AYC9" i="4" s="1"/>
  <c r="AYE9" i="4" s="1"/>
  <c r="AYG9" i="4" s="1"/>
  <c r="AYI9" i="4" s="1"/>
  <c r="AYK9" i="4" s="1"/>
  <c r="AYM9" i="4" s="1"/>
  <c r="AYO9" i="4" s="1"/>
  <c r="AYQ9" i="4" s="1"/>
  <c r="AYS9" i="4" s="1"/>
  <c r="AYU9" i="4" s="1"/>
  <c r="AYW9" i="4" s="1"/>
  <c r="AYY9" i="4" s="1"/>
  <c r="AZA9" i="4" s="1"/>
  <c r="AZC9" i="4" s="1"/>
  <c r="AZE9" i="4" s="1"/>
  <c r="AZG9" i="4" s="1"/>
  <c r="AZI9" i="4" s="1"/>
  <c r="AZK9" i="4" s="1"/>
  <c r="AZM9" i="4" s="1"/>
  <c r="AZO9" i="4" s="1"/>
  <c r="AZQ9" i="4" s="1"/>
  <c r="AZS9" i="4" s="1"/>
  <c r="AZU9" i="4" s="1"/>
  <c r="AZW9" i="4" s="1"/>
  <c r="AZY9" i="4" s="1"/>
  <c r="BAA9" i="4" s="1"/>
  <c r="BAC9" i="4" s="1"/>
  <c r="BAE9" i="4" s="1"/>
  <c r="BAG9" i="4" s="1"/>
  <c r="BAI9" i="4" s="1"/>
  <c r="BAK9" i="4" s="1"/>
  <c r="BAM9" i="4" s="1"/>
  <c r="BAO9" i="4" s="1"/>
  <c r="BAQ9" i="4" s="1"/>
  <c r="BAS9" i="4" s="1"/>
  <c r="BAU9" i="4" s="1"/>
  <c r="BAW9" i="4" s="1"/>
  <c r="BAY9" i="4" s="1"/>
  <c r="BBA9" i="4" s="1"/>
  <c r="BBC9" i="4" s="1"/>
  <c r="BBE9" i="4" s="1"/>
  <c r="BBG9" i="4" s="1"/>
  <c r="BBI9" i="4" s="1"/>
  <c r="BBK9" i="4" s="1"/>
  <c r="BBM9" i="4" s="1"/>
  <c r="BBO9" i="4" s="1"/>
  <c r="BBQ9" i="4" s="1"/>
  <c r="BBS9" i="4" s="1"/>
  <c r="BBU9" i="4" s="1"/>
  <c r="BBW9" i="4" s="1"/>
  <c r="BBY9" i="4" s="1"/>
  <c r="BCA9" i="4" s="1"/>
  <c r="BCC9" i="4" s="1"/>
  <c r="BCE9" i="4" s="1"/>
  <c r="BCG9" i="4" s="1"/>
  <c r="BCI9" i="4" s="1"/>
  <c r="BCK9" i="4" s="1"/>
  <c r="BCM9" i="4" s="1"/>
  <c r="BCO9" i="4" s="1"/>
  <c r="BCQ9" i="4" s="1"/>
  <c r="BCS9" i="4" s="1"/>
  <c r="BCU9" i="4" s="1"/>
  <c r="BCW9" i="4" s="1"/>
  <c r="BCY9" i="4" s="1"/>
  <c r="BDA9" i="4" s="1"/>
  <c r="BDC9" i="4" s="1"/>
  <c r="BDE9" i="4" s="1"/>
  <c r="BDG9" i="4" s="1"/>
  <c r="BDI9" i="4" s="1"/>
  <c r="BDK9" i="4" s="1"/>
  <c r="BDM9" i="4" s="1"/>
  <c r="BDO9" i="4" s="1"/>
  <c r="BDQ9" i="4" s="1"/>
  <c r="BDS9" i="4" s="1"/>
  <c r="BDU9" i="4" s="1"/>
  <c r="BDW9" i="4" s="1"/>
  <c r="BDY9" i="4" s="1"/>
  <c r="BEA9" i="4" s="1"/>
  <c r="BEC9" i="4" s="1"/>
  <c r="BEE9" i="4" s="1"/>
  <c r="BEG9" i="4" s="1"/>
  <c r="BEI9" i="4" s="1"/>
  <c r="BEK9" i="4" s="1"/>
  <c r="BEM9" i="4" s="1"/>
  <c r="BEO9" i="4" s="1"/>
  <c r="BEQ9" i="4" s="1"/>
  <c r="BES9" i="4" s="1"/>
  <c r="BEU9" i="4" s="1"/>
  <c r="BEW9" i="4" s="1"/>
  <c r="BEY9" i="4" s="1"/>
  <c r="BFA9" i="4" s="1"/>
  <c r="BFC9" i="4" s="1"/>
  <c r="BFE9" i="4" s="1"/>
  <c r="BFG9" i="4" s="1"/>
  <c r="BFI9" i="4" s="1"/>
  <c r="BFK9" i="4" s="1"/>
  <c r="BFM9" i="4" s="1"/>
  <c r="BFO9" i="4" s="1"/>
  <c r="BFQ9" i="4" s="1"/>
  <c r="BFS9" i="4" s="1"/>
  <c r="BFU9" i="4" s="1"/>
  <c r="BFW9" i="4" s="1"/>
  <c r="BFY9" i="4" s="1"/>
  <c r="BGA9" i="4" s="1"/>
  <c r="BGC9" i="4" s="1"/>
  <c r="BGE9" i="4" s="1"/>
  <c r="BGG9" i="4" s="1"/>
  <c r="BGI9" i="4" s="1"/>
  <c r="BGK9" i="4" s="1"/>
  <c r="BGM9" i="4" s="1"/>
  <c r="BGO9" i="4" s="1"/>
  <c r="BGQ9" i="4" s="1"/>
  <c r="BGS9" i="4" s="1"/>
  <c r="BGU9" i="4" s="1"/>
  <c r="BGW9" i="4" s="1"/>
  <c r="BGY9" i="4" s="1"/>
  <c r="BHA9" i="4" s="1"/>
  <c r="BHC9" i="4" s="1"/>
  <c r="BHE9" i="4" s="1"/>
  <c r="BHG9" i="4" s="1"/>
  <c r="BHI9" i="4" s="1"/>
  <c r="BHK9" i="4" s="1"/>
  <c r="BHM9" i="4" s="1"/>
  <c r="BHO9" i="4" s="1"/>
  <c r="BHQ9" i="4" s="1"/>
  <c r="BHS9" i="4" s="1"/>
  <c r="BHU9" i="4" s="1"/>
  <c r="BHW9" i="4" s="1"/>
  <c r="BHY9" i="4" s="1"/>
  <c r="BIA9" i="4" s="1"/>
  <c r="BIC9" i="4" s="1"/>
  <c r="BIE9" i="4" s="1"/>
  <c r="BIG9" i="4" s="1"/>
  <c r="BII9" i="4" s="1"/>
  <c r="BIK9" i="4" s="1"/>
  <c r="BIM9" i="4" s="1"/>
  <c r="BIO9" i="4" s="1"/>
  <c r="BIQ9" i="4" s="1"/>
  <c r="BIS9" i="4" s="1"/>
  <c r="BIU9" i="4" s="1"/>
  <c r="BIW9" i="4" s="1"/>
  <c r="BIY9" i="4" s="1"/>
  <c r="BJA9" i="4" s="1"/>
  <c r="BJC9" i="4" s="1"/>
  <c r="BJE9" i="4" s="1"/>
  <c r="BJG9" i="4" s="1"/>
  <c r="BJI9" i="4" s="1"/>
  <c r="BJK9" i="4" s="1"/>
  <c r="BJM9" i="4" s="1"/>
  <c r="BJO9" i="4" s="1"/>
  <c r="BJQ9" i="4" s="1"/>
  <c r="BJS9" i="4" s="1"/>
  <c r="BJU9" i="4" s="1"/>
  <c r="BJW9" i="4" s="1"/>
  <c r="BJY9" i="4" s="1"/>
  <c r="BKA9" i="4" s="1"/>
  <c r="BKC9" i="4" s="1"/>
  <c r="BKE9" i="4" s="1"/>
  <c r="BKG9" i="4" s="1"/>
  <c r="BKI9" i="4" s="1"/>
  <c r="BKK9" i="4" s="1"/>
  <c r="BKM9" i="4" s="1"/>
  <c r="BKO9" i="4" s="1"/>
  <c r="BKQ9" i="4" s="1"/>
  <c r="BKS9" i="4" s="1"/>
  <c r="BKU9" i="4" s="1"/>
  <c r="BKW9" i="4" s="1"/>
  <c r="BKY9" i="4" s="1"/>
  <c r="BLA9" i="4" s="1"/>
  <c r="BLC9" i="4" s="1"/>
  <c r="BLE9" i="4" s="1"/>
  <c r="BLG9" i="4" s="1"/>
  <c r="BLI9" i="4" s="1"/>
  <c r="BLK9" i="4" s="1"/>
  <c r="BLM9" i="4" s="1"/>
  <c r="BLO9" i="4" s="1"/>
  <c r="BLQ9" i="4" s="1"/>
  <c r="BLS9" i="4" s="1"/>
  <c r="BLU9" i="4" s="1"/>
  <c r="BLW9" i="4" s="1"/>
  <c r="BLY9" i="4" s="1"/>
  <c r="BMA9" i="4" s="1"/>
  <c r="BMC9" i="4" s="1"/>
  <c r="BME9" i="4" s="1"/>
  <c r="BMG9" i="4" s="1"/>
  <c r="BMI9" i="4" s="1"/>
  <c r="BMK9" i="4" s="1"/>
  <c r="BMM9" i="4" s="1"/>
  <c r="BMO9" i="4" s="1"/>
  <c r="BMQ9" i="4" s="1"/>
  <c r="BMS9" i="4" s="1"/>
  <c r="BMU9" i="4" s="1"/>
  <c r="BMW9" i="4" s="1"/>
  <c r="BMY9" i="4" s="1"/>
  <c r="BNA9" i="4" s="1"/>
  <c r="BNC9" i="4" s="1"/>
  <c r="BNE9" i="4" s="1"/>
  <c r="BNG9" i="4" s="1"/>
  <c r="BNI9" i="4" s="1"/>
  <c r="BNK9" i="4" s="1"/>
  <c r="BNM9" i="4" s="1"/>
  <c r="BNO9" i="4" s="1"/>
  <c r="BNQ9" i="4" s="1"/>
  <c r="BNS9" i="4" s="1"/>
  <c r="BNU9" i="4" s="1"/>
  <c r="BNW9" i="4" s="1"/>
  <c r="BNY9" i="4" s="1"/>
  <c r="BOA9" i="4" s="1"/>
  <c r="BOC9" i="4" s="1"/>
  <c r="BOE9" i="4" s="1"/>
  <c r="BOG9" i="4" s="1"/>
  <c r="BOI9" i="4" s="1"/>
  <c r="BOK9" i="4" s="1"/>
  <c r="BOM9" i="4" s="1"/>
  <c r="BOO9" i="4" s="1"/>
  <c r="BOQ9" i="4" s="1"/>
  <c r="BOS9" i="4" s="1"/>
  <c r="BOU9" i="4" s="1"/>
  <c r="BOW9" i="4" s="1"/>
  <c r="BOY9" i="4" s="1"/>
  <c r="BPA9" i="4" s="1"/>
  <c r="BPC9" i="4" s="1"/>
  <c r="BPE9" i="4" s="1"/>
  <c r="BPG9" i="4" s="1"/>
  <c r="BPI9" i="4" s="1"/>
  <c r="BPK9" i="4" s="1"/>
  <c r="BPM9" i="4" s="1"/>
  <c r="BPO9" i="4" s="1"/>
  <c r="BPQ9" i="4" s="1"/>
  <c r="BPS9" i="4" s="1"/>
  <c r="BPU9" i="4" s="1"/>
  <c r="BPW9" i="4" s="1"/>
  <c r="BPY9" i="4" s="1"/>
  <c r="BQA9" i="4" s="1"/>
  <c r="BQC9" i="4" s="1"/>
  <c r="BQE9" i="4" s="1"/>
  <c r="BQG9" i="4" s="1"/>
  <c r="BQI9" i="4" s="1"/>
  <c r="BQK9" i="4" s="1"/>
  <c r="BQM9" i="4" s="1"/>
  <c r="BQO9" i="4" s="1"/>
  <c r="BQQ9" i="4" s="1"/>
  <c r="BQS9" i="4" s="1"/>
  <c r="BQU9" i="4" s="1"/>
  <c r="BQW9" i="4" s="1"/>
  <c r="BQY9" i="4" s="1"/>
  <c r="BRA9" i="4" s="1"/>
  <c r="BRC9" i="4" s="1"/>
  <c r="BRE9" i="4" s="1"/>
  <c r="BRG9" i="4" s="1"/>
  <c r="BRI9" i="4" s="1"/>
  <c r="BRK9" i="4" s="1"/>
  <c r="BRM9" i="4" s="1"/>
  <c r="BRO9" i="4" s="1"/>
  <c r="BRQ9" i="4" s="1"/>
  <c r="BRS9" i="4" s="1"/>
  <c r="BRU9" i="4" s="1"/>
  <c r="BRW9" i="4" s="1"/>
  <c r="BRY9" i="4" s="1"/>
  <c r="BSA9" i="4" s="1"/>
  <c r="BSC9" i="4" s="1"/>
  <c r="BSE9" i="4" s="1"/>
  <c r="BSG9" i="4" s="1"/>
  <c r="BSI9" i="4" s="1"/>
  <c r="BSK9" i="4" s="1"/>
  <c r="BSM9" i="4" s="1"/>
  <c r="BSO9" i="4" s="1"/>
  <c r="BSQ9" i="4" s="1"/>
  <c r="BSS9" i="4" s="1"/>
  <c r="BSU9" i="4" s="1"/>
  <c r="BSW9" i="4" s="1"/>
  <c r="BSY9" i="4" s="1"/>
  <c r="BTA9" i="4" s="1"/>
  <c r="BTC9" i="4" s="1"/>
  <c r="BTE9" i="4" s="1"/>
  <c r="BTG9" i="4" s="1"/>
  <c r="BTI9" i="4" s="1"/>
  <c r="BTK9" i="4" s="1"/>
  <c r="BTM9" i="4" s="1"/>
  <c r="BTO9" i="4" s="1"/>
  <c r="BTQ9" i="4" s="1"/>
  <c r="BTS9" i="4" s="1"/>
  <c r="BTU9" i="4" s="1"/>
  <c r="BTW9" i="4" s="1"/>
  <c r="BTY9" i="4" s="1"/>
  <c r="BUA9" i="4" s="1"/>
  <c r="BUC9" i="4" s="1"/>
  <c r="BUE9" i="4" s="1"/>
  <c r="BUG9" i="4" s="1"/>
  <c r="BUI9" i="4" s="1"/>
  <c r="BUK9" i="4" s="1"/>
  <c r="BUM9" i="4" s="1"/>
  <c r="BUO9" i="4" s="1"/>
  <c r="BUQ9" i="4" s="1"/>
  <c r="BUS9" i="4" s="1"/>
  <c r="BUU9" i="4" s="1"/>
  <c r="BUW9" i="4" s="1"/>
  <c r="BUY9" i="4" s="1"/>
  <c r="BVA9" i="4" s="1"/>
  <c r="BVC9" i="4" s="1"/>
  <c r="BVE9" i="4" s="1"/>
  <c r="BVG9" i="4" s="1"/>
  <c r="BVI9" i="4" s="1"/>
  <c r="BVK9" i="4" s="1"/>
  <c r="BVM9" i="4" s="1"/>
  <c r="BVO9" i="4" s="1"/>
  <c r="BVQ9" i="4" s="1"/>
  <c r="BVS9" i="4" s="1"/>
  <c r="BVU9" i="4" s="1"/>
  <c r="BVW9" i="4" s="1"/>
  <c r="BVY9" i="4" s="1"/>
  <c r="BWA9" i="4" s="1"/>
  <c r="BWC9" i="4" s="1"/>
  <c r="BWE9" i="4" s="1"/>
  <c r="BWG9" i="4" s="1"/>
  <c r="BWI9" i="4" s="1"/>
  <c r="BWK9" i="4" s="1"/>
  <c r="BWM9" i="4" s="1"/>
  <c r="BWO9" i="4" s="1"/>
  <c r="BWQ9" i="4" s="1"/>
  <c r="BWS9" i="4" s="1"/>
  <c r="BWU9" i="4" s="1"/>
  <c r="BWW9" i="4" s="1"/>
  <c r="BWY9" i="4" s="1"/>
  <c r="BXA9" i="4" s="1"/>
  <c r="BXC9" i="4" s="1"/>
  <c r="BXE9" i="4" s="1"/>
  <c r="BXG9" i="4" s="1"/>
  <c r="BXI9" i="4" s="1"/>
  <c r="BXK9" i="4" s="1"/>
  <c r="BXM9" i="4" s="1"/>
  <c r="BXO9" i="4" s="1"/>
  <c r="BXQ9" i="4" s="1"/>
  <c r="BXS9" i="4" s="1"/>
  <c r="BXU9" i="4" s="1"/>
  <c r="BXW9" i="4" s="1"/>
  <c r="BXY9" i="4" s="1"/>
  <c r="BYA9" i="4" s="1"/>
  <c r="BYC9" i="4" s="1"/>
  <c r="BYE9" i="4" s="1"/>
  <c r="BYG9" i="4" s="1"/>
  <c r="BYI9" i="4" s="1"/>
  <c r="BYK9" i="4" s="1"/>
  <c r="BYM9" i="4" s="1"/>
  <c r="BYO9" i="4" s="1"/>
  <c r="BYQ9" i="4" s="1"/>
  <c r="BYS9" i="4" s="1"/>
  <c r="BYU9" i="4" s="1"/>
  <c r="BYW9" i="4" s="1"/>
  <c r="BYY9" i="4" s="1"/>
  <c r="BZA9" i="4" s="1"/>
  <c r="BZC9" i="4" s="1"/>
  <c r="BZE9" i="4" s="1"/>
  <c r="BZG9" i="4" s="1"/>
  <c r="BZI9" i="4" s="1"/>
  <c r="BZK9" i="4" s="1"/>
  <c r="BZM9" i="4" s="1"/>
  <c r="BZO9" i="4" s="1"/>
  <c r="BZQ9" i="4" s="1"/>
  <c r="BZS9" i="4" s="1"/>
  <c r="BZU9" i="4" s="1"/>
  <c r="BZW9" i="4" s="1"/>
  <c r="BZY9" i="4" s="1"/>
  <c r="CAA9" i="4" s="1"/>
  <c r="CAC9" i="4" s="1"/>
  <c r="CAE9" i="4" s="1"/>
  <c r="CAG9" i="4" s="1"/>
  <c r="CAI9" i="4" s="1"/>
  <c r="CAK9" i="4" s="1"/>
  <c r="CAM9" i="4" s="1"/>
  <c r="CAO9" i="4" s="1"/>
  <c r="CAQ9" i="4" s="1"/>
  <c r="CAS9" i="4" s="1"/>
  <c r="CAU9" i="4" s="1"/>
  <c r="CAW9" i="4" s="1"/>
  <c r="CAY9" i="4" s="1"/>
  <c r="CBA9" i="4" s="1"/>
  <c r="CBC9" i="4" s="1"/>
  <c r="CBE9" i="4" s="1"/>
  <c r="CBG9" i="4" s="1"/>
  <c r="CBI9" i="4" s="1"/>
  <c r="CBK9" i="4" s="1"/>
  <c r="CBM9" i="4" s="1"/>
  <c r="CBO9" i="4" s="1"/>
  <c r="CBQ9" i="4" s="1"/>
  <c r="CBS9" i="4" s="1"/>
  <c r="CBU9" i="4" s="1"/>
  <c r="CBW9" i="4" s="1"/>
  <c r="CBY9" i="4" s="1"/>
  <c r="CCA9" i="4" s="1"/>
  <c r="CCC9" i="4" s="1"/>
  <c r="CCE9" i="4" s="1"/>
  <c r="CCG9" i="4" s="1"/>
  <c r="CCI9" i="4" s="1"/>
  <c r="CCK9" i="4" s="1"/>
  <c r="CCM9" i="4" s="1"/>
  <c r="CCO9" i="4" s="1"/>
  <c r="CCQ9" i="4" s="1"/>
  <c r="CCS9" i="4" s="1"/>
  <c r="CCU9" i="4" s="1"/>
  <c r="CCW9" i="4" s="1"/>
  <c r="CCY9" i="4" s="1"/>
  <c r="CDA9" i="4" s="1"/>
  <c r="CDC9" i="4" s="1"/>
  <c r="CDE9" i="4" s="1"/>
  <c r="CDG9" i="4" s="1"/>
  <c r="CDI9" i="4" s="1"/>
  <c r="CDK9" i="4" s="1"/>
  <c r="CDM9" i="4" s="1"/>
  <c r="CDO9" i="4" s="1"/>
  <c r="CDQ9" i="4" s="1"/>
  <c r="CDS9" i="4" s="1"/>
  <c r="CDU9" i="4" s="1"/>
  <c r="CDW9" i="4" s="1"/>
  <c r="CDY9" i="4" s="1"/>
  <c r="CEA9" i="4" s="1"/>
  <c r="CEC9" i="4" s="1"/>
  <c r="CEE9" i="4" s="1"/>
  <c r="CEG9" i="4" s="1"/>
  <c r="CEI9" i="4" s="1"/>
  <c r="CEK9" i="4" s="1"/>
  <c r="CEM9" i="4" s="1"/>
  <c r="CEO9" i="4" s="1"/>
  <c r="CEQ9" i="4" s="1"/>
  <c r="CES9" i="4" s="1"/>
  <c r="CEU9" i="4" s="1"/>
  <c r="CEW9" i="4" s="1"/>
  <c r="CEY9" i="4" s="1"/>
  <c r="CFA9" i="4" s="1"/>
  <c r="CFC9" i="4" s="1"/>
  <c r="CFE9" i="4" s="1"/>
  <c r="CFG9" i="4" s="1"/>
  <c r="CFI9" i="4" s="1"/>
  <c r="CFK9" i="4" s="1"/>
  <c r="CFM9" i="4" s="1"/>
  <c r="CFO9" i="4" s="1"/>
  <c r="CFQ9" i="4" s="1"/>
  <c r="CFS9" i="4" s="1"/>
  <c r="CFU9" i="4" s="1"/>
  <c r="CFW9" i="4" s="1"/>
  <c r="CFY9" i="4" s="1"/>
  <c r="CGA9" i="4" s="1"/>
  <c r="CGC9" i="4" s="1"/>
  <c r="CGE9" i="4" s="1"/>
  <c r="CGG9" i="4" s="1"/>
  <c r="CGI9" i="4" s="1"/>
  <c r="CGK9" i="4" s="1"/>
  <c r="CGM9" i="4" s="1"/>
  <c r="CGO9" i="4" s="1"/>
  <c r="CGQ9" i="4" s="1"/>
  <c r="CGS9" i="4" s="1"/>
  <c r="CGU9" i="4" s="1"/>
  <c r="CGW9" i="4" s="1"/>
  <c r="CGY9" i="4" s="1"/>
  <c r="CHA9" i="4" s="1"/>
  <c r="CHC9" i="4" s="1"/>
  <c r="CHE9" i="4" s="1"/>
  <c r="CHG9" i="4" s="1"/>
  <c r="CHI9" i="4" s="1"/>
  <c r="CHK9" i="4" s="1"/>
  <c r="CHM9" i="4" s="1"/>
  <c r="CHO9" i="4" s="1"/>
  <c r="CHQ9" i="4" s="1"/>
  <c r="CHS9" i="4" s="1"/>
  <c r="CHU9" i="4" s="1"/>
  <c r="CHW9" i="4" s="1"/>
  <c r="CHY9" i="4" s="1"/>
  <c r="CIA9" i="4" s="1"/>
  <c r="CIC9" i="4" s="1"/>
  <c r="CIE9" i="4" s="1"/>
  <c r="CIG9" i="4" s="1"/>
  <c r="CII9" i="4" s="1"/>
  <c r="CIK9" i="4" s="1"/>
  <c r="CIM9" i="4" s="1"/>
  <c r="CIO9" i="4" s="1"/>
  <c r="CIQ9" i="4" s="1"/>
  <c r="CIS9" i="4" s="1"/>
  <c r="CIU9" i="4" s="1"/>
  <c r="CIW9" i="4" s="1"/>
  <c r="CIY9" i="4" s="1"/>
  <c r="CJA9" i="4" s="1"/>
  <c r="CJC9" i="4" s="1"/>
  <c r="CJE9" i="4" s="1"/>
  <c r="CJG9" i="4" s="1"/>
  <c r="CJI9" i="4" s="1"/>
  <c r="CJK9" i="4" s="1"/>
  <c r="CJM9" i="4" s="1"/>
  <c r="CJO9" i="4" s="1"/>
  <c r="CJQ9" i="4" s="1"/>
  <c r="CJS9" i="4" s="1"/>
  <c r="CJU9" i="4" s="1"/>
  <c r="CJW9" i="4" s="1"/>
  <c r="CJY9" i="4" s="1"/>
  <c r="CKA9" i="4" s="1"/>
  <c r="CKC9" i="4" s="1"/>
  <c r="CKE9" i="4" s="1"/>
  <c r="CKG9" i="4" s="1"/>
  <c r="CKI9" i="4" s="1"/>
  <c r="CKK9" i="4" s="1"/>
  <c r="CKM9" i="4" s="1"/>
  <c r="CKO9" i="4" s="1"/>
  <c r="CKQ9" i="4" s="1"/>
  <c r="CKS9" i="4" s="1"/>
  <c r="CKU9" i="4" s="1"/>
  <c r="CKW9" i="4" s="1"/>
  <c r="CKY9" i="4" s="1"/>
  <c r="CLA9" i="4" s="1"/>
  <c r="CLC9" i="4" s="1"/>
  <c r="CLE9" i="4" s="1"/>
  <c r="CLG9" i="4" s="1"/>
  <c r="CLI9" i="4" s="1"/>
  <c r="CLK9" i="4" s="1"/>
  <c r="CLM9" i="4" s="1"/>
  <c r="CLO9" i="4" s="1"/>
  <c r="CLQ9" i="4" s="1"/>
  <c r="CLS9" i="4" s="1"/>
  <c r="CLU9" i="4" s="1"/>
  <c r="CLW9" i="4" s="1"/>
  <c r="CLY9" i="4" s="1"/>
  <c r="CMA9" i="4" s="1"/>
  <c r="CMC9" i="4" s="1"/>
  <c r="CME9" i="4" s="1"/>
  <c r="CMG9" i="4" s="1"/>
  <c r="CMI9" i="4" s="1"/>
  <c r="CMK9" i="4" s="1"/>
  <c r="CMM9" i="4" s="1"/>
  <c r="CMO9" i="4" s="1"/>
  <c r="CMQ9" i="4" s="1"/>
  <c r="CMS9" i="4" s="1"/>
  <c r="CMU9" i="4" s="1"/>
  <c r="CMW9" i="4" s="1"/>
  <c r="CMY9" i="4" s="1"/>
  <c r="CNA9" i="4" s="1"/>
  <c r="CNC9" i="4" s="1"/>
  <c r="CNE9" i="4" s="1"/>
  <c r="CNG9" i="4" s="1"/>
  <c r="CNI9" i="4" s="1"/>
  <c r="CNK9" i="4" s="1"/>
  <c r="CNM9" i="4" s="1"/>
  <c r="CNO9" i="4" s="1"/>
  <c r="CNQ9" i="4" s="1"/>
  <c r="CNS9" i="4" s="1"/>
  <c r="CNU9" i="4" s="1"/>
  <c r="CNW9" i="4" s="1"/>
  <c r="CNY9" i="4" s="1"/>
  <c r="COA9" i="4" s="1"/>
  <c r="COC9" i="4" s="1"/>
  <c r="COE9" i="4" s="1"/>
  <c r="COG9" i="4" s="1"/>
  <c r="COI9" i="4" s="1"/>
  <c r="COK9" i="4" s="1"/>
  <c r="COM9" i="4" s="1"/>
  <c r="COO9" i="4" s="1"/>
  <c r="COQ9" i="4" s="1"/>
  <c r="COS9" i="4" s="1"/>
  <c r="COU9" i="4" s="1"/>
  <c r="COW9" i="4" s="1"/>
  <c r="COY9" i="4" s="1"/>
  <c r="CPA9" i="4" s="1"/>
  <c r="CPC9" i="4" s="1"/>
  <c r="CPE9" i="4" s="1"/>
  <c r="CPG9" i="4" s="1"/>
  <c r="CPI9" i="4" s="1"/>
  <c r="CPK9" i="4" s="1"/>
  <c r="CPM9" i="4" s="1"/>
  <c r="CPO9" i="4" s="1"/>
  <c r="CPQ9" i="4" s="1"/>
  <c r="CPS9" i="4" s="1"/>
  <c r="CPU9" i="4" s="1"/>
  <c r="CPW9" i="4" s="1"/>
  <c r="CPY9" i="4" s="1"/>
  <c r="CQA9" i="4" s="1"/>
  <c r="CQC9" i="4" s="1"/>
  <c r="CQE9" i="4" s="1"/>
  <c r="CQG9" i="4" s="1"/>
  <c r="CQI9" i="4" s="1"/>
  <c r="CQK9" i="4" s="1"/>
  <c r="CQM9" i="4" s="1"/>
  <c r="CQO9" i="4" s="1"/>
  <c r="CQQ9" i="4" s="1"/>
  <c r="CQS9" i="4" s="1"/>
  <c r="CQU9" i="4" s="1"/>
  <c r="CQW9" i="4" s="1"/>
  <c r="CQY9" i="4" s="1"/>
  <c r="CRA9" i="4" s="1"/>
  <c r="CRC9" i="4" s="1"/>
  <c r="CRE9" i="4" s="1"/>
  <c r="CRG9" i="4" s="1"/>
  <c r="CRI9" i="4" s="1"/>
  <c r="CRK9" i="4" s="1"/>
  <c r="CRM9" i="4" s="1"/>
  <c r="CRO9" i="4" s="1"/>
  <c r="CRQ9" i="4" s="1"/>
  <c r="CRS9" i="4" s="1"/>
  <c r="CRU9" i="4" s="1"/>
  <c r="CRW9" i="4" s="1"/>
  <c r="CRY9" i="4" s="1"/>
  <c r="CSA9" i="4" s="1"/>
  <c r="CSC9" i="4" s="1"/>
  <c r="CSE9" i="4" s="1"/>
  <c r="CSG9" i="4" s="1"/>
  <c r="CSI9" i="4" s="1"/>
  <c r="CSK9" i="4" s="1"/>
  <c r="CSM9" i="4" s="1"/>
  <c r="CSO9" i="4" s="1"/>
  <c r="CSQ9" i="4" s="1"/>
  <c r="CSS9" i="4" s="1"/>
  <c r="CSU9" i="4" s="1"/>
  <c r="CSW9" i="4" s="1"/>
  <c r="CSY9" i="4" s="1"/>
  <c r="CTA9" i="4" s="1"/>
  <c r="CTC9" i="4" s="1"/>
  <c r="CTE9" i="4" s="1"/>
  <c r="CTG9" i="4" s="1"/>
  <c r="CTI9" i="4" s="1"/>
  <c r="CTK9" i="4" s="1"/>
  <c r="CTM9" i="4" s="1"/>
  <c r="CTO9" i="4" s="1"/>
  <c r="CTQ9" i="4" s="1"/>
  <c r="CTS9" i="4" s="1"/>
  <c r="CTU9" i="4" s="1"/>
  <c r="CTW9" i="4" s="1"/>
  <c r="CTY9" i="4" s="1"/>
  <c r="CUA9" i="4" s="1"/>
  <c r="CUC9" i="4" s="1"/>
  <c r="CUE9" i="4" s="1"/>
  <c r="CUG9" i="4" s="1"/>
  <c r="CUI9" i="4" s="1"/>
  <c r="CUK9" i="4" s="1"/>
  <c r="CUM9" i="4" s="1"/>
  <c r="CUO9" i="4" s="1"/>
  <c r="CUQ9" i="4" s="1"/>
  <c r="CUS9" i="4" s="1"/>
  <c r="CUU9" i="4" s="1"/>
  <c r="CUW9" i="4" s="1"/>
  <c r="CUY9" i="4" s="1"/>
  <c r="CVA9" i="4" s="1"/>
  <c r="CVC9" i="4" s="1"/>
  <c r="CVE9" i="4" s="1"/>
  <c r="CVG9" i="4" s="1"/>
  <c r="CVI9" i="4" s="1"/>
  <c r="CVK9" i="4" s="1"/>
  <c r="CVM9" i="4" s="1"/>
  <c r="CVO9" i="4" s="1"/>
  <c r="CVQ9" i="4" s="1"/>
  <c r="CVS9" i="4" s="1"/>
  <c r="CVU9" i="4" s="1"/>
  <c r="CVW9" i="4" s="1"/>
  <c r="CVY9" i="4" s="1"/>
  <c r="CWA9" i="4" s="1"/>
  <c r="CWC9" i="4" s="1"/>
  <c r="CWE9" i="4" s="1"/>
  <c r="CWG9" i="4" s="1"/>
  <c r="CWI9" i="4" s="1"/>
  <c r="CWK9" i="4" s="1"/>
  <c r="CWM9" i="4" s="1"/>
  <c r="CWO9" i="4" s="1"/>
  <c r="CWQ9" i="4" s="1"/>
  <c r="CWS9" i="4" s="1"/>
  <c r="CWU9" i="4" s="1"/>
  <c r="CWW9" i="4" s="1"/>
  <c r="CWY9" i="4" s="1"/>
  <c r="CXA9" i="4" s="1"/>
  <c r="CXC9" i="4" s="1"/>
  <c r="CXE9" i="4" s="1"/>
  <c r="CXG9" i="4" s="1"/>
  <c r="CXI9" i="4" s="1"/>
  <c r="CXK9" i="4" s="1"/>
  <c r="CXM9" i="4" s="1"/>
  <c r="CXO9" i="4" s="1"/>
  <c r="CXQ9" i="4" s="1"/>
  <c r="CXS9" i="4" s="1"/>
  <c r="CXU9" i="4" s="1"/>
  <c r="CXW9" i="4" s="1"/>
  <c r="CXY9" i="4" s="1"/>
  <c r="CYA9" i="4" s="1"/>
  <c r="CYC9" i="4" s="1"/>
  <c r="CYE9" i="4" s="1"/>
  <c r="CYG9" i="4" s="1"/>
  <c r="CYI9" i="4" s="1"/>
  <c r="CYK9" i="4" s="1"/>
  <c r="CYM9" i="4" s="1"/>
  <c r="CYO9" i="4" s="1"/>
  <c r="CYQ9" i="4" s="1"/>
  <c r="CYS9" i="4" s="1"/>
  <c r="CYU9" i="4" s="1"/>
  <c r="CYW9" i="4" s="1"/>
  <c r="CYY9" i="4" s="1"/>
  <c r="CZA9" i="4" s="1"/>
  <c r="CZC9" i="4" s="1"/>
  <c r="CZE9" i="4" s="1"/>
  <c r="CZG9" i="4" s="1"/>
  <c r="CZI9" i="4" s="1"/>
  <c r="CZK9" i="4" s="1"/>
  <c r="CZM9" i="4" s="1"/>
  <c r="CZO9" i="4" s="1"/>
  <c r="CZQ9" i="4" s="1"/>
  <c r="CZS9" i="4" s="1"/>
  <c r="CZU9" i="4" s="1"/>
  <c r="CZW9" i="4" s="1"/>
  <c r="CZY9" i="4" s="1"/>
  <c r="DAA9" i="4" s="1"/>
  <c r="DAC9" i="4" s="1"/>
  <c r="DAE9" i="4" s="1"/>
  <c r="DAG9" i="4" s="1"/>
  <c r="DAI9" i="4" s="1"/>
  <c r="DAK9" i="4" s="1"/>
  <c r="DAM9" i="4" s="1"/>
  <c r="DAO9" i="4" s="1"/>
  <c r="DAQ9" i="4" s="1"/>
  <c r="DAS9" i="4" s="1"/>
  <c r="DAU9" i="4" s="1"/>
  <c r="DAW9" i="4" s="1"/>
  <c r="DAY9" i="4" s="1"/>
  <c r="DBA9" i="4" s="1"/>
  <c r="DBC9" i="4" s="1"/>
  <c r="DBE9" i="4" s="1"/>
  <c r="DBG9" i="4" s="1"/>
  <c r="DBI9" i="4" s="1"/>
  <c r="DBK9" i="4" s="1"/>
  <c r="DBM9" i="4" s="1"/>
  <c r="DBO9" i="4" s="1"/>
  <c r="DBQ9" i="4" s="1"/>
  <c r="DBS9" i="4" s="1"/>
  <c r="DBU9" i="4" s="1"/>
  <c r="DBW9" i="4" s="1"/>
  <c r="DBY9" i="4" s="1"/>
  <c r="DCA9" i="4" s="1"/>
  <c r="DCC9" i="4" s="1"/>
  <c r="DCE9" i="4" s="1"/>
  <c r="DCG9" i="4" s="1"/>
  <c r="DCI9" i="4" s="1"/>
  <c r="DCK9" i="4" s="1"/>
  <c r="DCM9" i="4" s="1"/>
  <c r="DCO9" i="4" s="1"/>
  <c r="DCQ9" i="4" s="1"/>
  <c r="DCS9" i="4" s="1"/>
  <c r="DCU9" i="4" s="1"/>
  <c r="DCW9" i="4" s="1"/>
  <c r="DCY9" i="4" s="1"/>
  <c r="DDA9" i="4" s="1"/>
  <c r="DDC9" i="4" s="1"/>
  <c r="DDE9" i="4" s="1"/>
  <c r="DDG9" i="4" s="1"/>
  <c r="DDI9" i="4" s="1"/>
  <c r="DDK9" i="4" s="1"/>
  <c r="DDM9" i="4" s="1"/>
  <c r="DDO9" i="4" s="1"/>
  <c r="DDQ9" i="4" s="1"/>
  <c r="DDS9" i="4" s="1"/>
  <c r="DDU9" i="4" s="1"/>
  <c r="DDW9" i="4" s="1"/>
  <c r="DDY9" i="4" s="1"/>
  <c r="DEA9" i="4" s="1"/>
  <c r="DEC9" i="4" s="1"/>
  <c r="DEE9" i="4" s="1"/>
  <c r="DEG9" i="4" s="1"/>
  <c r="DEI9" i="4" s="1"/>
  <c r="DEK9" i="4" s="1"/>
  <c r="DEM9" i="4" s="1"/>
  <c r="DEO9" i="4" s="1"/>
  <c r="DEQ9" i="4" s="1"/>
  <c r="DES9" i="4" s="1"/>
  <c r="DEU9" i="4" s="1"/>
  <c r="DEW9" i="4" s="1"/>
  <c r="DEY9" i="4" s="1"/>
  <c r="DFA9" i="4" s="1"/>
  <c r="DFC9" i="4" s="1"/>
  <c r="DFE9" i="4" s="1"/>
  <c r="DFG9" i="4" s="1"/>
  <c r="DFI9" i="4" s="1"/>
  <c r="DFK9" i="4" s="1"/>
  <c r="DFM9" i="4" s="1"/>
  <c r="DFO9" i="4" s="1"/>
  <c r="DFQ9" i="4" s="1"/>
  <c r="DFS9" i="4" s="1"/>
  <c r="DFU9" i="4" s="1"/>
  <c r="DFW9" i="4" s="1"/>
  <c r="DFY9" i="4" s="1"/>
  <c r="DGA9" i="4" s="1"/>
  <c r="DGC9" i="4" s="1"/>
  <c r="DGE9" i="4" s="1"/>
  <c r="DGG9" i="4" s="1"/>
  <c r="DGI9" i="4" s="1"/>
  <c r="DGK9" i="4" s="1"/>
  <c r="DGM9" i="4" s="1"/>
  <c r="DGO9" i="4" s="1"/>
  <c r="DGQ9" i="4" s="1"/>
  <c r="DGS9" i="4" s="1"/>
  <c r="DGU9" i="4" s="1"/>
  <c r="DGW9" i="4" s="1"/>
  <c r="DGY9" i="4" s="1"/>
  <c r="DHA9" i="4" s="1"/>
  <c r="DHC9" i="4" s="1"/>
  <c r="DHE9" i="4" s="1"/>
  <c r="DHG9" i="4" s="1"/>
  <c r="DHI9" i="4" s="1"/>
  <c r="DHK9" i="4" s="1"/>
  <c r="DHM9" i="4" s="1"/>
  <c r="DHO9" i="4" s="1"/>
  <c r="DHQ9" i="4" s="1"/>
  <c r="DHS9" i="4" s="1"/>
  <c r="DHU9" i="4" s="1"/>
  <c r="DHW9" i="4" s="1"/>
  <c r="DHY9" i="4" s="1"/>
  <c r="DIA9" i="4" s="1"/>
  <c r="DIC9" i="4" s="1"/>
  <c r="DIE9" i="4" s="1"/>
  <c r="DIG9" i="4" s="1"/>
  <c r="DII9" i="4" s="1"/>
  <c r="DIK9" i="4" s="1"/>
  <c r="DIM9" i="4" s="1"/>
  <c r="DIO9" i="4" s="1"/>
  <c r="DIQ9" i="4" s="1"/>
  <c r="DIS9" i="4" s="1"/>
  <c r="DIU9" i="4" s="1"/>
  <c r="DIW9" i="4" s="1"/>
  <c r="DIY9" i="4" s="1"/>
  <c r="DJA9" i="4" s="1"/>
  <c r="DJC9" i="4" s="1"/>
  <c r="DJE9" i="4" s="1"/>
  <c r="DJG9" i="4" s="1"/>
  <c r="DJI9" i="4" s="1"/>
  <c r="DJK9" i="4" s="1"/>
  <c r="DJM9" i="4" s="1"/>
  <c r="DJO9" i="4" s="1"/>
  <c r="DJQ9" i="4" s="1"/>
  <c r="DJS9" i="4" s="1"/>
  <c r="DJU9" i="4" s="1"/>
  <c r="DJW9" i="4" s="1"/>
  <c r="DJY9" i="4" s="1"/>
  <c r="DKA9" i="4" s="1"/>
  <c r="DKC9" i="4" s="1"/>
  <c r="DKE9" i="4" s="1"/>
  <c r="DKG9" i="4" s="1"/>
  <c r="DKI9" i="4" s="1"/>
  <c r="DKK9" i="4" s="1"/>
  <c r="DKM9" i="4" s="1"/>
  <c r="DKO9" i="4" s="1"/>
  <c r="DKQ9" i="4" s="1"/>
  <c r="DKS9" i="4" s="1"/>
  <c r="DKU9" i="4" s="1"/>
  <c r="DKW9" i="4" s="1"/>
  <c r="DKY9" i="4" s="1"/>
  <c r="DLA9" i="4" s="1"/>
  <c r="DLC9" i="4" s="1"/>
  <c r="DLE9" i="4" s="1"/>
  <c r="DLG9" i="4" s="1"/>
  <c r="DLI9" i="4" s="1"/>
  <c r="DLK9" i="4" s="1"/>
  <c r="DLM9" i="4" s="1"/>
  <c r="DLO9" i="4" s="1"/>
  <c r="DLQ9" i="4" s="1"/>
  <c r="DLS9" i="4" s="1"/>
  <c r="DLU9" i="4" s="1"/>
  <c r="DLW9" i="4" s="1"/>
  <c r="DLY9" i="4" s="1"/>
  <c r="DMA9" i="4" s="1"/>
  <c r="DMC9" i="4" s="1"/>
  <c r="DME9" i="4" s="1"/>
  <c r="DMG9" i="4" s="1"/>
  <c r="DMI9" i="4" s="1"/>
  <c r="DMK9" i="4" s="1"/>
  <c r="DMM9" i="4" s="1"/>
  <c r="DMO9" i="4" s="1"/>
  <c r="DMQ9" i="4" s="1"/>
  <c r="DMS9" i="4" s="1"/>
  <c r="DMU9" i="4" s="1"/>
  <c r="DMW9" i="4" s="1"/>
  <c r="DMY9" i="4" s="1"/>
  <c r="DNA9" i="4" s="1"/>
  <c r="DNC9" i="4" s="1"/>
  <c r="DNE9" i="4" s="1"/>
  <c r="DNG9" i="4" s="1"/>
  <c r="DNI9" i="4" s="1"/>
  <c r="DNK9" i="4" s="1"/>
  <c r="DNM9" i="4" s="1"/>
  <c r="DNO9" i="4" s="1"/>
  <c r="DNQ9" i="4" s="1"/>
  <c r="DNS9" i="4" s="1"/>
  <c r="DNU9" i="4" s="1"/>
  <c r="DNW9" i="4" s="1"/>
  <c r="DNY9" i="4" s="1"/>
  <c r="DOA9" i="4" s="1"/>
  <c r="DOC9" i="4" s="1"/>
  <c r="DOE9" i="4" s="1"/>
  <c r="DOG9" i="4" s="1"/>
  <c r="DOI9" i="4" s="1"/>
  <c r="DOK9" i="4" s="1"/>
  <c r="DOM9" i="4" s="1"/>
  <c r="DOO9" i="4" s="1"/>
  <c r="DOQ9" i="4" s="1"/>
  <c r="DOS9" i="4" s="1"/>
  <c r="DOU9" i="4" s="1"/>
  <c r="DOW9" i="4" s="1"/>
  <c r="DOY9" i="4" s="1"/>
  <c r="DPA9" i="4" s="1"/>
  <c r="DPC9" i="4" s="1"/>
  <c r="DPE9" i="4" s="1"/>
  <c r="DPG9" i="4" s="1"/>
  <c r="DPI9" i="4" s="1"/>
  <c r="DPK9" i="4" s="1"/>
  <c r="DPM9" i="4" s="1"/>
  <c r="DPO9" i="4" s="1"/>
  <c r="DPQ9" i="4" s="1"/>
  <c r="DPS9" i="4" s="1"/>
  <c r="DPU9" i="4" s="1"/>
  <c r="DPW9" i="4" s="1"/>
  <c r="DPY9" i="4" s="1"/>
  <c r="DQA9" i="4" s="1"/>
  <c r="DQC9" i="4" s="1"/>
  <c r="DQE9" i="4" s="1"/>
  <c r="DQG9" i="4" s="1"/>
  <c r="DQI9" i="4" s="1"/>
  <c r="DQK9" i="4" s="1"/>
  <c r="DQM9" i="4" s="1"/>
  <c r="DQO9" i="4" s="1"/>
  <c r="DQQ9" i="4" s="1"/>
  <c r="DQS9" i="4" s="1"/>
  <c r="DQU9" i="4" s="1"/>
  <c r="DQW9" i="4" s="1"/>
  <c r="DQY9" i="4" s="1"/>
  <c r="DRA9" i="4" s="1"/>
  <c r="DRC9" i="4" s="1"/>
  <c r="DRE9" i="4" s="1"/>
  <c r="DRG9" i="4" s="1"/>
  <c r="DRI9" i="4" s="1"/>
  <c r="DRK9" i="4" s="1"/>
  <c r="DRM9" i="4" s="1"/>
  <c r="DRO9" i="4" s="1"/>
  <c r="DRQ9" i="4" s="1"/>
  <c r="DRS9" i="4" s="1"/>
  <c r="DRU9" i="4" s="1"/>
  <c r="DRW9" i="4" s="1"/>
  <c r="DRY9" i="4" s="1"/>
  <c r="DSA9" i="4" s="1"/>
  <c r="DSC9" i="4" s="1"/>
  <c r="DSE9" i="4" s="1"/>
  <c r="DSG9" i="4" s="1"/>
  <c r="DSI9" i="4" s="1"/>
  <c r="DSK9" i="4" s="1"/>
  <c r="DSM9" i="4" s="1"/>
  <c r="DSO9" i="4" s="1"/>
  <c r="DSQ9" i="4" s="1"/>
  <c r="DSS9" i="4" s="1"/>
  <c r="DSU9" i="4" s="1"/>
  <c r="DSW9" i="4" s="1"/>
  <c r="DSY9" i="4" s="1"/>
  <c r="DTA9" i="4" s="1"/>
  <c r="DTC9" i="4" s="1"/>
  <c r="DTE9" i="4" s="1"/>
  <c r="DTG9" i="4" s="1"/>
  <c r="DTI9" i="4" s="1"/>
  <c r="DTK9" i="4" s="1"/>
  <c r="DTM9" i="4" s="1"/>
  <c r="DTO9" i="4" s="1"/>
  <c r="DTQ9" i="4" s="1"/>
  <c r="DTS9" i="4" s="1"/>
  <c r="DTU9" i="4" s="1"/>
  <c r="DTW9" i="4" s="1"/>
  <c r="DTY9" i="4" s="1"/>
  <c r="DUA9" i="4" s="1"/>
  <c r="DUC9" i="4" s="1"/>
  <c r="DUE9" i="4" s="1"/>
  <c r="DUG9" i="4" s="1"/>
  <c r="DUI9" i="4" s="1"/>
  <c r="DUK9" i="4" s="1"/>
  <c r="DUM9" i="4" s="1"/>
  <c r="DUO9" i="4" s="1"/>
  <c r="DUQ9" i="4" s="1"/>
  <c r="DUS9" i="4" s="1"/>
  <c r="DUU9" i="4" s="1"/>
  <c r="DUW9" i="4" s="1"/>
  <c r="DUY9" i="4" s="1"/>
  <c r="DVA9" i="4" s="1"/>
  <c r="DVC9" i="4" s="1"/>
  <c r="DVE9" i="4" s="1"/>
  <c r="DVG9" i="4" s="1"/>
  <c r="DVI9" i="4" s="1"/>
  <c r="DVK9" i="4" s="1"/>
  <c r="DVM9" i="4" s="1"/>
  <c r="DVO9" i="4" s="1"/>
  <c r="DVQ9" i="4" s="1"/>
  <c r="DVS9" i="4" s="1"/>
  <c r="DVU9" i="4" s="1"/>
  <c r="DVW9" i="4" s="1"/>
  <c r="DVY9" i="4" s="1"/>
  <c r="DWA9" i="4" s="1"/>
  <c r="DWC9" i="4" s="1"/>
  <c r="DWE9" i="4" s="1"/>
  <c r="DWG9" i="4" s="1"/>
  <c r="DWI9" i="4" s="1"/>
  <c r="DWK9" i="4" s="1"/>
  <c r="DWM9" i="4" s="1"/>
  <c r="DWO9" i="4" s="1"/>
  <c r="DWQ9" i="4" s="1"/>
  <c r="DWS9" i="4" s="1"/>
  <c r="DWU9" i="4" s="1"/>
  <c r="DWW9" i="4" s="1"/>
  <c r="DWY9" i="4" s="1"/>
  <c r="DXA9" i="4" s="1"/>
  <c r="DXC9" i="4" s="1"/>
  <c r="DXE9" i="4" s="1"/>
  <c r="DXG9" i="4" s="1"/>
  <c r="DXI9" i="4" s="1"/>
  <c r="DXK9" i="4" s="1"/>
  <c r="DXM9" i="4" s="1"/>
  <c r="DXO9" i="4" s="1"/>
  <c r="DXQ9" i="4" s="1"/>
  <c r="DXS9" i="4" s="1"/>
  <c r="DXU9" i="4" s="1"/>
  <c r="DXW9" i="4" s="1"/>
  <c r="DXY9" i="4" s="1"/>
  <c r="DYA9" i="4" s="1"/>
  <c r="DYC9" i="4" s="1"/>
  <c r="DYE9" i="4" s="1"/>
  <c r="DYG9" i="4" s="1"/>
  <c r="DYI9" i="4" s="1"/>
  <c r="DYK9" i="4" s="1"/>
  <c r="DYM9" i="4" s="1"/>
  <c r="DYO9" i="4" s="1"/>
  <c r="DYQ9" i="4" s="1"/>
  <c r="DYS9" i="4" s="1"/>
  <c r="DYU9" i="4" s="1"/>
  <c r="DYW9" i="4" s="1"/>
  <c r="DYY9" i="4" s="1"/>
  <c r="DZA9" i="4" s="1"/>
  <c r="DZC9" i="4" s="1"/>
  <c r="DZE9" i="4" s="1"/>
  <c r="DZG9" i="4" s="1"/>
  <c r="DZI9" i="4" s="1"/>
  <c r="DZK9" i="4" s="1"/>
  <c r="DZM9" i="4" s="1"/>
  <c r="DZO9" i="4" s="1"/>
  <c r="DZQ9" i="4" s="1"/>
  <c r="DZS9" i="4" s="1"/>
  <c r="DZU9" i="4" s="1"/>
  <c r="DZW9" i="4" s="1"/>
  <c r="DZY9" i="4" s="1"/>
  <c r="EAA9" i="4" s="1"/>
  <c r="EAC9" i="4" s="1"/>
  <c r="EAE9" i="4" s="1"/>
  <c r="EAG9" i="4" s="1"/>
  <c r="EAI9" i="4" s="1"/>
  <c r="EAK9" i="4" s="1"/>
  <c r="EAM9" i="4" s="1"/>
  <c r="EAO9" i="4" s="1"/>
  <c r="EAQ9" i="4" s="1"/>
  <c r="EAS9" i="4" s="1"/>
  <c r="EAU9" i="4" s="1"/>
  <c r="EAW9" i="4" s="1"/>
  <c r="EAY9" i="4" s="1"/>
  <c r="EBA9" i="4" s="1"/>
  <c r="EBC9" i="4" s="1"/>
  <c r="EBE9" i="4" s="1"/>
  <c r="EBG9" i="4" s="1"/>
  <c r="EBI9" i="4" s="1"/>
  <c r="EBK9" i="4" s="1"/>
  <c r="EBM9" i="4" s="1"/>
  <c r="EBO9" i="4" s="1"/>
  <c r="EBQ9" i="4" s="1"/>
  <c r="EBS9" i="4" s="1"/>
  <c r="EBU9" i="4" s="1"/>
  <c r="EBW9" i="4" s="1"/>
  <c r="EBY9" i="4" s="1"/>
  <c r="ECA9" i="4" s="1"/>
  <c r="ECC9" i="4" s="1"/>
  <c r="ECE9" i="4" s="1"/>
  <c r="ECG9" i="4" s="1"/>
  <c r="ECI9" i="4" s="1"/>
  <c r="ECK9" i="4" s="1"/>
  <c r="ECM9" i="4" s="1"/>
  <c r="ECO9" i="4" s="1"/>
  <c r="ECQ9" i="4" s="1"/>
  <c r="ECS9" i="4" s="1"/>
  <c r="ECU9" i="4" s="1"/>
  <c r="ECW9" i="4" s="1"/>
  <c r="ECY9" i="4" s="1"/>
  <c r="EDA9" i="4" s="1"/>
  <c r="EDC9" i="4" s="1"/>
  <c r="EDE9" i="4" s="1"/>
  <c r="EDG9" i="4" s="1"/>
  <c r="EDI9" i="4" s="1"/>
  <c r="EDK9" i="4" s="1"/>
  <c r="EDM9" i="4" s="1"/>
  <c r="EDO9" i="4" s="1"/>
  <c r="EDQ9" i="4" s="1"/>
  <c r="EDS9" i="4" s="1"/>
  <c r="EDU9" i="4" s="1"/>
  <c r="EDW9" i="4" s="1"/>
  <c r="EDY9" i="4" s="1"/>
  <c r="EEA9" i="4" s="1"/>
  <c r="EEC9" i="4" s="1"/>
  <c r="EEE9" i="4" s="1"/>
  <c r="EEG9" i="4" s="1"/>
  <c r="EEI9" i="4" s="1"/>
  <c r="EEK9" i="4" s="1"/>
  <c r="EEM9" i="4" s="1"/>
  <c r="EEO9" i="4" s="1"/>
  <c r="EEQ9" i="4" s="1"/>
  <c r="EES9" i="4" s="1"/>
  <c r="EEU9" i="4" s="1"/>
  <c r="EEW9" i="4" s="1"/>
  <c r="EEY9" i="4" s="1"/>
  <c r="EFA9" i="4" s="1"/>
  <c r="EFC9" i="4" s="1"/>
  <c r="EFE9" i="4" s="1"/>
  <c r="EFG9" i="4" s="1"/>
  <c r="EFI9" i="4" s="1"/>
  <c r="EFK9" i="4" s="1"/>
  <c r="EFM9" i="4" s="1"/>
  <c r="EFO9" i="4" s="1"/>
  <c r="EFQ9" i="4" s="1"/>
  <c r="EFS9" i="4" s="1"/>
  <c r="EFU9" i="4" s="1"/>
  <c r="EFW9" i="4" s="1"/>
  <c r="EFY9" i="4" s="1"/>
  <c r="EGA9" i="4" s="1"/>
  <c r="EGC9" i="4" s="1"/>
  <c r="EGE9" i="4" s="1"/>
  <c r="EGG9" i="4" s="1"/>
  <c r="EGI9" i="4" s="1"/>
  <c r="EGK9" i="4" s="1"/>
  <c r="EGM9" i="4" s="1"/>
  <c r="EGO9" i="4" s="1"/>
  <c r="EGQ9" i="4" s="1"/>
  <c r="EGS9" i="4" s="1"/>
  <c r="EGU9" i="4" s="1"/>
  <c r="EGW9" i="4" s="1"/>
  <c r="EGY9" i="4" s="1"/>
  <c r="EHA9" i="4" s="1"/>
  <c r="EHC9" i="4" s="1"/>
  <c r="EHE9" i="4" s="1"/>
  <c r="EHG9" i="4" s="1"/>
  <c r="EHI9" i="4" s="1"/>
  <c r="EHK9" i="4" s="1"/>
  <c r="EHM9" i="4" s="1"/>
  <c r="EHO9" i="4" s="1"/>
  <c r="EHQ9" i="4" s="1"/>
  <c r="EHS9" i="4" s="1"/>
  <c r="EHU9" i="4" s="1"/>
  <c r="EHW9" i="4" s="1"/>
  <c r="EHY9" i="4" s="1"/>
  <c r="EIA9" i="4" s="1"/>
  <c r="EIC9" i="4" s="1"/>
  <c r="EIE9" i="4" s="1"/>
  <c r="EIG9" i="4" s="1"/>
  <c r="EII9" i="4" s="1"/>
  <c r="EIK9" i="4" s="1"/>
  <c r="EIM9" i="4" s="1"/>
  <c r="EIO9" i="4" s="1"/>
  <c r="EIQ9" i="4" s="1"/>
  <c r="EIS9" i="4" s="1"/>
  <c r="EIU9" i="4" s="1"/>
  <c r="EIW9" i="4" s="1"/>
  <c r="EIY9" i="4" s="1"/>
  <c r="EJA9" i="4" s="1"/>
  <c r="EJC9" i="4" s="1"/>
  <c r="EJE9" i="4" s="1"/>
  <c r="EJG9" i="4" s="1"/>
  <c r="EJI9" i="4" s="1"/>
  <c r="EJK9" i="4" s="1"/>
  <c r="EJM9" i="4" s="1"/>
  <c r="EJO9" i="4" s="1"/>
  <c r="EJQ9" i="4" s="1"/>
  <c r="EJS9" i="4" s="1"/>
  <c r="EJU9" i="4" s="1"/>
  <c r="EJW9" i="4" s="1"/>
  <c r="EJY9" i="4" s="1"/>
  <c r="EKA9" i="4" s="1"/>
  <c r="EKC9" i="4" s="1"/>
  <c r="EKE9" i="4" s="1"/>
  <c r="EKG9" i="4" s="1"/>
  <c r="EKI9" i="4" s="1"/>
  <c r="EKK9" i="4" s="1"/>
  <c r="EKM9" i="4" s="1"/>
  <c r="EKO9" i="4" s="1"/>
  <c r="EKQ9" i="4" s="1"/>
  <c r="EKS9" i="4" s="1"/>
  <c r="EKU9" i="4" s="1"/>
  <c r="EKW9" i="4" s="1"/>
  <c r="EKY9" i="4" s="1"/>
  <c r="ELA9" i="4" s="1"/>
  <c r="ELC9" i="4" s="1"/>
  <c r="ELE9" i="4" s="1"/>
  <c r="ELG9" i="4" s="1"/>
  <c r="ELI9" i="4" s="1"/>
  <c r="ELK9" i="4" s="1"/>
  <c r="ELM9" i="4" s="1"/>
  <c r="ELO9" i="4" s="1"/>
  <c r="ELQ9" i="4" s="1"/>
  <c r="ELS9" i="4" s="1"/>
  <c r="ELU9" i="4" s="1"/>
  <c r="ELW9" i="4" s="1"/>
  <c r="ELY9" i="4" s="1"/>
  <c r="EMA9" i="4" s="1"/>
  <c r="EMC9" i="4" s="1"/>
  <c r="EME9" i="4" s="1"/>
  <c r="EMG9" i="4" s="1"/>
  <c r="EMI9" i="4" s="1"/>
  <c r="EMK9" i="4" s="1"/>
  <c r="EMM9" i="4" s="1"/>
  <c r="EMO9" i="4" s="1"/>
  <c r="EMQ9" i="4" s="1"/>
  <c r="EMS9" i="4" s="1"/>
  <c r="EMU9" i="4" s="1"/>
  <c r="EMW9" i="4" s="1"/>
  <c r="EMY9" i="4" s="1"/>
  <c r="ENA9" i="4" s="1"/>
  <c r="ENC9" i="4" s="1"/>
  <c r="ENE9" i="4" s="1"/>
  <c r="ENG9" i="4" s="1"/>
  <c r="ENI9" i="4" s="1"/>
  <c r="ENK9" i="4" s="1"/>
  <c r="ENM9" i="4" s="1"/>
  <c r="ENO9" i="4" s="1"/>
  <c r="ENQ9" i="4" s="1"/>
  <c r="ENS9" i="4" s="1"/>
  <c r="ENU9" i="4" s="1"/>
  <c r="ENW9" i="4" s="1"/>
  <c r="ENY9" i="4" s="1"/>
  <c r="EOA9" i="4" s="1"/>
  <c r="EOC9" i="4" s="1"/>
  <c r="EOE9" i="4" s="1"/>
  <c r="EOG9" i="4" s="1"/>
  <c r="EOI9" i="4" s="1"/>
  <c r="EOK9" i="4" s="1"/>
  <c r="EOM9" i="4" s="1"/>
  <c r="EOO9" i="4" s="1"/>
  <c r="EOQ9" i="4" s="1"/>
  <c r="EOS9" i="4" s="1"/>
  <c r="EOU9" i="4" s="1"/>
  <c r="EOW9" i="4" s="1"/>
  <c r="EOY9" i="4" s="1"/>
  <c r="EPA9" i="4" s="1"/>
  <c r="EPC9" i="4" s="1"/>
  <c r="EPE9" i="4" s="1"/>
  <c r="EPG9" i="4" s="1"/>
  <c r="EPI9" i="4" s="1"/>
  <c r="EPK9" i="4" s="1"/>
  <c r="EPM9" i="4" s="1"/>
  <c r="EPO9" i="4" s="1"/>
  <c r="EPQ9" i="4" s="1"/>
  <c r="EPS9" i="4" s="1"/>
  <c r="EPU9" i="4" s="1"/>
  <c r="EPW9" i="4" s="1"/>
  <c r="EPY9" i="4" s="1"/>
  <c r="EQA9" i="4" s="1"/>
  <c r="EQC9" i="4" s="1"/>
  <c r="EQE9" i="4" s="1"/>
  <c r="EQG9" i="4" s="1"/>
  <c r="EQI9" i="4" s="1"/>
  <c r="EQK9" i="4" s="1"/>
  <c r="EQM9" i="4" s="1"/>
  <c r="EQO9" i="4" s="1"/>
  <c r="EQQ9" i="4" s="1"/>
  <c r="EQS9" i="4" s="1"/>
  <c r="EQU9" i="4" s="1"/>
  <c r="EQW9" i="4" s="1"/>
  <c r="EQY9" i="4" s="1"/>
  <c r="ERA9" i="4" s="1"/>
  <c r="ERC9" i="4" s="1"/>
  <c r="ERE9" i="4" s="1"/>
  <c r="ERG9" i="4" s="1"/>
  <c r="ERI9" i="4" s="1"/>
  <c r="ERK9" i="4" s="1"/>
  <c r="ERM9" i="4" s="1"/>
  <c r="ERO9" i="4" s="1"/>
  <c r="ERQ9" i="4" s="1"/>
  <c r="ERS9" i="4" s="1"/>
  <c r="ERU9" i="4" s="1"/>
  <c r="ERW9" i="4" s="1"/>
  <c r="ERY9" i="4" s="1"/>
  <c r="ESA9" i="4" s="1"/>
  <c r="ESC9" i="4" s="1"/>
  <c r="ESE9" i="4" s="1"/>
  <c r="ESG9" i="4" s="1"/>
  <c r="ESI9" i="4" s="1"/>
  <c r="ESK9" i="4" s="1"/>
  <c r="ESM9" i="4" s="1"/>
  <c r="ESO9" i="4" s="1"/>
  <c r="ESQ9" i="4" s="1"/>
  <c r="ESS9" i="4" s="1"/>
  <c r="ESU9" i="4" s="1"/>
  <c r="ESW9" i="4" s="1"/>
  <c r="ESY9" i="4" s="1"/>
  <c r="ETA9" i="4" s="1"/>
  <c r="ETC9" i="4" s="1"/>
  <c r="ETE9" i="4" s="1"/>
  <c r="ETG9" i="4" s="1"/>
  <c r="ETI9" i="4" s="1"/>
  <c r="ETK9" i="4" s="1"/>
  <c r="ETM9" i="4" s="1"/>
  <c r="ETO9" i="4" s="1"/>
  <c r="ETQ9" i="4" s="1"/>
  <c r="ETS9" i="4" s="1"/>
  <c r="ETU9" i="4" s="1"/>
  <c r="ETW9" i="4" s="1"/>
  <c r="ETY9" i="4" s="1"/>
  <c r="EUA9" i="4" s="1"/>
  <c r="EUC9" i="4" s="1"/>
  <c r="EUE9" i="4" s="1"/>
  <c r="EUG9" i="4" s="1"/>
  <c r="EUI9" i="4" s="1"/>
  <c r="EUK9" i="4" s="1"/>
  <c r="EUM9" i="4" s="1"/>
  <c r="EUO9" i="4" s="1"/>
  <c r="EUQ9" i="4" s="1"/>
  <c r="EUS9" i="4" s="1"/>
  <c r="EUU9" i="4" s="1"/>
  <c r="EUW9" i="4" s="1"/>
  <c r="EUY9" i="4" s="1"/>
  <c r="EVA9" i="4" s="1"/>
  <c r="EVC9" i="4" s="1"/>
  <c r="EVE9" i="4" s="1"/>
  <c r="EVG9" i="4" s="1"/>
  <c r="EVI9" i="4" s="1"/>
  <c r="EVK9" i="4" s="1"/>
  <c r="EVM9" i="4" s="1"/>
  <c r="EVO9" i="4" s="1"/>
  <c r="EVQ9" i="4" s="1"/>
  <c r="EVS9" i="4" s="1"/>
  <c r="EVU9" i="4" s="1"/>
  <c r="EVW9" i="4" s="1"/>
  <c r="EVY9" i="4" s="1"/>
  <c r="EWA9" i="4" s="1"/>
  <c r="EWC9" i="4" s="1"/>
  <c r="EWE9" i="4" s="1"/>
  <c r="EWG9" i="4" s="1"/>
  <c r="EWI9" i="4" s="1"/>
  <c r="EWK9" i="4" s="1"/>
  <c r="EWM9" i="4" s="1"/>
  <c r="EWO9" i="4" s="1"/>
  <c r="EWQ9" i="4" s="1"/>
  <c r="EWS9" i="4" s="1"/>
  <c r="EWU9" i="4" s="1"/>
  <c r="EWW9" i="4" s="1"/>
  <c r="EWY9" i="4" s="1"/>
  <c r="EXA9" i="4" s="1"/>
  <c r="EXC9" i="4" s="1"/>
  <c r="EXE9" i="4" s="1"/>
  <c r="EXG9" i="4" s="1"/>
  <c r="EXI9" i="4" s="1"/>
  <c r="EXK9" i="4" s="1"/>
  <c r="EXM9" i="4" s="1"/>
  <c r="EXO9" i="4" s="1"/>
  <c r="EXQ9" i="4" s="1"/>
  <c r="EXS9" i="4" s="1"/>
  <c r="EXU9" i="4" s="1"/>
  <c r="EXW9" i="4" s="1"/>
  <c r="EXY9" i="4" s="1"/>
  <c r="EYA9" i="4" s="1"/>
  <c r="EYC9" i="4" s="1"/>
  <c r="EYE9" i="4" s="1"/>
  <c r="EYG9" i="4" s="1"/>
  <c r="EYI9" i="4" s="1"/>
  <c r="EYK9" i="4" s="1"/>
  <c r="EYM9" i="4" s="1"/>
  <c r="EYO9" i="4" s="1"/>
  <c r="EYQ9" i="4" s="1"/>
  <c r="EYS9" i="4" s="1"/>
  <c r="EYU9" i="4" s="1"/>
  <c r="EYW9" i="4" s="1"/>
  <c r="EYY9" i="4" s="1"/>
  <c r="EZA9" i="4" s="1"/>
  <c r="EZC9" i="4" s="1"/>
  <c r="EZE9" i="4" s="1"/>
  <c r="EZG9" i="4" s="1"/>
  <c r="EZI9" i="4" s="1"/>
  <c r="EZK9" i="4" s="1"/>
  <c r="EZM9" i="4" s="1"/>
  <c r="EZO9" i="4" s="1"/>
  <c r="EZQ9" i="4" s="1"/>
  <c r="EZS9" i="4" s="1"/>
  <c r="EZU9" i="4" s="1"/>
  <c r="EZW9" i="4" s="1"/>
  <c r="EZY9" i="4" s="1"/>
  <c r="FAA9" i="4" s="1"/>
  <c r="FAC9" i="4" s="1"/>
  <c r="FAE9" i="4" s="1"/>
  <c r="FAG9" i="4" s="1"/>
  <c r="FAI9" i="4" s="1"/>
  <c r="FAK9" i="4" s="1"/>
  <c r="FAM9" i="4" s="1"/>
  <c r="FAO9" i="4" s="1"/>
  <c r="FAQ9" i="4" s="1"/>
  <c r="FAS9" i="4" s="1"/>
  <c r="FAU9" i="4" s="1"/>
  <c r="FAW9" i="4" s="1"/>
  <c r="FAY9" i="4" s="1"/>
  <c r="FBA9" i="4" s="1"/>
  <c r="FBC9" i="4" s="1"/>
  <c r="FBE9" i="4" s="1"/>
  <c r="FBG9" i="4" s="1"/>
  <c r="FBI9" i="4" s="1"/>
  <c r="FBK9" i="4" s="1"/>
  <c r="FBM9" i="4" s="1"/>
  <c r="FBO9" i="4" s="1"/>
  <c r="FBQ9" i="4" s="1"/>
  <c r="FBS9" i="4" s="1"/>
  <c r="FBU9" i="4" s="1"/>
  <c r="FBW9" i="4" s="1"/>
  <c r="FBY9" i="4" s="1"/>
  <c r="FCA9" i="4" s="1"/>
  <c r="FCC9" i="4" s="1"/>
  <c r="FCE9" i="4" s="1"/>
  <c r="FCG9" i="4" s="1"/>
  <c r="FCI9" i="4" s="1"/>
  <c r="FCK9" i="4" s="1"/>
  <c r="FCM9" i="4" s="1"/>
  <c r="FCO9" i="4" s="1"/>
  <c r="FCQ9" i="4" s="1"/>
  <c r="FCS9" i="4" s="1"/>
  <c r="FCU9" i="4" s="1"/>
  <c r="FCW9" i="4" s="1"/>
  <c r="FCY9" i="4" s="1"/>
  <c r="FDA9" i="4" s="1"/>
  <c r="FDC9" i="4" s="1"/>
  <c r="FDE9" i="4" s="1"/>
  <c r="FDG9" i="4" s="1"/>
  <c r="FDI9" i="4" s="1"/>
  <c r="FDK9" i="4" s="1"/>
  <c r="FDM9" i="4" s="1"/>
  <c r="FDO9" i="4" s="1"/>
  <c r="FDQ9" i="4" s="1"/>
  <c r="FDS9" i="4" s="1"/>
  <c r="FDU9" i="4" s="1"/>
  <c r="FDW9" i="4" s="1"/>
  <c r="FDY9" i="4" s="1"/>
  <c r="FEA9" i="4" s="1"/>
  <c r="FEC9" i="4" s="1"/>
  <c r="FEE9" i="4" s="1"/>
  <c r="FEG9" i="4" s="1"/>
  <c r="FEI9" i="4" s="1"/>
  <c r="FEK9" i="4" s="1"/>
  <c r="FEM9" i="4" s="1"/>
  <c r="FEO9" i="4" s="1"/>
  <c r="FEQ9" i="4" s="1"/>
  <c r="FES9" i="4" s="1"/>
  <c r="FEU9" i="4" s="1"/>
  <c r="FEW9" i="4" s="1"/>
  <c r="FEY9" i="4" s="1"/>
  <c r="FFA9" i="4" s="1"/>
  <c r="FFC9" i="4" s="1"/>
  <c r="FFE9" i="4" s="1"/>
  <c r="FFG9" i="4" s="1"/>
  <c r="FFI9" i="4" s="1"/>
  <c r="FFK9" i="4" s="1"/>
  <c r="FFM9" i="4" s="1"/>
  <c r="FFO9" i="4" s="1"/>
  <c r="FFQ9" i="4" s="1"/>
  <c r="FFS9" i="4" s="1"/>
  <c r="FFU9" i="4" s="1"/>
  <c r="FFW9" i="4" s="1"/>
  <c r="FFY9" i="4" s="1"/>
  <c r="FGA9" i="4" s="1"/>
  <c r="FGC9" i="4" s="1"/>
  <c r="FGE9" i="4" s="1"/>
  <c r="FGG9" i="4" s="1"/>
  <c r="FGI9" i="4" s="1"/>
  <c r="FGK9" i="4" s="1"/>
  <c r="FGM9" i="4" s="1"/>
  <c r="FGO9" i="4" s="1"/>
  <c r="FGQ9" i="4" s="1"/>
  <c r="FGS9" i="4" s="1"/>
  <c r="FGU9" i="4" s="1"/>
  <c r="FGW9" i="4" s="1"/>
  <c r="FGY9" i="4" s="1"/>
  <c r="FHA9" i="4" s="1"/>
  <c r="FHC9" i="4" s="1"/>
  <c r="FHE9" i="4" s="1"/>
  <c r="FHG9" i="4" s="1"/>
  <c r="FHI9" i="4" s="1"/>
  <c r="FHK9" i="4" s="1"/>
  <c r="FHM9" i="4" s="1"/>
  <c r="FHO9" i="4" s="1"/>
  <c r="FHQ9" i="4" s="1"/>
  <c r="FHS9" i="4" s="1"/>
  <c r="FHU9" i="4" s="1"/>
  <c r="FHW9" i="4" s="1"/>
  <c r="FHY9" i="4" s="1"/>
  <c r="FIA9" i="4" s="1"/>
  <c r="FIC9" i="4" s="1"/>
  <c r="FIE9" i="4" s="1"/>
  <c r="FIG9" i="4" s="1"/>
  <c r="FII9" i="4" s="1"/>
  <c r="FIK9" i="4" s="1"/>
  <c r="FIM9" i="4" s="1"/>
  <c r="FIO9" i="4" s="1"/>
  <c r="FIQ9" i="4" s="1"/>
  <c r="FIS9" i="4" s="1"/>
  <c r="FIU9" i="4" s="1"/>
  <c r="FIW9" i="4" s="1"/>
  <c r="FIY9" i="4" s="1"/>
  <c r="FJA9" i="4" s="1"/>
  <c r="FJC9" i="4" s="1"/>
  <c r="FJE9" i="4" s="1"/>
  <c r="FJG9" i="4" s="1"/>
  <c r="FJI9" i="4" s="1"/>
  <c r="FJK9" i="4" s="1"/>
  <c r="FJM9" i="4" s="1"/>
  <c r="FJO9" i="4" s="1"/>
  <c r="FJQ9" i="4" s="1"/>
  <c r="FJS9" i="4" s="1"/>
  <c r="FJU9" i="4" s="1"/>
  <c r="FJW9" i="4" s="1"/>
  <c r="FJY9" i="4" s="1"/>
  <c r="FKA9" i="4" s="1"/>
  <c r="FKC9" i="4" s="1"/>
  <c r="FKE9" i="4" s="1"/>
  <c r="FKG9" i="4" s="1"/>
  <c r="FKI9" i="4" s="1"/>
  <c r="FKK9" i="4" s="1"/>
  <c r="FKM9" i="4" s="1"/>
  <c r="FKO9" i="4" s="1"/>
  <c r="FKQ9" i="4" s="1"/>
  <c r="FKS9" i="4" s="1"/>
  <c r="FKU9" i="4" s="1"/>
  <c r="FKW9" i="4" s="1"/>
  <c r="FKY9" i="4" s="1"/>
  <c r="FLA9" i="4" s="1"/>
  <c r="FLC9" i="4" s="1"/>
  <c r="FLE9" i="4" s="1"/>
  <c r="FLG9" i="4" s="1"/>
  <c r="FLI9" i="4" s="1"/>
  <c r="FLK9" i="4" s="1"/>
  <c r="FLM9" i="4" s="1"/>
  <c r="FLO9" i="4" s="1"/>
  <c r="FLQ9" i="4" s="1"/>
  <c r="FLS9" i="4" s="1"/>
  <c r="FLU9" i="4" s="1"/>
  <c r="FLW9" i="4" s="1"/>
  <c r="FLY9" i="4" s="1"/>
  <c r="FMA9" i="4" s="1"/>
  <c r="FMC9" i="4" s="1"/>
  <c r="FME9" i="4" s="1"/>
  <c r="FMG9" i="4" s="1"/>
  <c r="FMI9" i="4" s="1"/>
  <c r="FMK9" i="4" s="1"/>
  <c r="FMM9" i="4" s="1"/>
  <c r="FMO9" i="4" s="1"/>
  <c r="FMQ9" i="4" s="1"/>
  <c r="FMS9" i="4" s="1"/>
  <c r="FMU9" i="4" s="1"/>
  <c r="FMW9" i="4" s="1"/>
  <c r="FMY9" i="4" s="1"/>
  <c r="FNA9" i="4" s="1"/>
  <c r="FNC9" i="4" s="1"/>
  <c r="FNE9" i="4" s="1"/>
  <c r="FNG9" i="4" s="1"/>
  <c r="FNI9" i="4" s="1"/>
  <c r="FNK9" i="4" s="1"/>
  <c r="FNM9" i="4" s="1"/>
  <c r="FNO9" i="4" s="1"/>
  <c r="FNQ9" i="4" s="1"/>
  <c r="FNS9" i="4" s="1"/>
  <c r="FNU9" i="4" s="1"/>
  <c r="FNW9" i="4" s="1"/>
  <c r="FNY9" i="4" s="1"/>
  <c r="FOA9" i="4" s="1"/>
  <c r="FOC9" i="4" s="1"/>
  <c r="FOE9" i="4" s="1"/>
  <c r="FOG9" i="4" s="1"/>
  <c r="FOI9" i="4" s="1"/>
  <c r="FOK9" i="4" s="1"/>
  <c r="FOM9" i="4" s="1"/>
  <c r="FOO9" i="4" s="1"/>
  <c r="FOQ9" i="4" s="1"/>
  <c r="FOS9" i="4" s="1"/>
  <c r="FOU9" i="4" s="1"/>
  <c r="FOW9" i="4" s="1"/>
  <c r="FOY9" i="4" s="1"/>
  <c r="FPA9" i="4" s="1"/>
  <c r="FPC9" i="4" s="1"/>
  <c r="FPE9" i="4" s="1"/>
  <c r="FPG9" i="4" s="1"/>
  <c r="FPI9" i="4" s="1"/>
  <c r="FPK9" i="4" s="1"/>
  <c r="FPM9" i="4" s="1"/>
  <c r="FPO9" i="4" s="1"/>
  <c r="FPQ9" i="4" s="1"/>
  <c r="FPS9" i="4" s="1"/>
  <c r="FPU9" i="4" s="1"/>
  <c r="FPW9" i="4" s="1"/>
  <c r="FPY9" i="4" s="1"/>
  <c r="FQA9" i="4" s="1"/>
  <c r="FQC9" i="4" s="1"/>
  <c r="FQE9" i="4" s="1"/>
  <c r="FQG9" i="4" s="1"/>
  <c r="FQI9" i="4" s="1"/>
  <c r="FQK9" i="4" s="1"/>
  <c r="FQM9" i="4" s="1"/>
  <c r="FQO9" i="4" s="1"/>
  <c r="FQQ9" i="4" s="1"/>
  <c r="FQS9" i="4" s="1"/>
  <c r="FQU9" i="4" s="1"/>
  <c r="FQW9" i="4" s="1"/>
  <c r="FQY9" i="4" s="1"/>
  <c r="FRA9" i="4" s="1"/>
  <c r="FRC9" i="4" s="1"/>
  <c r="FRE9" i="4" s="1"/>
  <c r="FRG9" i="4" s="1"/>
  <c r="FRI9" i="4" s="1"/>
  <c r="FRK9" i="4" s="1"/>
  <c r="FRM9" i="4" s="1"/>
  <c r="FRO9" i="4" s="1"/>
  <c r="FRQ9" i="4" s="1"/>
  <c r="FRS9" i="4" s="1"/>
  <c r="FRU9" i="4" s="1"/>
  <c r="FRW9" i="4" s="1"/>
  <c r="FRY9" i="4" s="1"/>
  <c r="FSA9" i="4" s="1"/>
  <c r="FSC9" i="4" s="1"/>
  <c r="FSE9" i="4" s="1"/>
  <c r="FSG9" i="4" s="1"/>
  <c r="FSI9" i="4" s="1"/>
  <c r="FSK9" i="4" s="1"/>
  <c r="FSM9" i="4" s="1"/>
  <c r="FSO9" i="4" s="1"/>
  <c r="FSQ9" i="4" s="1"/>
  <c r="FSS9" i="4" s="1"/>
  <c r="FSU9" i="4" s="1"/>
  <c r="FSW9" i="4" s="1"/>
  <c r="FSY9" i="4" s="1"/>
  <c r="FTA9" i="4" s="1"/>
  <c r="FTC9" i="4" s="1"/>
  <c r="FTE9" i="4" s="1"/>
  <c r="FTG9" i="4" s="1"/>
  <c r="FTI9" i="4" s="1"/>
  <c r="FTK9" i="4" s="1"/>
  <c r="FTM9" i="4" s="1"/>
  <c r="FTO9" i="4" s="1"/>
  <c r="FTQ9" i="4" s="1"/>
  <c r="FTS9" i="4" s="1"/>
  <c r="FTU9" i="4" s="1"/>
  <c r="FTW9" i="4" s="1"/>
  <c r="FTY9" i="4" s="1"/>
  <c r="FUA9" i="4" s="1"/>
  <c r="FUC9" i="4" s="1"/>
  <c r="FUE9" i="4" s="1"/>
  <c r="FUG9" i="4" s="1"/>
  <c r="FUI9" i="4" s="1"/>
  <c r="FUK9" i="4" s="1"/>
  <c r="FUM9" i="4" s="1"/>
  <c r="FUO9" i="4" s="1"/>
  <c r="FUQ9" i="4" s="1"/>
  <c r="FUS9" i="4" s="1"/>
  <c r="FUU9" i="4" s="1"/>
  <c r="FUW9" i="4" s="1"/>
  <c r="FUY9" i="4" s="1"/>
  <c r="FVA9" i="4" s="1"/>
  <c r="FVC9" i="4" s="1"/>
  <c r="FVE9" i="4" s="1"/>
  <c r="FVG9" i="4" s="1"/>
  <c r="FVI9" i="4" s="1"/>
  <c r="FVK9" i="4" s="1"/>
  <c r="FVM9" i="4" s="1"/>
  <c r="FVO9" i="4" s="1"/>
  <c r="FVQ9" i="4" s="1"/>
  <c r="FVS9" i="4" s="1"/>
  <c r="FVU9" i="4" s="1"/>
  <c r="FVW9" i="4" s="1"/>
  <c r="FVY9" i="4" s="1"/>
  <c r="FWA9" i="4" s="1"/>
  <c r="FWC9" i="4" s="1"/>
  <c r="FWE9" i="4" s="1"/>
  <c r="FWG9" i="4" s="1"/>
  <c r="FWI9" i="4" s="1"/>
  <c r="FWK9" i="4" s="1"/>
  <c r="FWM9" i="4" s="1"/>
  <c r="FWO9" i="4" s="1"/>
  <c r="FWQ9" i="4" s="1"/>
  <c r="FWS9" i="4" s="1"/>
  <c r="FWU9" i="4" s="1"/>
  <c r="FWW9" i="4" s="1"/>
  <c r="FWY9" i="4" s="1"/>
  <c r="FXA9" i="4" s="1"/>
  <c r="FXC9" i="4" s="1"/>
  <c r="FXE9" i="4" s="1"/>
  <c r="FXG9" i="4" s="1"/>
  <c r="FXI9" i="4" s="1"/>
  <c r="FXK9" i="4" s="1"/>
  <c r="FXM9" i="4" s="1"/>
  <c r="FXO9" i="4" s="1"/>
  <c r="FXQ9" i="4" s="1"/>
  <c r="FXS9" i="4" s="1"/>
  <c r="FXU9" i="4" s="1"/>
  <c r="FXW9" i="4" s="1"/>
  <c r="FXY9" i="4" s="1"/>
  <c r="FYA9" i="4" s="1"/>
  <c r="FYC9" i="4" s="1"/>
  <c r="FYE9" i="4" s="1"/>
  <c r="FYG9" i="4" s="1"/>
  <c r="FYI9" i="4" s="1"/>
  <c r="FYK9" i="4" s="1"/>
  <c r="FYM9" i="4" s="1"/>
  <c r="FYO9" i="4" s="1"/>
  <c r="FYQ9" i="4" s="1"/>
  <c r="FYS9" i="4" s="1"/>
  <c r="FYU9" i="4" s="1"/>
  <c r="FYW9" i="4" s="1"/>
  <c r="FYY9" i="4" s="1"/>
  <c r="FZA9" i="4" s="1"/>
  <c r="FZC9" i="4" s="1"/>
  <c r="FZE9" i="4" s="1"/>
  <c r="FZG9" i="4" s="1"/>
  <c r="FZI9" i="4" s="1"/>
  <c r="FZK9" i="4" s="1"/>
  <c r="FZM9" i="4" s="1"/>
  <c r="FZO9" i="4" s="1"/>
  <c r="FZQ9" i="4" s="1"/>
  <c r="FZS9" i="4" s="1"/>
  <c r="FZU9" i="4" s="1"/>
  <c r="FZW9" i="4" s="1"/>
  <c r="FZY9" i="4" s="1"/>
  <c r="GAA9" i="4" s="1"/>
  <c r="GAC9" i="4" s="1"/>
  <c r="GAE9" i="4" s="1"/>
  <c r="GAG9" i="4" s="1"/>
  <c r="GAI9" i="4" s="1"/>
  <c r="GAK9" i="4" s="1"/>
  <c r="GAM9" i="4" s="1"/>
  <c r="GAO9" i="4" s="1"/>
  <c r="GAQ9" i="4" s="1"/>
  <c r="GAS9" i="4" s="1"/>
  <c r="GAU9" i="4" s="1"/>
  <c r="GAW9" i="4" s="1"/>
  <c r="GAY9" i="4" s="1"/>
  <c r="GBA9" i="4" s="1"/>
  <c r="GBC9" i="4" s="1"/>
  <c r="GBE9" i="4" s="1"/>
  <c r="GBG9" i="4" s="1"/>
  <c r="GBI9" i="4" s="1"/>
  <c r="GBK9" i="4" s="1"/>
  <c r="GBM9" i="4" s="1"/>
  <c r="GBO9" i="4" s="1"/>
  <c r="GBQ9" i="4" s="1"/>
  <c r="GBS9" i="4" s="1"/>
  <c r="GBU9" i="4" s="1"/>
  <c r="GBW9" i="4" s="1"/>
  <c r="GBY9" i="4" s="1"/>
  <c r="GCA9" i="4" s="1"/>
  <c r="GCC9" i="4" s="1"/>
  <c r="GCE9" i="4" s="1"/>
  <c r="GCG9" i="4" s="1"/>
  <c r="GCI9" i="4" s="1"/>
  <c r="GCK9" i="4" s="1"/>
  <c r="GCM9" i="4" s="1"/>
  <c r="GCO9" i="4" s="1"/>
  <c r="GCQ9" i="4" s="1"/>
  <c r="GCS9" i="4" s="1"/>
  <c r="GCU9" i="4" s="1"/>
  <c r="GCW9" i="4" s="1"/>
  <c r="GCY9" i="4" s="1"/>
  <c r="GDA9" i="4" s="1"/>
  <c r="GDC9" i="4" s="1"/>
  <c r="GDE9" i="4" s="1"/>
  <c r="GDG9" i="4" s="1"/>
  <c r="GDI9" i="4" s="1"/>
  <c r="GDK9" i="4" s="1"/>
  <c r="GDM9" i="4" s="1"/>
  <c r="GDO9" i="4" s="1"/>
  <c r="GDQ9" i="4" s="1"/>
  <c r="GDS9" i="4" s="1"/>
  <c r="GDU9" i="4" s="1"/>
  <c r="GDW9" i="4" s="1"/>
  <c r="GDY9" i="4" s="1"/>
  <c r="GEA9" i="4" s="1"/>
  <c r="GEC9" i="4" s="1"/>
  <c r="GEE9" i="4" s="1"/>
  <c r="GEG9" i="4" s="1"/>
  <c r="GEI9" i="4" s="1"/>
  <c r="GEK9" i="4" s="1"/>
  <c r="GEM9" i="4" s="1"/>
  <c r="GEO9" i="4" s="1"/>
  <c r="GEQ9" i="4" s="1"/>
  <c r="GES9" i="4" s="1"/>
  <c r="GEU9" i="4" s="1"/>
  <c r="GEW9" i="4" s="1"/>
  <c r="GEY9" i="4" s="1"/>
  <c r="GFA9" i="4" s="1"/>
  <c r="GFC9" i="4" s="1"/>
  <c r="GFE9" i="4" s="1"/>
  <c r="GFG9" i="4" s="1"/>
  <c r="GFI9" i="4" s="1"/>
  <c r="GFK9" i="4" s="1"/>
  <c r="GFM9" i="4" s="1"/>
  <c r="GFO9" i="4" s="1"/>
  <c r="GFQ9" i="4" s="1"/>
  <c r="GFS9" i="4" s="1"/>
  <c r="GFU9" i="4" s="1"/>
  <c r="GFW9" i="4" s="1"/>
  <c r="GFY9" i="4" s="1"/>
  <c r="GGA9" i="4" s="1"/>
  <c r="GGC9" i="4" s="1"/>
  <c r="GGE9" i="4" s="1"/>
  <c r="GGG9" i="4" s="1"/>
  <c r="GGI9" i="4" s="1"/>
  <c r="GGK9" i="4" s="1"/>
  <c r="GGM9" i="4" s="1"/>
  <c r="GGO9" i="4" s="1"/>
  <c r="GGQ9" i="4" s="1"/>
  <c r="GGS9" i="4" s="1"/>
  <c r="GGU9" i="4" s="1"/>
  <c r="GGW9" i="4" s="1"/>
  <c r="GGY9" i="4" s="1"/>
  <c r="GHA9" i="4" s="1"/>
  <c r="GHC9" i="4" s="1"/>
  <c r="GHE9" i="4" s="1"/>
  <c r="GHG9" i="4" s="1"/>
  <c r="GHI9" i="4" s="1"/>
  <c r="GHK9" i="4" s="1"/>
  <c r="GHM9" i="4" s="1"/>
  <c r="GHO9" i="4" s="1"/>
  <c r="GHQ9" i="4" s="1"/>
  <c r="GHS9" i="4" s="1"/>
  <c r="GHU9" i="4" s="1"/>
  <c r="GHW9" i="4" s="1"/>
  <c r="GHY9" i="4" s="1"/>
  <c r="GIA9" i="4" s="1"/>
  <c r="GIC9" i="4" s="1"/>
  <c r="GIE9" i="4" s="1"/>
  <c r="GIG9" i="4" s="1"/>
  <c r="GII9" i="4" s="1"/>
  <c r="GIK9" i="4" s="1"/>
  <c r="GIM9" i="4" s="1"/>
  <c r="GIO9" i="4" s="1"/>
  <c r="GIQ9" i="4" s="1"/>
  <c r="GIS9" i="4" s="1"/>
  <c r="GIU9" i="4" s="1"/>
  <c r="GIW9" i="4" s="1"/>
  <c r="GIY9" i="4" s="1"/>
  <c r="GJA9" i="4" s="1"/>
  <c r="GJC9" i="4" s="1"/>
  <c r="GJE9" i="4" s="1"/>
  <c r="GJG9" i="4" s="1"/>
  <c r="GJI9" i="4" s="1"/>
  <c r="GJK9" i="4" s="1"/>
  <c r="GJM9" i="4" s="1"/>
  <c r="GJO9" i="4" s="1"/>
  <c r="GJQ9" i="4" s="1"/>
  <c r="GJS9" i="4" s="1"/>
  <c r="GJU9" i="4" s="1"/>
  <c r="GJW9" i="4" s="1"/>
  <c r="GJY9" i="4" s="1"/>
  <c r="GKA9" i="4" s="1"/>
  <c r="GKC9" i="4" s="1"/>
  <c r="GKE9" i="4" s="1"/>
  <c r="GKG9" i="4" s="1"/>
  <c r="GKI9" i="4" s="1"/>
  <c r="GKK9" i="4" s="1"/>
  <c r="GKM9" i="4" s="1"/>
  <c r="GKO9" i="4" s="1"/>
  <c r="GKQ9" i="4" s="1"/>
  <c r="GKS9" i="4" s="1"/>
  <c r="GKU9" i="4" s="1"/>
  <c r="GKW9" i="4" s="1"/>
  <c r="GKY9" i="4" s="1"/>
  <c r="GLA9" i="4" s="1"/>
  <c r="GLC9" i="4" s="1"/>
  <c r="GLE9" i="4" s="1"/>
  <c r="GLG9" i="4" s="1"/>
  <c r="GLI9" i="4" s="1"/>
  <c r="GLK9" i="4" s="1"/>
  <c r="GLM9" i="4" s="1"/>
  <c r="GLO9" i="4" s="1"/>
  <c r="GLQ9" i="4" s="1"/>
  <c r="GLS9" i="4" s="1"/>
  <c r="GLU9" i="4" s="1"/>
  <c r="GLW9" i="4" s="1"/>
  <c r="GLY9" i="4" s="1"/>
  <c r="GMA9" i="4" s="1"/>
  <c r="GMC9" i="4" s="1"/>
  <c r="GME9" i="4" s="1"/>
  <c r="GMG9" i="4" s="1"/>
  <c r="GMI9" i="4" s="1"/>
  <c r="GMK9" i="4" s="1"/>
  <c r="GMM9" i="4" s="1"/>
  <c r="GMO9" i="4" s="1"/>
  <c r="GMQ9" i="4" s="1"/>
  <c r="GMS9" i="4" s="1"/>
  <c r="GMU9" i="4" s="1"/>
  <c r="GMW9" i="4" s="1"/>
  <c r="GMY9" i="4" s="1"/>
  <c r="GNA9" i="4" s="1"/>
  <c r="GNC9" i="4" s="1"/>
  <c r="GNE9" i="4" s="1"/>
  <c r="GNG9" i="4" s="1"/>
  <c r="GNI9" i="4" s="1"/>
  <c r="GNK9" i="4" s="1"/>
  <c r="GNM9" i="4" s="1"/>
  <c r="GNO9" i="4" s="1"/>
  <c r="GNQ9" i="4" s="1"/>
  <c r="GNS9" i="4" s="1"/>
  <c r="GNU9" i="4" s="1"/>
  <c r="GNW9" i="4" s="1"/>
  <c r="GNY9" i="4" s="1"/>
  <c r="GOA9" i="4" s="1"/>
  <c r="GOC9" i="4" s="1"/>
  <c r="GOE9" i="4" s="1"/>
  <c r="GOG9" i="4" s="1"/>
  <c r="GOI9" i="4" s="1"/>
  <c r="GOK9" i="4" s="1"/>
  <c r="GOM9" i="4" s="1"/>
  <c r="GOO9" i="4" s="1"/>
  <c r="GOQ9" i="4" s="1"/>
  <c r="GOS9" i="4" s="1"/>
  <c r="GOU9" i="4" s="1"/>
  <c r="GOW9" i="4" s="1"/>
  <c r="GOY9" i="4" s="1"/>
  <c r="GPA9" i="4" s="1"/>
  <c r="GPC9" i="4" s="1"/>
  <c r="GPE9" i="4" s="1"/>
  <c r="GPG9" i="4" s="1"/>
  <c r="GPI9" i="4" s="1"/>
  <c r="GPK9" i="4" s="1"/>
  <c r="GPM9" i="4" s="1"/>
  <c r="GPO9" i="4" s="1"/>
  <c r="GPQ9" i="4" s="1"/>
  <c r="GPS9" i="4" s="1"/>
  <c r="GPU9" i="4" s="1"/>
  <c r="GPW9" i="4" s="1"/>
  <c r="GPY9" i="4" s="1"/>
  <c r="GQA9" i="4" s="1"/>
  <c r="GQC9" i="4" s="1"/>
  <c r="GQE9" i="4" s="1"/>
  <c r="GQG9" i="4" s="1"/>
  <c r="GQI9" i="4" s="1"/>
  <c r="GQK9" i="4" s="1"/>
  <c r="GQM9" i="4" s="1"/>
  <c r="GQO9" i="4" s="1"/>
  <c r="GQQ9" i="4" s="1"/>
  <c r="GQS9" i="4" s="1"/>
  <c r="GQU9" i="4" s="1"/>
  <c r="GQW9" i="4" s="1"/>
  <c r="GQY9" i="4" s="1"/>
  <c r="GRA9" i="4" s="1"/>
  <c r="GRC9" i="4" s="1"/>
  <c r="GRE9" i="4" s="1"/>
  <c r="GRG9" i="4" s="1"/>
  <c r="GRI9" i="4" s="1"/>
  <c r="GRK9" i="4" s="1"/>
  <c r="GRM9" i="4" s="1"/>
  <c r="GRO9" i="4" s="1"/>
  <c r="GRQ9" i="4" s="1"/>
  <c r="GRS9" i="4" s="1"/>
  <c r="GRU9" i="4" s="1"/>
  <c r="GRW9" i="4" s="1"/>
  <c r="GRY9" i="4" s="1"/>
  <c r="GSA9" i="4" s="1"/>
  <c r="GSC9" i="4" s="1"/>
  <c r="GSE9" i="4" s="1"/>
  <c r="GSG9" i="4" s="1"/>
  <c r="GSI9" i="4" s="1"/>
  <c r="GSK9" i="4" s="1"/>
  <c r="GSM9" i="4" s="1"/>
  <c r="GSO9" i="4" s="1"/>
  <c r="GSQ9" i="4" s="1"/>
  <c r="GSS9" i="4" s="1"/>
  <c r="GSU9" i="4" s="1"/>
  <c r="GSW9" i="4" s="1"/>
  <c r="GSY9" i="4" s="1"/>
  <c r="GTA9" i="4" s="1"/>
  <c r="GTC9" i="4" s="1"/>
  <c r="GTE9" i="4" s="1"/>
  <c r="GTG9" i="4" s="1"/>
  <c r="GTI9" i="4" s="1"/>
  <c r="GTK9" i="4" s="1"/>
  <c r="GTM9" i="4" s="1"/>
  <c r="GTO9" i="4" s="1"/>
  <c r="GTQ9" i="4" s="1"/>
  <c r="GTS9" i="4" s="1"/>
  <c r="GTU9" i="4" s="1"/>
  <c r="GTW9" i="4" s="1"/>
  <c r="GTY9" i="4" s="1"/>
  <c r="GUA9" i="4" s="1"/>
  <c r="GUC9" i="4" s="1"/>
  <c r="GUE9" i="4" s="1"/>
  <c r="GUG9" i="4" s="1"/>
  <c r="GUI9" i="4" s="1"/>
  <c r="GUK9" i="4" s="1"/>
  <c r="GUM9" i="4" s="1"/>
  <c r="GUO9" i="4" s="1"/>
  <c r="GUQ9" i="4" s="1"/>
  <c r="GUS9" i="4" s="1"/>
  <c r="GUU9" i="4" s="1"/>
  <c r="GUW9" i="4" s="1"/>
  <c r="GUY9" i="4" s="1"/>
  <c r="GVA9" i="4" s="1"/>
  <c r="GVC9" i="4" s="1"/>
  <c r="GVE9" i="4" s="1"/>
  <c r="GVG9" i="4" s="1"/>
  <c r="GVI9" i="4" s="1"/>
  <c r="GVK9" i="4" s="1"/>
  <c r="GVM9" i="4" s="1"/>
  <c r="GVO9" i="4" s="1"/>
  <c r="GVQ9" i="4" s="1"/>
  <c r="GVS9" i="4" s="1"/>
  <c r="GVU9" i="4" s="1"/>
  <c r="GVW9" i="4" s="1"/>
  <c r="GVY9" i="4" s="1"/>
  <c r="GWA9" i="4" s="1"/>
  <c r="GWC9" i="4" s="1"/>
  <c r="GWE9" i="4" s="1"/>
  <c r="GWG9" i="4" s="1"/>
  <c r="GWI9" i="4" s="1"/>
  <c r="GWK9" i="4" s="1"/>
  <c r="GWM9" i="4" s="1"/>
  <c r="GWO9" i="4" s="1"/>
  <c r="GWQ9" i="4" s="1"/>
  <c r="GWS9" i="4" s="1"/>
  <c r="GWU9" i="4" s="1"/>
  <c r="GWW9" i="4" s="1"/>
  <c r="GWY9" i="4" s="1"/>
  <c r="GXA9" i="4" s="1"/>
  <c r="GXC9" i="4" s="1"/>
  <c r="GXE9" i="4" s="1"/>
  <c r="GXG9" i="4" s="1"/>
  <c r="GXI9" i="4" s="1"/>
  <c r="GXK9" i="4" s="1"/>
  <c r="GXM9" i="4" s="1"/>
  <c r="GXO9" i="4" s="1"/>
  <c r="GXQ9" i="4" s="1"/>
  <c r="GXS9" i="4" s="1"/>
  <c r="GXU9" i="4" s="1"/>
  <c r="GXW9" i="4" s="1"/>
  <c r="GXY9" i="4" s="1"/>
  <c r="GYA9" i="4" s="1"/>
  <c r="GYC9" i="4" s="1"/>
  <c r="GYE9" i="4" s="1"/>
  <c r="GYG9" i="4" s="1"/>
  <c r="GYI9" i="4" s="1"/>
  <c r="GYK9" i="4" s="1"/>
  <c r="GYM9" i="4" s="1"/>
  <c r="GYO9" i="4" s="1"/>
  <c r="GYQ9" i="4" s="1"/>
  <c r="GYS9" i="4" s="1"/>
  <c r="GYU9" i="4" s="1"/>
  <c r="GYW9" i="4" s="1"/>
  <c r="GYY9" i="4" s="1"/>
  <c r="GZA9" i="4" s="1"/>
  <c r="GZC9" i="4" s="1"/>
  <c r="GZE9" i="4" s="1"/>
  <c r="GZG9" i="4" s="1"/>
  <c r="GZI9" i="4" s="1"/>
  <c r="GZK9" i="4" s="1"/>
  <c r="GZM9" i="4" s="1"/>
  <c r="GZO9" i="4" s="1"/>
  <c r="GZQ9" i="4" s="1"/>
  <c r="GZS9" i="4" s="1"/>
  <c r="GZU9" i="4" s="1"/>
  <c r="GZW9" i="4" s="1"/>
  <c r="GZY9" i="4" s="1"/>
  <c r="HAA9" i="4" s="1"/>
  <c r="HAC9" i="4" s="1"/>
  <c r="HAE9" i="4" s="1"/>
  <c r="HAG9" i="4" s="1"/>
  <c r="HAI9" i="4" s="1"/>
  <c r="HAK9" i="4" s="1"/>
  <c r="HAM9" i="4" s="1"/>
  <c r="HAO9" i="4" s="1"/>
  <c r="HAQ9" i="4" s="1"/>
  <c r="HAS9" i="4" s="1"/>
  <c r="HAU9" i="4" s="1"/>
  <c r="HAW9" i="4" s="1"/>
  <c r="HAY9" i="4" s="1"/>
  <c r="HBA9" i="4" s="1"/>
  <c r="HBC9" i="4" s="1"/>
  <c r="HBE9" i="4" s="1"/>
  <c r="HBG9" i="4" s="1"/>
  <c r="HBI9" i="4" s="1"/>
  <c r="HBK9" i="4" s="1"/>
  <c r="HBM9" i="4" s="1"/>
  <c r="HBO9" i="4" s="1"/>
  <c r="HBQ9" i="4" s="1"/>
  <c r="HBS9" i="4" s="1"/>
  <c r="HBU9" i="4" s="1"/>
  <c r="HBW9" i="4" s="1"/>
  <c r="HBY9" i="4" s="1"/>
  <c r="HCA9" i="4" s="1"/>
  <c r="HCC9" i="4" s="1"/>
  <c r="HCE9" i="4" s="1"/>
  <c r="HCG9" i="4" s="1"/>
  <c r="HCI9" i="4" s="1"/>
  <c r="HCK9" i="4" s="1"/>
  <c r="HCM9" i="4" s="1"/>
  <c r="HCO9" i="4" s="1"/>
  <c r="HCQ9" i="4" s="1"/>
  <c r="HCS9" i="4" s="1"/>
  <c r="HCU9" i="4" s="1"/>
  <c r="HCW9" i="4" s="1"/>
  <c r="HCY9" i="4" s="1"/>
  <c r="HDA9" i="4" s="1"/>
  <c r="HDC9" i="4" s="1"/>
  <c r="HDE9" i="4" s="1"/>
  <c r="HDG9" i="4" s="1"/>
  <c r="HDI9" i="4" s="1"/>
  <c r="HDK9" i="4" s="1"/>
  <c r="HDM9" i="4" s="1"/>
  <c r="HDO9" i="4" s="1"/>
  <c r="HDQ9" i="4" s="1"/>
  <c r="HDS9" i="4" s="1"/>
  <c r="HDU9" i="4" s="1"/>
  <c r="HDW9" i="4" s="1"/>
  <c r="HDY9" i="4" s="1"/>
  <c r="HEA9" i="4" s="1"/>
  <c r="HEC9" i="4" s="1"/>
  <c r="HEE9" i="4" s="1"/>
  <c r="HEG9" i="4" s="1"/>
  <c r="HEI9" i="4" s="1"/>
  <c r="HEK9" i="4" s="1"/>
  <c r="HEM9" i="4" s="1"/>
  <c r="HEO9" i="4" s="1"/>
  <c r="HEQ9" i="4" s="1"/>
  <c r="HES9" i="4" s="1"/>
  <c r="HEU9" i="4" s="1"/>
  <c r="HEW9" i="4" s="1"/>
  <c r="HEY9" i="4" s="1"/>
  <c r="HFA9" i="4" s="1"/>
  <c r="HFC9" i="4" s="1"/>
  <c r="HFE9" i="4" s="1"/>
  <c r="HFG9" i="4" s="1"/>
  <c r="HFI9" i="4" s="1"/>
  <c r="HFK9" i="4" s="1"/>
  <c r="HFM9" i="4" s="1"/>
  <c r="HFO9" i="4" s="1"/>
  <c r="HFQ9" i="4" s="1"/>
  <c r="HFS9" i="4" s="1"/>
  <c r="HFU9" i="4" s="1"/>
  <c r="HFW9" i="4" s="1"/>
  <c r="HFY9" i="4" s="1"/>
  <c r="HGA9" i="4" s="1"/>
  <c r="HGC9" i="4" s="1"/>
  <c r="HGE9" i="4" s="1"/>
  <c r="HGG9" i="4" s="1"/>
  <c r="HGI9" i="4" s="1"/>
  <c r="HGK9" i="4" s="1"/>
  <c r="HGM9" i="4" s="1"/>
  <c r="HGO9" i="4" s="1"/>
  <c r="HGQ9" i="4" s="1"/>
  <c r="HGS9" i="4" s="1"/>
  <c r="HGU9" i="4" s="1"/>
  <c r="HGW9" i="4" s="1"/>
  <c r="HGY9" i="4" s="1"/>
  <c r="HHA9" i="4" s="1"/>
  <c r="HHC9" i="4" s="1"/>
  <c r="HHE9" i="4" s="1"/>
  <c r="HHG9" i="4" s="1"/>
  <c r="HHI9" i="4" s="1"/>
  <c r="HHK9" i="4" s="1"/>
  <c r="HHM9" i="4" s="1"/>
  <c r="HHO9" i="4" s="1"/>
  <c r="HHQ9" i="4" s="1"/>
  <c r="HHS9" i="4" s="1"/>
  <c r="HHU9" i="4" s="1"/>
  <c r="HHW9" i="4" s="1"/>
  <c r="HHY9" i="4" s="1"/>
  <c r="HIA9" i="4" s="1"/>
  <c r="HIC9" i="4" s="1"/>
  <c r="HIE9" i="4" s="1"/>
  <c r="HIG9" i="4" s="1"/>
  <c r="HII9" i="4" s="1"/>
  <c r="HIK9" i="4" s="1"/>
  <c r="HIM9" i="4" s="1"/>
  <c r="HIO9" i="4" s="1"/>
  <c r="HIQ9" i="4" s="1"/>
  <c r="HIS9" i="4" s="1"/>
  <c r="HIU9" i="4" s="1"/>
  <c r="HIW9" i="4" s="1"/>
  <c r="HIY9" i="4" s="1"/>
  <c r="HJA9" i="4" s="1"/>
  <c r="HJC9" i="4" s="1"/>
  <c r="HJE9" i="4" s="1"/>
  <c r="HJG9" i="4" s="1"/>
  <c r="HJI9" i="4" s="1"/>
  <c r="HJK9" i="4" s="1"/>
  <c r="HJM9" i="4" s="1"/>
  <c r="HJO9" i="4" s="1"/>
  <c r="HJQ9" i="4" s="1"/>
  <c r="HJS9" i="4" s="1"/>
  <c r="HJU9" i="4" s="1"/>
  <c r="HJW9" i="4" s="1"/>
  <c r="HJY9" i="4" s="1"/>
  <c r="HKA9" i="4" s="1"/>
  <c r="HKC9" i="4" s="1"/>
  <c r="HKE9" i="4" s="1"/>
  <c r="HKG9" i="4" s="1"/>
  <c r="HKI9" i="4" s="1"/>
  <c r="HKK9" i="4" s="1"/>
  <c r="HKM9" i="4" s="1"/>
  <c r="HKO9" i="4" s="1"/>
  <c r="HKQ9" i="4" s="1"/>
  <c r="HKS9" i="4" s="1"/>
  <c r="HKU9" i="4" s="1"/>
  <c r="HKW9" i="4" s="1"/>
  <c r="HKY9" i="4" s="1"/>
  <c r="HLA9" i="4" s="1"/>
  <c r="HLC9" i="4" s="1"/>
  <c r="HLE9" i="4" s="1"/>
  <c r="HLG9" i="4" s="1"/>
  <c r="HLI9" i="4" s="1"/>
  <c r="HLK9" i="4" s="1"/>
  <c r="HLM9" i="4" s="1"/>
  <c r="HLO9" i="4" s="1"/>
  <c r="HLQ9" i="4" s="1"/>
  <c r="HLS9" i="4" s="1"/>
  <c r="HLU9" i="4" s="1"/>
  <c r="HLW9" i="4" s="1"/>
  <c r="HLY9" i="4" s="1"/>
  <c r="HMA9" i="4" s="1"/>
  <c r="HMC9" i="4" s="1"/>
  <c r="HME9" i="4" s="1"/>
  <c r="HMG9" i="4" s="1"/>
  <c r="HMI9" i="4" s="1"/>
  <c r="HMK9" i="4" s="1"/>
  <c r="HMM9" i="4" s="1"/>
  <c r="HMO9" i="4" s="1"/>
  <c r="HMQ9" i="4" s="1"/>
  <c r="HMS9" i="4" s="1"/>
  <c r="HMU9" i="4" s="1"/>
  <c r="HMW9" i="4" s="1"/>
  <c r="HMY9" i="4" s="1"/>
  <c r="HNA9" i="4" s="1"/>
  <c r="HNC9" i="4" s="1"/>
  <c r="HNE9" i="4" s="1"/>
  <c r="HNG9" i="4" s="1"/>
  <c r="HNI9" i="4" s="1"/>
  <c r="HNK9" i="4" s="1"/>
  <c r="HNM9" i="4" s="1"/>
  <c r="HNO9" i="4" s="1"/>
  <c r="HNQ9" i="4" s="1"/>
  <c r="HNS9" i="4" s="1"/>
  <c r="HNU9" i="4" s="1"/>
  <c r="HNW9" i="4" s="1"/>
  <c r="HNY9" i="4" s="1"/>
  <c r="HOA9" i="4" s="1"/>
  <c r="HOC9" i="4" s="1"/>
  <c r="HOE9" i="4" s="1"/>
  <c r="HOG9" i="4" s="1"/>
  <c r="HOI9" i="4" s="1"/>
  <c r="HOK9" i="4" s="1"/>
  <c r="HOM9" i="4" s="1"/>
  <c r="HOO9" i="4" s="1"/>
  <c r="HOQ9" i="4" s="1"/>
  <c r="HOS9" i="4" s="1"/>
  <c r="HOU9" i="4" s="1"/>
  <c r="HOW9" i="4" s="1"/>
  <c r="HOY9" i="4" s="1"/>
  <c r="HPA9" i="4" s="1"/>
  <c r="HPC9" i="4" s="1"/>
  <c r="HPE9" i="4" s="1"/>
  <c r="HPG9" i="4" s="1"/>
  <c r="HPI9" i="4" s="1"/>
  <c r="HPK9" i="4" s="1"/>
  <c r="HPM9" i="4" s="1"/>
  <c r="HPO9" i="4" s="1"/>
  <c r="HPQ9" i="4" s="1"/>
  <c r="HPS9" i="4" s="1"/>
  <c r="HPU9" i="4" s="1"/>
  <c r="HPW9" i="4" s="1"/>
  <c r="HPY9" i="4" s="1"/>
  <c r="HQA9" i="4" s="1"/>
  <c r="HQC9" i="4" s="1"/>
  <c r="HQE9" i="4" s="1"/>
  <c r="HQG9" i="4" s="1"/>
  <c r="HQI9" i="4" s="1"/>
  <c r="HQK9" i="4" s="1"/>
  <c r="HQM9" i="4" s="1"/>
  <c r="HQO9" i="4" s="1"/>
  <c r="HQQ9" i="4" s="1"/>
  <c r="HQS9" i="4" s="1"/>
  <c r="HQU9" i="4" s="1"/>
  <c r="HQW9" i="4" s="1"/>
  <c r="HQY9" i="4" s="1"/>
  <c r="HRA9" i="4" s="1"/>
  <c r="HRC9" i="4" s="1"/>
  <c r="HRE9" i="4" s="1"/>
  <c r="HRG9" i="4" s="1"/>
  <c r="HRI9" i="4" s="1"/>
  <c r="HRK9" i="4" s="1"/>
  <c r="HRM9" i="4" s="1"/>
  <c r="HRO9" i="4" s="1"/>
  <c r="HRQ9" i="4" s="1"/>
  <c r="HRS9" i="4" s="1"/>
  <c r="HRU9" i="4" s="1"/>
  <c r="HRW9" i="4" s="1"/>
  <c r="HRY9" i="4" s="1"/>
  <c r="HSA9" i="4" s="1"/>
  <c r="HSC9" i="4" s="1"/>
  <c r="HSE9" i="4" s="1"/>
  <c r="HSG9" i="4" s="1"/>
  <c r="HSI9" i="4" s="1"/>
  <c r="HSK9" i="4" s="1"/>
  <c r="HSM9" i="4" s="1"/>
  <c r="HSO9" i="4" s="1"/>
  <c r="HSQ9" i="4" s="1"/>
  <c r="HSS9" i="4" s="1"/>
  <c r="HSU9" i="4" s="1"/>
  <c r="HSW9" i="4" s="1"/>
  <c r="HSY9" i="4" s="1"/>
  <c r="HTA9" i="4" s="1"/>
  <c r="HTC9" i="4" s="1"/>
  <c r="HTE9" i="4" s="1"/>
  <c r="HTG9" i="4" s="1"/>
  <c r="HTI9" i="4" s="1"/>
  <c r="HTK9" i="4" s="1"/>
  <c r="HTM9" i="4" s="1"/>
  <c r="HTO9" i="4" s="1"/>
  <c r="HTQ9" i="4" s="1"/>
  <c r="HTS9" i="4" s="1"/>
  <c r="HTU9" i="4" s="1"/>
  <c r="HTW9" i="4" s="1"/>
  <c r="HTY9" i="4" s="1"/>
  <c r="HUA9" i="4" s="1"/>
  <c r="HUC9" i="4" s="1"/>
  <c r="HUE9" i="4" s="1"/>
  <c r="HUG9" i="4" s="1"/>
  <c r="HUI9" i="4" s="1"/>
  <c r="HUK9" i="4" s="1"/>
  <c r="HUM9" i="4" s="1"/>
  <c r="HUO9" i="4" s="1"/>
  <c r="HUQ9" i="4" s="1"/>
  <c r="HUS9" i="4" s="1"/>
  <c r="HUU9" i="4" s="1"/>
  <c r="HUW9" i="4" s="1"/>
  <c r="HUY9" i="4" s="1"/>
  <c r="HVA9" i="4" s="1"/>
  <c r="HVC9" i="4" s="1"/>
  <c r="HVE9" i="4" s="1"/>
  <c r="HVG9" i="4" s="1"/>
  <c r="HVI9" i="4" s="1"/>
  <c r="HVK9" i="4" s="1"/>
  <c r="HVM9" i="4" s="1"/>
  <c r="HVO9" i="4" s="1"/>
  <c r="HVQ9" i="4" s="1"/>
  <c r="HVS9" i="4" s="1"/>
  <c r="HVU9" i="4" s="1"/>
  <c r="HVW9" i="4" s="1"/>
  <c r="HVY9" i="4" s="1"/>
  <c r="HWA9" i="4" s="1"/>
  <c r="HWC9" i="4" s="1"/>
  <c r="HWE9" i="4" s="1"/>
  <c r="HWG9" i="4" s="1"/>
  <c r="HWI9" i="4" s="1"/>
  <c r="HWK9" i="4" s="1"/>
  <c r="HWM9" i="4" s="1"/>
  <c r="HWO9" i="4" s="1"/>
  <c r="HWQ9" i="4" s="1"/>
  <c r="HWS9" i="4" s="1"/>
  <c r="HWU9" i="4" s="1"/>
  <c r="HWW9" i="4" s="1"/>
  <c r="HWY9" i="4" s="1"/>
  <c r="HXA9" i="4" s="1"/>
  <c r="HXC9" i="4" s="1"/>
  <c r="HXE9" i="4" s="1"/>
  <c r="HXG9" i="4" s="1"/>
  <c r="HXI9" i="4" s="1"/>
  <c r="HXK9" i="4" s="1"/>
  <c r="HXM9" i="4" s="1"/>
  <c r="HXO9" i="4" s="1"/>
  <c r="HXQ9" i="4" s="1"/>
  <c r="HXS9" i="4" s="1"/>
  <c r="HXU9" i="4" s="1"/>
  <c r="HXW9" i="4" s="1"/>
  <c r="HXY9" i="4" s="1"/>
  <c r="HYA9" i="4" s="1"/>
  <c r="HYC9" i="4" s="1"/>
  <c r="HYE9" i="4" s="1"/>
  <c r="HYG9" i="4" s="1"/>
  <c r="HYI9" i="4" s="1"/>
  <c r="HYK9" i="4" s="1"/>
  <c r="HYM9" i="4" s="1"/>
  <c r="HYO9" i="4" s="1"/>
  <c r="HYQ9" i="4" s="1"/>
  <c r="HYS9" i="4" s="1"/>
  <c r="HYU9" i="4" s="1"/>
  <c r="HYW9" i="4" s="1"/>
  <c r="HYY9" i="4" s="1"/>
  <c r="HZA9" i="4" s="1"/>
  <c r="HZC9" i="4" s="1"/>
  <c r="HZE9" i="4" s="1"/>
  <c r="HZG9" i="4" s="1"/>
  <c r="HZI9" i="4" s="1"/>
  <c r="HZK9" i="4" s="1"/>
  <c r="HZM9" i="4" s="1"/>
  <c r="HZO9" i="4" s="1"/>
  <c r="HZQ9" i="4" s="1"/>
  <c r="HZS9" i="4" s="1"/>
  <c r="HZU9" i="4" s="1"/>
  <c r="HZW9" i="4" s="1"/>
  <c r="HZY9" i="4" s="1"/>
  <c r="IAA9" i="4" s="1"/>
  <c r="IAC9" i="4" s="1"/>
  <c r="IAE9" i="4" s="1"/>
  <c r="IAG9" i="4" s="1"/>
  <c r="IAI9" i="4" s="1"/>
  <c r="IAK9" i="4" s="1"/>
  <c r="IAM9" i="4" s="1"/>
  <c r="IAO9" i="4" s="1"/>
  <c r="IAQ9" i="4" s="1"/>
  <c r="IAS9" i="4" s="1"/>
  <c r="IAU9" i="4" s="1"/>
  <c r="IAW9" i="4" s="1"/>
  <c r="IAY9" i="4" s="1"/>
  <c r="IBA9" i="4" s="1"/>
  <c r="IBC9" i="4" s="1"/>
  <c r="IBE9" i="4" s="1"/>
  <c r="IBG9" i="4" s="1"/>
  <c r="IBI9" i="4" s="1"/>
  <c r="IBK9" i="4" s="1"/>
  <c r="IBM9" i="4" s="1"/>
  <c r="IBO9" i="4" s="1"/>
  <c r="IBQ9" i="4" s="1"/>
  <c r="IBS9" i="4" s="1"/>
  <c r="IBU9" i="4" s="1"/>
  <c r="IBW9" i="4" s="1"/>
  <c r="IBY9" i="4" s="1"/>
  <c r="ICA9" i="4" s="1"/>
  <c r="ICC9" i="4" s="1"/>
  <c r="ICE9" i="4" s="1"/>
  <c r="ICG9" i="4" s="1"/>
  <c r="ICI9" i="4" s="1"/>
  <c r="ICK9" i="4" s="1"/>
  <c r="ICM9" i="4" s="1"/>
  <c r="ICO9" i="4" s="1"/>
  <c r="ICQ9" i="4" s="1"/>
  <c r="ICS9" i="4" s="1"/>
  <c r="ICU9" i="4" s="1"/>
  <c r="ICW9" i="4" s="1"/>
  <c r="ICY9" i="4" s="1"/>
  <c r="IDA9" i="4" s="1"/>
  <c r="IDC9" i="4" s="1"/>
  <c r="IDE9" i="4" s="1"/>
  <c r="IDG9" i="4" s="1"/>
  <c r="IDI9" i="4" s="1"/>
  <c r="IDK9" i="4" s="1"/>
  <c r="IDM9" i="4" s="1"/>
  <c r="IDO9" i="4" s="1"/>
  <c r="IDQ9" i="4" s="1"/>
  <c r="IDS9" i="4" s="1"/>
  <c r="IDU9" i="4" s="1"/>
  <c r="IDW9" i="4" s="1"/>
  <c r="IDY9" i="4" s="1"/>
  <c r="IEA9" i="4" s="1"/>
  <c r="IEC9" i="4" s="1"/>
  <c r="IEE9" i="4" s="1"/>
  <c r="IEG9" i="4" s="1"/>
  <c r="IEI9" i="4" s="1"/>
  <c r="IEK9" i="4" s="1"/>
  <c r="IEM9" i="4" s="1"/>
  <c r="IEO9" i="4" s="1"/>
  <c r="IEQ9" i="4" s="1"/>
  <c r="IES9" i="4" s="1"/>
  <c r="IEU9" i="4" s="1"/>
  <c r="IEW9" i="4" s="1"/>
  <c r="IEY9" i="4" s="1"/>
  <c r="IFA9" i="4" s="1"/>
  <c r="IFC9" i="4" s="1"/>
  <c r="IFE9" i="4" s="1"/>
  <c r="IFG9" i="4" s="1"/>
  <c r="IFI9" i="4" s="1"/>
  <c r="IFK9" i="4" s="1"/>
  <c r="IFM9" i="4" s="1"/>
  <c r="IFO9" i="4" s="1"/>
  <c r="IFQ9" i="4" s="1"/>
  <c r="IFS9" i="4" s="1"/>
  <c r="IFU9" i="4" s="1"/>
  <c r="IFW9" i="4" s="1"/>
  <c r="IFY9" i="4" s="1"/>
  <c r="IGA9" i="4" s="1"/>
  <c r="IGC9" i="4" s="1"/>
  <c r="IGE9" i="4" s="1"/>
  <c r="IGG9" i="4" s="1"/>
  <c r="IGI9" i="4" s="1"/>
  <c r="IGK9" i="4" s="1"/>
  <c r="IGM9" i="4" s="1"/>
  <c r="IGO9" i="4" s="1"/>
  <c r="IGQ9" i="4" s="1"/>
  <c r="IGS9" i="4" s="1"/>
  <c r="IGU9" i="4" s="1"/>
  <c r="IGW9" i="4" s="1"/>
  <c r="IGY9" i="4" s="1"/>
  <c r="IHA9" i="4" s="1"/>
  <c r="IHC9" i="4" s="1"/>
  <c r="IHE9" i="4" s="1"/>
  <c r="IHG9" i="4" s="1"/>
  <c r="IHI9" i="4" s="1"/>
  <c r="IHK9" i="4" s="1"/>
  <c r="IHM9" i="4" s="1"/>
  <c r="IHO9" i="4" s="1"/>
  <c r="IHQ9" i="4" s="1"/>
  <c r="IHS9" i="4" s="1"/>
  <c r="IHU9" i="4" s="1"/>
  <c r="IHW9" i="4" s="1"/>
  <c r="IHY9" i="4" s="1"/>
  <c r="IIA9" i="4" s="1"/>
  <c r="IIC9" i="4" s="1"/>
  <c r="IIE9" i="4" s="1"/>
  <c r="IIG9" i="4" s="1"/>
  <c r="III9" i="4" s="1"/>
  <c r="IIK9" i="4" s="1"/>
  <c r="IIM9" i="4" s="1"/>
  <c r="IIO9" i="4" s="1"/>
  <c r="IIQ9" i="4" s="1"/>
  <c r="IIS9" i="4" s="1"/>
  <c r="IIU9" i="4" s="1"/>
  <c r="IIW9" i="4" s="1"/>
  <c r="IIY9" i="4" s="1"/>
  <c r="IJA9" i="4" s="1"/>
  <c r="IJC9" i="4" s="1"/>
  <c r="IJE9" i="4" s="1"/>
  <c r="IJG9" i="4" s="1"/>
  <c r="IJI9" i="4" s="1"/>
  <c r="IJK9" i="4" s="1"/>
  <c r="IJM9" i="4" s="1"/>
  <c r="IJO9" i="4" s="1"/>
  <c r="IJQ9" i="4" s="1"/>
  <c r="IJS9" i="4" s="1"/>
  <c r="IJU9" i="4" s="1"/>
  <c r="IJW9" i="4" s="1"/>
  <c r="IJY9" i="4" s="1"/>
  <c r="IKA9" i="4" s="1"/>
  <c r="IKC9" i="4" s="1"/>
  <c r="IKE9" i="4" s="1"/>
  <c r="IKG9" i="4" s="1"/>
  <c r="IKI9" i="4" s="1"/>
  <c r="IKK9" i="4" s="1"/>
  <c r="IKM9" i="4" s="1"/>
  <c r="IKO9" i="4" s="1"/>
  <c r="IKQ9" i="4" s="1"/>
  <c r="IKS9" i="4" s="1"/>
  <c r="IKU9" i="4" s="1"/>
  <c r="IKW9" i="4" s="1"/>
  <c r="IKY9" i="4" s="1"/>
  <c r="ILA9" i="4" s="1"/>
  <c r="ILC9" i="4" s="1"/>
  <c r="ILE9" i="4" s="1"/>
  <c r="ILG9" i="4" s="1"/>
  <c r="ILI9" i="4" s="1"/>
  <c r="ILK9" i="4" s="1"/>
  <c r="ILM9" i="4" s="1"/>
  <c r="ILO9" i="4" s="1"/>
  <c r="ILQ9" i="4" s="1"/>
  <c r="ILS9" i="4" s="1"/>
  <c r="ILU9" i="4" s="1"/>
  <c r="ILW9" i="4" s="1"/>
  <c r="ILY9" i="4" s="1"/>
  <c r="IMA9" i="4" s="1"/>
  <c r="IMC9" i="4" s="1"/>
  <c r="IME9" i="4" s="1"/>
  <c r="IMG9" i="4" s="1"/>
  <c r="IMI9" i="4" s="1"/>
  <c r="IMK9" i="4" s="1"/>
  <c r="IMM9" i="4" s="1"/>
  <c r="IMO9" i="4" s="1"/>
  <c r="IMQ9" i="4" s="1"/>
  <c r="IMS9" i="4" s="1"/>
  <c r="IMU9" i="4" s="1"/>
  <c r="IMW9" i="4" s="1"/>
  <c r="IMY9" i="4" s="1"/>
  <c r="INA9" i="4" s="1"/>
  <c r="INC9" i="4" s="1"/>
  <c r="INE9" i="4" s="1"/>
  <c r="ING9" i="4" s="1"/>
  <c r="INI9" i="4" s="1"/>
  <c r="INK9" i="4" s="1"/>
  <c r="INM9" i="4" s="1"/>
  <c r="INO9" i="4" s="1"/>
  <c r="INQ9" i="4" s="1"/>
  <c r="INS9" i="4" s="1"/>
  <c r="INU9" i="4" s="1"/>
  <c r="INW9" i="4" s="1"/>
  <c r="INY9" i="4" s="1"/>
  <c r="IOA9" i="4" s="1"/>
  <c r="IOC9" i="4" s="1"/>
  <c r="IOE9" i="4" s="1"/>
  <c r="IOG9" i="4" s="1"/>
  <c r="IOI9" i="4" s="1"/>
  <c r="IOK9" i="4" s="1"/>
  <c r="IOM9" i="4" s="1"/>
  <c r="IOO9" i="4" s="1"/>
  <c r="IOQ9" i="4" s="1"/>
  <c r="IOS9" i="4" s="1"/>
  <c r="IOU9" i="4" s="1"/>
  <c r="IOW9" i="4" s="1"/>
  <c r="IOY9" i="4" s="1"/>
  <c r="IPA9" i="4" s="1"/>
  <c r="IPC9" i="4" s="1"/>
  <c r="IPE9" i="4" s="1"/>
  <c r="IPG9" i="4" s="1"/>
  <c r="IPI9" i="4" s="1"/>
  <c r="IPK9" i="4" s="1"/>
  <c r="IPM9" i="4" s="1"/>
  <c r="IPO9" i="4" s="1"/>
  <c r="IPQ9" i="4" s="1"/>
  <c r="IPS9" i="4" s="1"/>
  <c r="IPU9" i="4" s="1"/>
  <c r="IPW9" i="4" s="1"/>
  <c r="IPY9" i="4" s="1"/>
  <c r="IQA9" i="4" s="1"/>
  <c r="IQC9" i="4" s="1"/>
  <c r="IQE9" i="4" s="1"/>
  <c r="IQG9" i="4" s="1"/>
  <c r="IQI9" i="4" s="1"/>
  <c r="IQK9" i="4" s="1"/>
  <c r="IQM9" i="4" s="1"/>
  <c r="IQO9" i="4" s="1"/>
  <c r="IQQ9" i="4" s="1"/>
  <c r="IQS9" i="4" s="1"/>
  <c r="IQU9" i="4" s="1"/>
  <c r="IQW9" i="4" s="1"/>
  <c r="IQY9" i="4" s="1"/>
  <c r="IRA9" i="4" s="1"/>
  <c r="IRC9" i="4" s="1"/>
  <c r="IRE9" i="4" s="1"/>
  <c r="IRG9" i="4" s="1"/>
  <c r="IRI9" i="4" s="1"/>
  <c r="IRK9" i="4" s="1"/>
  <c r="IRM9" i="4" s="1"/>
  <c r="IRO9" i="4" s="1"/>
  <c r="IRQ9" i="4" s="1"/>
  <c r="IRS9" i="4" s="1"/>
  <c r="IRU9" i="4" s="1"/>
  <c r="IRW9" i="4" s="1"/>
  <c r="IRY9" i="4" s="1"/>
  <c r="ISA9" i="4" s="1"/>
  <c r="ISC9" i="4" s="1"/>
  <c r="ISE9" i="4" s="1"/>
  <c r="ISG9" i="4" s="1"/>
  <c r="ISI9" i="4" s="1"/>
  <c r="ISK9" i="4" s="1"/>
  <c r="ISM9" i="4" s="1"/>
  <c r="ISO9" i="4" s="1"/>
  <c r="ISQ9" i="4" s="1"/>
  <c r="ISS9" i="4" s="1"/>
  <c r="ISU9" i="4" s="1"/>
  <c r="ISW9" i="4" s="1"/>
  <c r="ISY9" i="4" s="1"/>
  <c r="ITA9" i="4" s="1"/>
  <c r="ITC9" i="4" s="1"/>
  <c r="ITE9" i="4" s="1"/>
  <c r="ITG9" i="4" s="1"/>
  <c r="ITI9" i="4" s="1"/>
  <c r="ITK9" i="4" s="1"/>
  <c r="ITM9" i="4" s="1"/>
  <c r="ITO9" i="4" s="1"/>
  <c r="ITQ9" i="4" s="1"/>
  <c r="ITS9" i="4" s="1"/>
  <c r="ITU9" i="4" s="1"/>
  <c r="ITW9" i="4" s="1"/>
  <c r="ITY9" i="4" s="1"/>
  <c r="IUA9" i="4" s="1"/>
  <c r="IUC9" i="4" s="1"/>
  <c r="IUE9" i="4" s="1"/>
  <c r="IUG9" i="4" s="1"/>
  <c r="IUI9" i="4" s="1"/>
  <c r="IUK9" i="4" s="1"/>
  <c r="IUM9" i="4" s="1"/>
  <c r="IUO9" i="4" s="1"/>
  <c r="IUQ9" i="4" s="1"/>
  <c r="IUS9" i="4" s="1"/>
  <c r="IUU9" i="4" s="1"/>
  <c r="IUW9" i="4" s="1"/>
  <c r="IUY9" i="4" s="1"/>
  <c r="IVA9" i="4" s="1"/>
  <c r="IVC9" i="4" s="1"/>
  <c r="IVE9" i="4" s="1"/>
  <c r="IVG9" i="4" s="1"/>
  <c r="IVI9" i="4" s="1"/>
  <c r="IVK9" i="4" s="1"/>
  <c r="IVM9" i="4" s="1"/>
  <c r="IVO9" i="4" s="1"/>
  <c r="IVQ9" i="4" s="1"/>
  <c r="IVS9" i="4" s="1"/>
  <c r="IVU9" i="4" s="1"/>
  <c r="IVW9" i="4" s="1"/>
  <c r="IVY9" i="4" s="1"/>
  <c r="IWA9" i="4" s="1"/>
  <c r="IWC9" i="4" s="1"/>
  <c r="IWE9" i="4" s="1"/>
  <c r="IWG9" i="4" s="1"/>
  <c r="IWI9" i="4" s="1"/>
  <c r="IWK9" i="4" s="1"/>
  <c r="IWM9" i="4" s="1"/>
  <c r="IWO9" i="4" s="1"/>
  <c r="IWQ9" i="4" s="1"/>
  <c r="IWS9" i="4" s="1"/>
  <c r="IWU9" i="4" s="1"/>
  <c r="IWW9" i="4" s="1"/>
  <c r="IWY9" i="4" s="1"/>
  <c r="IXA9" i="4" s="1"/>
  <c r="IXC9" i="4" s="1"/>
  <c r="IXE9" i="4" s="1"/>
  <c r="IXG9" i="4" s="1"/>
  <c r="IXI9" i="4" s="1"/>
  <c r="IXK9" i="4" s="1"/>
  <c r="IXM9" i="4" s="1"/>
  <c r="IXO9" i="4" s="1"/>
  <c r="IXQ9" i="4" s="1"/>
  <c r="IXS9" i="4" s="1"/>
  <c r="IXU9" i="4" s="1"/>
  <c r="IXW9" i="4" s="1"/>
  <c r="IXY9" i="4" s="1"/>
  <c r="IYA9" i="4" s="1"/>
  <c r="IYC9" i="4" s="1"/>
  <c r="IYE9" i="4" s="1"/>
  <c r="IYG9" i="4" s="1"/>
  <c r="IYI9" i="4" s="1"/>
  <c r="IYK9" i="4" s="1"/>
  <c r="IYM9" i="4" s="1"/>
  <c r="IYO9" i="4" s="1"/>
  <c r="IYQ9" i="4" s="1"/>
  <c r="IYS9" i="4" s="1"/>
  <c r="IYU9" i="4" s="1"/>
  <c r="IYW9" i="4" s="1"/>
  <c r="IYY9" i="4" s="1"/>
  <c r="IZA9" i="4" s="1"/>
  <c r="IZC9" i="4" s="1"/>
  <c r="IZE9" i="4" s="1"/>
  <c r="IZG9" i="4" s="1"/>
  <c r="IZI9" i="4" s="1"/>
  <c r="IZK9" i="4" s="1"/>
  <c r="IZM9" i="4" s="1"/>
  <c r="IZO9" i="4" s="1"/>
  <c r="IZQ9" i="4" s="1"/>
  <c r="IZS9" i="4" s="1"/>
  <c r="IZU9" i="4" s="1"/>
  <c r="IZW9" i="4" s="1"/>
  <c r="IZY9" i="4" s="1"/>
  <c r="JAA9" i="4" s="1"/>
  <c r="JAC9" i="4" s="1"/>
  <c r="JAE9" i="4" s="1"/>
  <c r="JAG9" i="4" s="1"/>
  <c r="JAI9" i="4" s="1"/>
  <c r="JAK9" i="4" s="1"/>
  <c r="JAM9" i="4" s="1"/>
  <c r="JAO9" i="4" s="1"/>
  <c r="JAQ9" i="4" s="1"/>
  <c r="JAS9" i="4" s="1"/>
  <c r="JAU9" i="4" s="1"/>
  <c r="JAW9" i="4" s="1"/>
  <c r="JAY9" i="4" s="1"/>
  <c r="JBA9" i="4" s="1"/>
  <c r="JBC9" i="4" s="1"/>
  <c r="JBE9" i="4" s="1"/>
  <c r="JBG9" i="4" s="1"/>
  <c r="JBI9" i="4" s="1"/>
  <c r="JBK9" i="4" s="1"/>
  <c r="JBM9" i="4" s="1"/>
  <c r="JBO9" i="4" s="1"/>
  <c r="JBQ9" i="4" s="1"/>
  <c r="JBS9" i="4" s="1"/>
  <c r="JBU9" i="4" s="1"/>
  <c r="JBW9" i="4" s="1"/>
  <c r="JBY9" i="4" s="1"/>
  <c r="JCA9" i="4" s="1"/>
  <c r="JCC9" i="4" s="1"/>
  <c r="JCE9" i="4" s="1"/>
  <c r="JCG9" i="4" s="1"/>
  <c r="JCI9" i="4" s="1"/>
  <c r="JCK9" i="4" s="1"/>
  <c r="JCM9" i="4" s="1"/>
  <c r="JCO9" i="4" s="1"/>
  <c r="JCQ9" i="4" s="1"/>
  <c r="JCS9" i="4" s="1"/>
  <c r="JCU9" i="4" s="1"/>
  <c r="JCW9" i="4" s="1"/>
  <c r="JCY9" i="4" s="1"/>
  <c r="JDA9" i="4" s="1"/>
  <c r="JDC9" i="4" s="1"/>
  <c r="JDE9" i="4" s="1"/>
  <c r="JDG9" i="4" s="1"/>
  <c r="JDI9" i="4" s="1"/>
  <c r="JDK9" i="4" s="1"/>
  <c r="JDM9" i="4" s="1"/>
  <c r="JDO9" i="4" s="1"/>
  <c r="JDQ9" i="4" s="1"/>
  <c r="JDS9" i="4" s="1"/>
  <c r="JDU9" i="4" s="1"/>
  <c r="JDW9" i="4" s="1"/>
  <c r="JDY9" i="4" s="1"/>
  <c r="JEA9" i="4" s="1"/>
  <c r="JEC9" i="4" s="1"/>
  <c r="JEE9" i="4" s="1"/>
  <c r="JEG9" i="4" s="1"/>
  <c r="JEI9" i="4" s="1"/>
  <c r="JEK9" i="4" s="1"/>
  <c r="JEM9" i="4" s="1"/>
  <c r="JEO9" i="4" s="1"/>
  <c r="JEQ9" i="4" s="1"/>
  <c r="JES9" i="4" s="1"/>
  <c r="JEU9" i="4" s="1"/>
  <c r="JEW9" i="4" s="1"/>
  <c r="JEY9" i="4" s="1"/>
  <c r="JFA9" i="4" s="1"/>
  <c r="JFC9" i="4" s="1"/>
  <c r="JFE9" i="4" s="1"/>
  <c r="JFG9" i="4" s="1"/>
  <c r="JFI9" i="4" s="1"/>
  <c r="JFK9" i="4" s="1"/>
  <c r="JFM9" i="4" s="1"/>
  <c r="JFO9" i="4" s="1"/>
  <c r="JFQ9" i="4" s="1"/>
  <c r="JFS9" i="4" s="1"/>
  <c r="JFU9" i="4" s="1"/>
  <c r="JFW9" i="4" s="1"/>
  <c r="JFY9" i="4" s="1"/>
  <c r="JGA9" i="4" s="1"/>
  <c r="JGC9" i="4" s="1"/>
  <c r="JGE9" i="4" s="1"/>
  <c r="JGG9" i="4" s="1"/>
  <c r="JGI9" i="4" s="1"/>
  <c r="JGK9" i="4" s="1"/>
  <c r="JGM9" i="4" s="1"/>
  <c r="JGO9" i="4" s="1"/>
  <c r="JGQ9" i="4" s="1"/>
  <c r="JGS9" i="4" s="1"/>
  <c r="JGU9" i="4" s="1"/>
  <c r="JGW9" i="4" s="1"/>
  <c r="JGY9" i="4" s="1"/>
  <c r="JHA9" i="4" s="1"/>
  <c r="JHC9" i="4" s="1"/>
  <c r="JHE9" i="4" s="1"/>
  <c r="JHG9" i="4" s="1"/>
  <c r="JHI9" i="4" s="1"/>
  <c r="JHK9" i="4" s="1"/>
  <c r="JHM9" i="4" s="1"/>
  <c r="JHO9" i="4" s="1"/>
  <c r="JHQ9" i="4" s="1"/>
  <c r="JHS9" i="4" s="1"/>
  <c r="JHU9" i="4" s="1"/>
  <c r="JHW9" i="4" s="1"/>
  <c r="JHY9" i="4" s="1"/>
  <c r="JIA9" i="4" s="1"/>
  <c r="JIC9" i="4" s="1"/>
  <c r="JIE9" i="4" s="1"/>
  <c r="JIG9" i="4" s="1"/>
  <c r="JII9" i="4" s="1"/>
  <c r="JIK9" i="4" s="1"/>
  <c r="JIM9" i="4" s="1"/>
  <c r="JIO9" i="4" s="1"/>
  <c r="JIQ9" i="4" s="1"/>
  <c r="JIS9" i="4" s="1"/>
  <c r="JIU9" i="4" s="1"/>
  <c r="JIW9" i="4" s="1"/>
  <c r="JIY9" i="4" s="1"/>
  <c r="JJA9" i="4" s="1"/>
  <c r="JJC9" i="4" s="1"/>
  <c r="JJE9" i="4" s="1"/>
  <c r="JJG9" i="4" s="1"/>
  <c r="JJI9" i="4" s="1"/>
  <c r="JJK9" i="4" s="1"/>
  <c r="JJM9" i="4" s="1"/>
  <c r="JJO9" i="4" s="1"/>
  <c r="JJQ9" i="4" s="1"/>
  <c r="JJS9" i="4" s="1"/>
  <c r="JJU9" i="4" s="1"/>
  <c r="JJW9" i="4" s="1"/>
  <c r="JJY9" i="4" s="1"/>
  <c r="JKA9" i="4" s="1"/>
  <c r="JKC9" i="4" s="1"/>
  <c r="JKE9" i="4" s="1"/>
  <c r="JKG9" i="4" s="1"/>
  <c r="JKI9" i="4" s="1"/>
  <c r="JKK9" i="4" s="1"/>
  <c r="JKM9" i="4" s="1"/>
  <c r="JKO9" i="4" s="1"/>
  <c r="JKQ9" i="4" s="1"/>
  <c r="JKS9" i="4" s="1"/>
  <c r="JKU9" i="4" s="1"/>
  <c r="JKW9" i="4" s="1"/>
  <c r="JKY9" i="4" s="1"/>
  <c r="JLA9" i="4" s="1"/>
  <c r="JLC9" i="4" s="1"/>
  <c r="JLE9" i="4" s="1"/>
  <c r="JLG9" i="4" s="1"/>
  <c r="JLI9" i="4" s="1"/>
  <c r="JLK9" i="4" s="1"/>
  <c r="JLM9" i="4" s="1"/>
  <c r="JLO9" i="4" s="1"/>
  <c r="JLQ9" i="4" s="1"/>
  <c r="JLS9" i="4" s="1"/>
  <c r="JLU9" i="4" s="1"/>
  <c r="JLW9" i="4" s="1"/>
  <c r="JLY9" i="4" s="1"/>
  <c r="JMA9" i="4" s="1"/>
  <c r="JMC9" i="4" s="1"/>
  <c r="JME9" i="4" s="1"/>
  <c r="JMG9" i="4" s="1"/>
  <c r="JMI9" i="4" s="1"/>
  <c r="JMK9" i="4" s="1"/>
  <c r="JMM9" i="4" s="1"/>
  <c r="JMO9" i="4" s="1"/>
  <c r="JMQ9" i="4" s="1"/>
  <c r="JMS9" i="4" s="1"/>
  <c r="JMU9" i="4" s="1"/>
  <c r="JMW9" i="4" s="1"/>
  <c r="JMY9" i="4" s="1"/>
  <c r="JNA9" i="4" s="1"/>
  <c r="JNC9" i="4" s="1"/>
  <c r="JNE9" i="4" s="1"/>
  <c r="JNG9" i="4" s="1"/>
  <c r="JNI9" i="4" s="1"/>
  <c r="JNK9" i="4" s="1"/>
  <c r="JNM9" i="4" s="1"/>
  <c r="JNO9" i="4" s="1"/>
  <c r="JNQ9" i="4" s="1"/>
  <c r="JNS9" i="4" s="1"/>
  <c r="JNU9" i="4" s="1"/>
  <c r="JNW9" i="4" s="1"/>
  <c r="JNY9" i="4" s="1"/>
  <c r="JOA9" i="4" s="1"/>
  <c r="JOC9" i="4" s="1"/>
  <c r="JOE9" i="4" s="1"/>
  <c r="JOG9" i="4" s="1"/>
  <c r="JOI9" i="4" s="1"/>
  <c r="JOK9" i="4" s="1"/>
  <c r="JOM9" i="4" s="1"/>
  <c r="JOO9" i="4" s="1"/>
  <c r="JOQ9" i="4" s="1"/>
  <c r="JOS9" i="4" s="1"/>
  <c r="JOU9" i="4" s="1"/>
  <c r="JOW9" i="4" s="1"/>
  <c r="JOY9" i="4" s="1"/>
  <c r="JPA9" i="4" s="1"/>
  <c r="JPC9" i="4" s="1"/>
  <c r="JPE9" i="4" s="1"/>
  <c r="JPG9" i="4" s="1"/>
  <c r="JPI9" i="4" s="1"/>
  <c r="JPK9" i="4" s="1"/>
  <c r="JPM9" i="4" s="1"/>
  <c r="JPO9" i="4" s="1"/>
  <c r="JPQ9" i="4" s="1"/>
  <c r="JPS9" i="4" s="1"/>
  <c r="JPU9" i="4" s="1"/>
  <c r="JPW9" i="4" s="1"/>
  <c r="JPY9" i="4" s="1"/>
  <c r="JQA9" i="4" s="1"/>
  <c r="JQC9" i="4" s="1"/>
  <c r="JQE9" i="4" s="1"/>
  <c r="JQG9" i="4" s="1"/>
  <c r="JQI9" i="4" s="1"/>
  <c r="JQK9" i="4" s="1"/>
  <c r="JQM9" i="4" s="1"/>
  <c r="JQO9" i="4" s="1"/>
  <c r="JQQ9" i="4" s="1"/>
  <c r="JQS9" i="4" s="1"/>
  <c r="JQU9" i="4" s="1"/>
  <c r="JQW9" i="4" s="1"/>
  <c r="JQY9" i="4" s="1"/>
  <c r="JRA9" i="4" s="1"/>
  <c r="JRC9" i="4" s="1"/>
  <c r="JRE9" i="4" s="1"/>
  <c r="JRG9" i="4" s="1"/>
  <c r="JRI9" i="4" s="1"/>
  <c r="JRK9" i="4" s="1"/>
  <c r="JRM9" i="4" s="1"/>
  <c r="JRO9" i="4" s="1"/>
  <c r="JRQ9" i="4" s="1"/>
  <c r="JRS9" i="4" s="1"/>
  <c r="JRU9" i="4" s="1"/>
  <c r="JRW9" i="4" s="1"/>
  <c r="JRY9" i="4" s="1"/>
  <c r="JSA9" i="4" s="1"/>
  <c r="JSC9" i="4" s="1"/>
  <c r="JSE9" i="4" s="1"/>
  <c r="JSG9" i="4" s="1"/>
  <c r="JSI9" i="4" s="1"/>
  <c r="JSK9" i="4" s="1"/>
  <c r="JSM9" i="4" s="1"/>
  <c r="JSO9" i="4" s="1"/>
  <c r="JSQ9" i="4" s="1"/>
  <c r="JSS9" i="4" s="1"/>
  <c r="JSU9" i="4" s="1"/>
  <c r="JSW9" i="4" s="1"/>
  <c r="JSY9" i="4" s="1"/>
  <c r="JTA9" i="4" s="1"/>
  <c r="JTC9" i="4" s="1"/>
  <c r="JTE9" i="4" s="1"/>
  <c r="JTG9" i="4" s="1"/>
  <c r="JTI9" i="4" s="1"/>
  <c r="JTK9" i="4" s="1"/>
  <c r="JTM9" i="4" s="1"/>
  <c r="JTO9" i="4" s="1"/>
  <c r="JTQ9" i="4" s="1"/>
  <c r="JTS9" i="4" s="1"/>
  <c r="JTU9" i="4" s="1"/>
  <c r="JTW9" i="4" s="1"/>
  <c r="JTY9" i="4" s="1"/>
  <c r="JUA9" i="4" s="1"/>
  <c r="JUC9" i="4" s="1"/>
  <c r="JUE9" i="4" s="1"/>
  <c r="JUG9" i="4" s="1"/>
  <c r="JUI9" i="4" s="1"/>
  <c r="JUK9" i="4" s="1"/>
  <c r="JUM9" i="4" s="1"/>
  <c r="JUO9" i="4" s="1"/>
  <c r="JUQ9" i="4" s="1"/>
  <c r="JUS9" i="4" s="1"/>
  <c r="JUU9" i="4" s="1"/>
  <c r="JUW9" i="4" s="1"/>
  <c r="JUY9" i="4" s="1"/>
  <c r="JVA9" i="4" s="1"/>
  <c r="JVC9" i="4" s="1"/>
  <c r="JVE9" i="4" s="1"/>
  <c r="JVG9" i="4" s="1"/>
  <c r="JVI9" i="4" s="1"/>
  <c r="JVK9" i="4" s="1"/>
  <c r="JVM9" i="4" s="1"/>
  <c r="JVO9" i="4" s="1"/>
  <c r="JVQ9" i="4" s="1"/>
  <c r="JVS9" i="4" s="1"/>
  <c r="JVU9" i="4" s="1"/>
  <c r="JVW9" i="4" s="1"/>
  <c r="JVY9" i="4" s="1"/>
  <c r="JWA9" i="4" s="1"/>
  <c r="JWC9" i="4" s="1"/>
  <c r="JWE9" i="4" s="1"/>
  <c r="JWG9" i="4" s="1"/>
  <c r="JWI9" i="4" s="1"/>
  <c r="JWK9" i="4" s="1"/>
  <c r="JWM9" i="4" s="1"/>
  <c r="JWO9" i="4" s="1"/>
  <c r="JWQ9" i="4" s="1"/>
  <c r="JWS9" i="4" s="1"/>
  <c r="JWU9" i="4" s="1"/>
  <c r="JWW9" i="4" s="1"/>
  <c r="JWY9" i="4" s="1"/>
  <c r="JXA9" i="4" s="1"/>
  <c r="JXC9" i="4" s="1"/>
  <c r="JXE9" i="4" s="1"/>
  <c r="JXG9" i="4" s="1"/>
  <c r="JXI9" i="4" s="1"/>
  <c r="JXK9" i="4" s="1"/>
  <c r="JXM9" i="4" s="1"/>
  <c r="JXO9" i="4" s="1"/>
  <c r="JXQ9" i="4" s="1"/>
  <c r="JXS9" i="4" s="1"/>
  <c r="JXU9" i="4" s="1"/>
  <c r="JXW9" i="4" s="1"/>
  <c r="JXY9" i="4" s="1"/>
  <c r="JYA9" i="4" s="1"/>
  <c r="JYC9" i="4" s="1"/>
  <c r="JYE9" i="4" s="1"/>
  <c r="JYG9" i="4" s="1"/>
  <c r="JYI9" i="4" s="1"/>
  <c r="JYK9" i="4" s="1"/>
  <c r="JYM9" i="4" s="1"/>
  <c r="JYO9" i="4" s="1"/>
  <c r="JYQ9" i="4" s="1"/>
  <c r="JYS9" i="4" s="1"/>
  <c r="JYU9" i="4" s="1"/>
  <c r="JYW9" i="4" s="1"/>
  <c r="JYY9" i="4" s="1"/>
  <c r="JZA9" i="4" s="1"/>
  <c r="JZC9" i="4" s="1"/>
  <c r="JZE9" i="4" s="1"/>
  <c r="JZG9" i="4" s="1"/>
  <c r="JZI9" i="4" s="1"/>
  <c r="JZK9" i="4" s="1"/>
  <c r="JZM9" i="4" s="1"/>
  <c r="JZO9" i="4" s="1"/>
  <c r="JZQ9" i="4" s="1"/>
  <c r="JZS9" i="4" s="1"/>
  <c r="JZU9" i="4" s="1"/>
  <c r="JZW9" i="4" s="1"/>
  <c r="JZY9" i="4" s="1"/>
  <c r="KAA9" i="4" s="1"/>
  <c r="KAC9" i="4" s="1"/>
  <c r="KAE9" i="4" s="1"/>
  <c r="KAG9" i="4" s="1"/>
  <c r="KAI9" i="4" s="1"/>
  <c r="KAK9" i="4" s="1"/>
  <c r="KAM9" i="4" s="1"/>
  <c r="KAO9" i="4" s="1"/>
  <c r="KAQ9" i="4" s="1"/>
  <c r="KAS9" i="4" s="1"/>
  <c r="KAU9" i="4" s="1"/>
  <c r="KAW9" i="4" s="1"/>
  <c r="KAY9" i="4" s="1"/>
  <c r="KBA9" i="4" s="1"/>
  <c r="KBC9" i="4" s="1"/>
  <c r="KBE9" i="4" s="1"/>
  <c r="KBG9" i="4" s="1"/>
  <c r="KBI9" i="4" s="1"/>
  <c r="KBK9" i="4" s="1"/>
  <c r="KBM9" i="4" s="1"/>
  <c r="KBO9" i="4" s="1"/>
  <c r="KBQ9" i="4" s="1"/>
  <c r="KBS9" i="4" s="1"/>
  <c r="KBU9" i="4" s="1"/>
  <c r="KBW9" i="4" s="1"/>
  <c r="KBY9" i="4" s="1"/>
  <c r="KCA9" i="4" s="1"/>
  <c r="KCC9" i="4" s="1"/>
  <c r="KCE9" i="4" s="1"/>
  <c r="KCG9" i="4" s="1"/>
  <c r="KCI9" i="4" s="1"/>
  <c r="KCK9" i="4" s="1"/>
  <c r="KCM9" i="4" s="1"/>
  <c r="KCO9" i="4" s="1"/>
  <c r="KCQ9" i="4" s="1"/>
  <c r="KCS9" i="4" s="1"/>
  <c r="KCU9" i="4" s="1"/>
  <c r="KCW9" i="4" s="1"/>
  <c r="KCY9" i="4" s="1"/>
  <c r="KDA9" i="4" s="1"/>
  <c r="KDC9" i="4" s="1"/>
  <c r="KDE9" i="4" s="1"/>
  <c r="KDG9" i="4" s="1"/>
  <c r="KDI9" i="4" s="1"/>
  <c r="KDK9" i="4" s="1"/>
  <c r="KDM9" i="4" s="1"/>
  <c r="KDO9" i="4" s="1"/>
  <c r="KDQ9" i="4" s="1"/>
  <c r="KDS9" i="4" s="1"/>
  <c r="KDU9" i="4" s="1"/>
  <c r="KDW9" i="4" s="1"/>
  <c r="KDY9" i="4" s="1"/>
  <c r="KEA9" i="4" s="1"/>
  <c r="KEC9" i="4" s="1"/>
  <c r="KEE9" i="4" s="1"/>
  <c r="KEG9" i="4" s="1"/>
  <c r="KEI9" i="4" s="1"/>
  <c r="KEK9" i="4" s="1"/>
  <c r="KEM9" i="4" s="1"/>
  <c r="KEO9" i="4" s="1"/>
  <c r="KEQ9" i="4" s="1"/>
  <c r="KES9" i="4" s="1"/>
  <c r="KEU9" i="4" s="1"/>
  <c r="KEW9" i="4" s="1"/>
  <c r="KEY9" i="4" s="1"/>
  <c r="KFA9" i="4" s="1"/>
  <c r="KFC9" i="4" s="1"/>
  <c r="KFE9" i="4" s="1"/>
  <c r="KFG9" i="4" s="1"/>
  <c r="KFI9" i="4" s="1"/>
  <c r="KFK9" i="4" s="1"/>
  <c r="KFM9" i="4" s="1"/>
  <c r="KFO9" i="4" s="1"/>
  <c r="KFQ9" i="4" s="1"/>
  <c r="KFS9" i="4" s="1"/>
  <c r="KFU9" i="4" s="1"/>
  <c r="KFW9" i="4" s="1"/>
  <c r="KFY9" i="4" s="1"/>
  <c r="KGA9" i="4" s="1"/>
  <c r="KGC9" i="4" s="1"/>
  <c r="KGE9" i="4" s="1"/>
  <c r="KGG9" i="4" s="1"/>
  <c r="KGI9" i="4" s="1"/>
  <c r="KGK9" i="4" s="1"/>
  <c r="KGM9" i="4" s="1"/>
  <c r="KGO9" i="4" s="1"/>
  <c r="KGQ9" i="4" s="1"/>
  <c r="KGS9" i="4" s="1"/>
  <c r="KGU9" i="4" s="1"/>
  <c r="KGW9" i="4" s="1"/>
  <c r="KGY9" i="4" s="1"/>
  <c r="KHA9" i="4" s="1"/>
  <c r="KHC9" i="4" s="1"/>
  <c r="KHE9" i="4" s="1"/>
  <c r="KHG9" i="4" s="1"/>
  <c r="KHI9" i="4" s="1"/>
  <c r="KHK9" i="4" s="1"/>
  <c r="KHM9" i="4" s="1"/>
  <c r="KHO9" i="4" s="1"/>
  <c r="KHQ9" i="4" s="1"/>
  <c r="KHS9" i="4" s="1"/>
  <c r="KHU9" i="4" s="1"/>
  <c r="KHW9" i="4" s="1"/>
  <c r="KHY9" i="4" s="1"/>
  <c r="KIA9" i="4" s="1"/>
  <c r="KIC9" i="4" s="1"/>
  <c r="KIE9" i="4" s="1"/>
  <c r="KIG9" i="4" s="1"/>
  <c r="KII9" i="4" s="1"/>
  <c r="KIK9" i="4" s="1"/>
  <c r="KIM9" i="4" s="1"/>
  <c r="KIO9" i="4" s="1"/>
  <c r="KIQ9" i="4" s="1"/>
  <c r="KIS9" i="4" s="1"/>
  <c r="KIU9" i="4" s="1"/>
  <c r="KIW9" i="4" s="1"/>
  <c r="KIY9" i="4" s="1"/>
  <c r="KJA9" i="4" s="1"/>
  <c r="KJC9" i="4" s="1"/>
  <c r="KJE9" i="4" s="1"/>
  <c r="KJG9" i="4" s="1"/>
  <c r="KJI9" i="4" s="1"/>
  <c r="KJK9" i="4" s="1"/>
  <c r="KJM9" i="4" s="1"/>
  <c r="KJO9" i="4" s="1"/>
  <c r="KJQ9" i="4" s="1"/>
  <c r="KJS9" i="4" s="1"/>
  <c r="KJU9" i="4" s="1"/>
  <c r="KJW9" i="4" s="1"/>
  <c r="KJY9" i="4" s="1"/>
  <c r="KKA9" i="4" s="1"/>
  <c r="KKC9" i="4" s="1"/>
  <c r="KKE9" i="4" s="1"/>
  <c r="KKG9" i="4" s="1"/>
  <c r="KKI9" i="4" s="1"/>
  <c r="KKK9" i="4" s="1"/>
  <c r="KKM9" i="4" s="1"/>
  <c r="KKO9" i="4" s="1"/>
  <c r="KKQ9" i="4" s="1"/>
  <c r="KKS9" i="4" s="1"/>
  <c r="KKU9" i="4" s="1"/>
  <c r="KKW9" i="4" s="1"/>
  <c r="KKY9" i="4" s="1"/>
  <c r="KLA9" i="4" s="1"/>
  <c r="KLC9" i="4" s="1"/>
  <c r="KLE9" i="4" s="1"/>
  <c r="KLG9" i="4" s="1"/>
  <c r="KLI9" i="4" s="1"/>
  <c r="KLK9" i="4" s="1"/>
  <c r="KLM9" i="4" s="1"/>
  <c r="KLO9" i="4" s="1"/>
  <c r="KLQ9" i="4" s="1"/>
  <c r="KLS9" i="4" s="1"/>
  <c r="KLU9" i="4" s="1"/>
  <c r="KLW9" i="4" s="1"/>
  <c r="KLY9" i="4" s="1"/>
  <c r="KMA9" i="4" s="1"/>
  <c r="KMC9" i="4" s="1"/>
  <c r="KME9" i="4" s="1"/>
  <c r="KMG9" i="4" s="1"/>
  <c r="KMI9" i="4" s="1"/>
  <c r="KMK9" i="4" s="1"/>
  <c r="KMM9" i="4" s="1"/>
  <c r="KMO9" i="4" s="1"/>
  <c r="KMQ9" i="4" s="1"/>
  <c r="KMS9" i="4" s="1"/>
  <c r="KMU9" i="4" s="1"/>
  <c r="KMW9" i="4" s="1"/>
  <c r="KMY9" i="4" s="1"/>
  <c r="KNA9" i="4" s="1"/>
  <c r="KNC9" i="4" s="1"/>
  <c r="KNE9" i="4" s="1"/>
  <c r="KNG9" i="4" s="1"/>
  <c r="KNI9" i="4" s="1"/>
  <c r="KNK9" i="4" s="1"/>
  <c r="KNM9" i="4" s="1"/>
  <c r="KNO9" i="4" s="1"/>
  <c r="KNQ9" i="4" s="1"/>
  <c r="KNS9" i="4" s="1"/>
  <c r="KNU9" i="4" s="1"/>
  <c r="KNW9" i="4" s="1"/>
  <c r="KNY9" i="4" s="1"/>
  <c r="KOA9" i="4" s="1"/>
  <c r="KOC9" i="4" s="1"/>
  <c r="KOE9" i="4" s="1"/>
  <c r="KOG9" i="4" s="1"/>
  <c r="KOI9" i="4" s="1"/>
  <c r="KOK9" i="4" s="1"/>
  <c r="KOM9" i="4" s="1"/>
  <c r="KOO9" i="4" s="1"/>
  <c r="KOQ9" i="4" s="1"/>
  <c r="KOS9" i="4" s="1"/>
  <c r="KOU9" i="4" s="1"/>
  <c r="KOW9" i="4" s="1"/>
  <c r="KOY9" i="4" s="1"/>
  <c r="KPA9" i="4" s="1"/>
  <c r="KPC9" i="4" s="1"/>
  <c r="KPE9" i="4" s="1"/>
  <c r="KPG9" i="4" s="1"/>
  <c r="KPI9" i="4" s="1"/>
  <c r="KPK9" i="4" s="1"/>
  <c r="KPM9" i="4" s="1"/>
  <c r="KPO9" i="4" s="1"/>
  <c r="KPQ9" i="4" s="1"/>
  <c r="KPS9" i="4" s="1"/>
  <c r="KPU9" i="4" s="1"/>
  <c r="KPW9" i="4" s="1"/>
  <c r="KPY9" i="4" s="1"/>
  <c r="KQA9" i="4" s="1"/>
  <c r="KQC9" i="4" s="1"/>
  <c r="KQE9" i="4" s="1"/>
  <c r="KQG9" i="4" s="1"/>
  <c r="KQI9" i="4" s="1"/>
  <c r="KQK9" i="4" s="1"/>
  <c r="KQM9" i="4" s="1"/>
  <c r="KQO9" i="4" s="1"/>
  <c r="KQQ9" i="4" s="1"/>
  <c r="KQS9" i="4" s="1"/>
  <c r="KQU9" i="4" s="1"/>
  <c r="KQW9" i="4" s="1"/>
  <c r="KQY9" i="4" s="1"/>
  <c r="KRA9" i="4" s="1"/>
  <c r="KRC9" i="4" s="1"/>
  <c r="KRE9" i="4" s="1"/>
  <c r="KRG9" i="4" s="1"/>
  <c r="KRI9" i="4" s="1"/>
  <c r="KRK9" i="4" s="1"/>
  <c r="KRM9" i="4" s="1"/>
  <c r="KRO9" i="4" s="1"/>
  <c r="KRQ9" i="4" s="1"/>
  <c r="KRS9" i="4" s="1"/>
  <c r="KRU9" i="4" s="1"/>
  <c r="KRW9" i="4" s="1"/>
  <c r="KRY9" i="4" s="1"/>
  <c r="KSA9" i="4" s="1"/>
  <c r="KSC9" i="4" s="1"/>
  <c r="KSE9" i="4" s="1"/>
  <c r="KSG9" i="4" s="1"/>
  <c r="KSI9" i="4" s="1"/>
  <c r="KSK9" i="4" s="1"/>
  <c r="KSM9" i="4" s="1"/>
  <c r="KSO9" i="4" s="1"/>
  <c r="KSQ9" i="4" s="1"/>
  <c r="KSS9" i="4" s="1"/>
  <c r="KSU9" i="4" s="1"/>
  <c r="KSW9" i="4" s="1"/>
  <c r="KSY9" i="4" s="1"/>
  <c r="KTA9" i="4" s="1"/>
  <c r="KTC9" i="4" s="1"/>
  <c r="KTE9" i="4" s="1"/>
  <c r="KTG9" i="4" s="1"/>
  <c r="KTI9" i="4" s="1"/>
  <c r="KTK9" i="4" s="1"/>
  <c r="KTM9" i="4" s="1"/>
  <c r="KTO9" i="4" s="1"/>
  <c r="KTQ9" i="4" s="1"/>
  <c r="KTS9" i="4" s="1"/>
  <c r="KTU9" i="4" s="1"/>
  <c r="KTW9" i="4" s="1"/>
  <c r="KTY9" i="4" s="1"/>
  <c r="KUA9" i="4" s="1"/>
  <c r="KUC9" i="4" s="1"/>
  <c r="KUE9" i="4" s="1"/>
  <c r="KUG9" i="4" s="1"/>
  <c r="KUI9" i="4" s="1"/>
  <c r="KUK9" i="4" s="1"/>
  <c r="KUM9" i="4" s="1"/>
  <c r="KUO9" i="4" s="1"/>
  <c r="KUQ9" i="4" s="1"/>
  <c r="KUS9" i="4" s="1"/>
  <c r="KUU9" i="4" s="1"/>
  <c r="KUW9" i="4" s="1"/>
  <c r="KUY9" i="4" s="1"/>
  <c r="KVA9" i="4" s="1"/>
  <c r="KVC9" i="4" s="1"/>
  <c r="KVE9" i="4" s="1"/>
  <c r="KVG9" i="4" s="1"/>
  <c r="KVI9" i="4" s="1"/>
  <c r="KVK9" i="4" s="1"/>
  <c r="KVM9" i="4" s="1"/>
  <c r="KVO9" i="4" s="1"/>
  <c r="KVQ9" i="4" s="1"/>
  <c r="KVS9" i="4" s="1"/>
  <c r="KVU9" i="4" s="1"/>
  <c r="KVW9" i="4" s="1"/>
  <c r="KVY9" i="4" s="1"/>
  <c r="KWA9" i="4" s="1"/>
  <c r="KWC9" i="4" s="1"/>
  <c r="KWE9" i="4" s="1"/>
  <c r="KWG9" i="4" s="1"/>
  <c r="KWI9" i="4" s="1"/>
  <c r="KWK9" i="4" s="1"/>
  <c r="KWM9" i="4" s="1"/>
  <c r="KWO9" i="4" s="1"/>
  <c r="KWQ9" i="4" s="1"/>
  <c r="KWS9" i="4" s="1"/>
  <c r="KWU9" i="4" s="1"/>
  <c r="KWW9" i="4" s="1"/>
  <c r="KWY9" i="4" s="1"/>
  <c r="KXA9" i="4" s="1"/>
  <c r="KXC9" i="4" s="1"/>
  <c r="KXE9" i="4" s="1"/>
  <c r="KXG9" i="4" s="1"/>
  <c r="KXI9" i="4" s="1"/>
  <c r="KXK9" i="4" s="1"/>
  <c r="KXM9" i="4" s="1"/>
  <c r="KXO9" i="4" s="1"/>
  <c r="KXQ9" i="4" s="1"/>
  <c r="KXS9" i="4" s="1"/>
  <c r="KXU9" i="4" s="1"/>
  <c r="KXW9" i="4" s="1"/>
  <c r="KXY9" i="4" s="1"/>
  <c r="KYA9" i="4" s="1"/>
  <c r="KYC9" i="4" s="1"/>
  <c r="KYE9" i="4" s="1"/>
  <c r="KYG9" i="4" s="1"/>
  <c r="KYI9" i="4" s="1"/>
  <c r="KYK9" i="4" s="1"/>
  <c r="KYM9" i="4" s="1"/>
  <c r="KYO9" i="4" s="1"/>
  <c r="KYQ9" i="4" s="1"/>
  <c r="KYS9" i="4" s="1"/>
  <c r="KYU9" i="4" s="1"/>
  <c r="KYW9" i="4" s="1"/>
  <c r="KYY9" i="4" s="1"/>
  <c r="KZA9" i="4" s="1"/>
  <c r="KZC9" i="4" s="1"/>
  <c r="KZE9" i="4" s="1"/>
  <c r="KZG9" i="4" s="1"/>
  <c r="KZI9" i="4" s="1"/>
  <c r="KZK9" i="4" s="1"/>
  <c r="KZM9" i="4" s="1"/>
  <c r="KZO9" i="4" s="1"/>
  <c r="KZQ9" i="4" s="1"/>
  <c r="KZS9" i="4" s="1"/>
  <c r="KZU9" i="4" s="1"/>
  <c r="KZW9" i="4" s="1"/>
  <c r="KZY9" i="4" s="1"/>
  <c r="LAA9" i="4" s="1"/>
  <c r="LAC9" i="4" s="1"/>
  <c r="LAE9" i="4" s="1"/>
  <c r="LAG9" i="4" s="1"/>
  <c r="LAI9" i="4" s="1"/>
  <c r="LAK9" i="4" s="1"/>
  <c r="LAM9" i="4" s="1"/>
  <c r="LAO9" i="4" s="1"/>
  <c r="LAQ9" i="4" s="1"/>
  <c r="LAS9" i="4" s="1"/>
  <c r="LAU9" i="4" s="1"/>
  <c r="LAW9" i="4" s="1"/>
  <c r="LAY9" i="4" s="1"/>
  <c r="LBA9" i="4" s="1"/>
  <c r="LBC9" i="4" s="1"/>
  <c r="LBE9" i="4" s="1"/>
  <c r="LBG9" i="4" s="1"/>
  <c r="LBI9" i="4" s="1"/>
  <c r="LBK9" i="4" s="1"/>
  <c r="LBM9" i="4" s="1"/>
  <c r="LBO9" i="4" s="1"/>
  <c r="LBQ9" i="4" s="1"/>
  <c r="LBS9" i="4" s="1"/>
  <c r="LBU9" i="4" s="1"/>
  <c r="LBW9" i="4" s="1"/>
  <c r="LBY9" i="4" s="1"/>
  <c r="LCA9" i="4" s="1"/>
  <c r="LCC9" i="4" s="1"/>
  <c r="LCE9" i="4" s="1"/>
  <c r="LCG9" i="4" s="1"/>
  <c r="LCI9" i="4" s="1"/>
  <c r="LCK9" i="4" s="1"/>
  <c r="LCM9" i="4" s="1"/>
  <c r="LCO9" i="4" s="1"/>
  <c r="LCQ9" i="4" s="1"/>
  <c r="LCS9" i="4" s="1"/>
  <c r="LCU9" i="4" s="1"/>
  <c r="LCW9" i="4" s="1"/>
  <c r="LCY9" i="4" s="1"/>
  <c r="LDA9" i="4" s="1"/>
  <c r="LDC9" i="4" s="1"/>
  <c r="LDE9" i="4" s="1"/>
  <c r="LDG9" i="4" s="1"/>
  <c r="LDI9" i="4" s="1"/>
  <c r="LDK9" i="4" s="1"/>
  <c r="LDM9" i="4" s="1"/>
  <c r="LDO9" i="4" s="1"/>
  <c r="LDQ9" i="4" s="1"/>
  <c r="LDS9" i="4" s="1"/>
  <c r="LDU9" i="4" s="1"/>
  <c r="LDW9" i="4" s="1"/>
  <c r="LDY9" i="4" s="1"/>
  <c r="LEA9" i="4" s="1"/>
  <c r="LEC9" i="4" s="1"/>
  <c r="LEE9" i="4" s="1"/>
  <c r="LEG9" i="4" s="1"/>
  <c r="LEI9" i="4" s="1"/>
  <c r="LEK9" i="4" s="1"/>
  <c r="LEM9" i="4" s="1"/>
  <c r="LEO9" i="4" s="1"/>
  <c r="LEQ9" i="4" s="1"/>
  <c r="LES9" i="4" s="1"/>
  <c r="LEU9" i="4" s="1"/>
  <c r="LEW9" i="4" s="1"/>
  <c r="LEY9" i="4" s="1"/>
  <c r="LFA9" i="4" s="1"/>
  <c r="LFC9" i="4" s="1"/>
  <c r="LFE9" i="4" s="1"/>
  <c r="LFG9" i="4" s="1"/>
  <c r="LFI9" i="4" s="1"/>
  <c r="LFK9" i="4" s="1"/>
  <c r="LFM9" i="4" s="1"/>
  <c r="LFO9" i="4" s="1"/>
  <c r="LFQ9" i="4" s="1"/>
  <c r="LFS9" i="4" s="1"/>
  <c r="LFU9" i="4" s="1"/>
  <c r="LFW9" i="4" s="1"/>
  <c r="LFY9" i="4" s="1"/>
  <c r="LGA9" i="4" s="1"/>
  <c r="LGC9" i="4" s="1"/>
  <c r="LGE9" i="4" s="1"/>
  <c r="LGG9" i="4" s="1"/>
  <c r="LGI9" i="4" s="1"/>
  <c r="LGK9" i="4" s="1"/>
  <c r="LGM9" i="4" s="1"/>
  <c r="LGO9" i="4" s="1"/>
  <c r="LGQ9" i="4" s="1"/>
  <c r="LGS9" i="4" s="1"/>
  <c r="LGU9" i="4" s="1"/>
  <c r="LGW9" i="4" s="1"/>
  <c r="LGY9" i="4" s="1"/>
  <c r="LHA9" i="4" s="1"/>
  <c r="LHC9" i="4" s="1"/>
  <c r="LHE9" i="4" s="1"/>
  <c r="LHG9" i="4" s="1"/>
  <c r="LHI9" i="4" s="1"/>
  <c r="LHK9" i="4" s="1"/>
  <c r="LHM9" i="4" s="1"/>
  <c r="LHO9" i="4" s="1"/>
  <c r="LHQ9" i="4" s="1"/>
  <c r="LHS9" i="4" s="1"/>
  <c r="LHU9" i="4" s="1"/>
  <c r="LHW9" i="4" s="1"/>
  <c r="LHY9" i="4" s="1"/>
  <c r="LIA9" i="4" s="1"/>
  <c r="LIC9" i="4" s="1"/>
  <c r="LIE9" i="4" s="1"/>
  <c r="LIG9" i="4" s="1"/>
  <c r="LII9" i="4" s="1"/>
  <c r="LIK9" i="4" s="1"/>
  <c r="LIM9" i="4" s="1"/>
  <c r="LIO9" i="4" s="1"/>
  <c r="LIQ9" i="4" s="1"/>
  <c r="LIS9" i="4" s="1"/>
  <c r="LIU9" i="4" s="1"/>
  <c r="LIW9" i="4" s="1"/>
  <c r="LIY9" i="4" s="1"/>
  <c r="LJA9" i="4" s="1"/>
  <c r="LJC9" i="4" s="1"/>
  <c r="LJE9" i="4" s="1"/>
  <c r="LJG9" i="4" s="1"/>
  <c r="LJI9" i="4" s="1"/>
  <c r="LJK9" i="4" s="1"/>
  <c r="LJM9" i="4" s="1"/>
  <c r="LJO9" i="4" s="1"/>
  <c r="LJQ9" i="4" s="1"/>
  <c r="LJS9" i="4" s="1"/>
  <c r="LJU9" i="4" s="1"/>
  <c r="LJW9" i="4" s="1"/>
  <c r="LJY9" i="4" s="1"/>
  <c r="LKA9" i="4" s="1"/>
  <c r="LKC9" i="4" s="1"/>
  <c r="LKE9" i="4" s="1"/>
  <c r="LKG9" i="4" s="1"/>
  <c r="LKI9" i="4" s="1"/>
  <c r="LKK9" i="4" s="1"/>
  <c r="LKM9" i="4" s="1"/>
  <c r="LKO9" i="4" s="1"/>
  <c r="LKQ9" i="4" s="1"/>
  <c r="LKS9" i="4" s="1"/>
  <c r="LKU9" i="4" s="1"/>
  <c r="LKW9" i="4" s="1"/>
  <c r="LKY9" i="4" s="1"/>
  <c r="LLA9" i="4" s="1"/>
  <c r="LLC9" i="4" s="1"/>
  <c r="LLE9" i="4" s="1"/>
  <c r="LLG9" i="4" s="1"/>
  <c r="LLI9" i="4" s="1"/>
  <c r="LLK9" i="4" s="1"/>
  <c r="LLM9" i="4" s="1"/>
  <c r="LLO9" i="4" s="1"/>
  <c r="LLQ9" i="4" s="1"/>
  <c r="LLS9" i="4" s="1"/>
  <c r="LLU9" i="4" s="1"/>
  <c r="LLW9" i="4" s="1"/>
  <c r="LLY9" i="4" s="1"/>
  <c r="LMA9" i="4" s="1"/>
  <c r="LMC9" i="4" s="1"/>
  <c r="LME9" i="4" s="1"/>
  <c r="LMG9" i="4" s="1"/>
  <c r="LMI9" i="4" s="1"/>
  <c r="LMK9" i="4" s="1"/>
  <c r="LMM9" i="4" s="1"/>
  <c r="LMO9" i="4" s="1"/>
  <c r="LMQ9" i="4" s="1"/>
  <c r="LMS9" i="4" s="1"/>
  <c r="LMU9" i="4" s="1"/>
  <c r="LMW9" i="4" s="1"/>
  <c r="LMY9" i="4" s="1"/>
  <c r="LNA9" i="4" s="1"/>
  <c r="LNC9" i="4" s="1"/>
  <c r="LNE9" i="4" s="1"/>
  <c r="LNG9" i="4" s="1"/>
  <c r="LNI9" i="4" s="1"/>
  <c r="LNK9" i="4" s="1"/>
  <c r="LNM9" i="4" s="1"/>
  <c r="LNO9" i="4" s="1"/>
  <c r="LNQ9" i="4" s="1"/>
  <c r="LNS9" i="4" s="1"/>
  <c r="LNU9" i="4" s="1"/>
  <c r="LNW9" i="4" s="1"/>
  <c r="LNY9" i="4" s="1"/>
  <c r="LOA9" i="4" s="1"/>
  <c r="LOC9" i="4" s="1"/>
  <c r="LOE9" i="4" s="1"/>
  <c r="LOG9" i="4" s="1"/>
  <c r="LOI9" i="4" s="1"/>
  <c r="LOK9" i="4" s="1"/>
  <c r="LOM9" i="4" s="1"/>
  <c r="LOO9" i="4" s="1"/>
  <c r="LOQ9" i="4" s="1"/>
  <c r="LOS9" i="4" s="1"/>
  <c r="LOU9" i="4" s="1"/>
  <c r="LOW9" i="4" s="1"/>
  <c r="LOY9" i="4" s="1"/>
  <c r="LPA9" i="4" s="1"/>
  <c r="LPC9" i="4" s="1"/>
  <c r="LPE9" i="4" s="1"/>
  <c r="LPG9" i="4" s="1"/>
  <c r="LPI9" i="4" s="1"/>
  <c r="LPK9" i="4" s="1"/>
  <c r="LPM9" i="4" s="1"/>
  <c r="LPO9" i="4" s="1"/>
  <c r="LPQ9" i="4" s="1"/>
  <c r="LPS9" i="4" s="1"/>
  <c r="LPU9" i="4" s="1"/>
  <c r="LPW9" i="4" s="1"/>
  <c r="LPY9" i="4" s="1"/>
  <c r="LQA9" i="4" s="1"/>
  <c r="LQC9" i="4" s="1"/>
  <c r="LQE9" i="4" s="1"/>
  <c r="LQG9" i="4" s="1"/>
  <c r="LQI9" i="4" s="1"/>
  <c r="LQK9" i="4" s="1"/>
  <c r="LQM9" i="4" s="1"/>
  <c r="LQO9" i="4" s="1"/>
  <c r="LQQ9" i="4" s="1"/>
  <c r="LQS9" i="4" s="1"/>
  <c r="LQU9" i="4" s="1"/>
  <c r="LQW9" i="4" s="1"/>
  <c r="LQY9" i="4" s="1"/>
  <c r="LRA9" i="4" s="1"/>
  <c r="LRC9" i="4" s="1"/>
  <c r="LRE9" i="4" s="1"/>
  <c r="LRG9" i="4" s="1"/>
  <c r="LRI9" i="4" s="1"/>
  <c r="LRK9" i="4" s="1"/>
  <c r="LRM9" i="4" s="1"/>
  <c r="LRO9" i="4" s="1"/>
  <c r="LRQ9" i="4" s="1"/>
  <c r="LRS9" i="4" s="1"/>
  <c r="LRU9" i="4" s="1"/>
  <c r="LRW9" i="4" s="1"/>
  <c r="LRY9" i="4" s="1"/>
  <c r="LSA9" i="4" s="1"/>
  <c r="LSC9" i="4" s="1"/>
  <c r="LSE9" i="4" s="1"/>
  <c r="LSG9" i="4" s="1"/>
  <c r="LSI9" i="4" s="1"/>
  <c r="LSK9" i="4" s="1"/>
  <c r="LSM9" i="4" s="1"/>
  <c r="LSO9" i="4" s="1"/>
  <c r="LSQ9" i="4" s="1"/>
  <c r="LSS9" i="4" s="1"/>
  <c r="LSU9" i="4" s="1"/>
  <c r="LSW9" i="4" s="1"/>
  <c r="LSY9" i="4" s="1"/>
  <c r="LTA9" i="4" s="1"/>
  <c r="LTC9" i="4" s="1"/>
  <c r="LTE9" i="4" s="1"/>
  <c r="LTG9" i="4" s="1"/>
  <c r="LTI9" i="4" s="1"/>
  <c r="LTK9" i="4" s="1"/>
  <c r="LTM9" i="4" s="1"/>
  <c r="LTO9" i="4" s="1"/>
  <c r="LTQ9" i="4" s="1"/>
  <c r="LTS9" i="4" s="1"/>
  <c r="LTU9" i="4" s="1"/>
  <c r="LTW9" i="4" s="1"/>
  <c r="LTY9" i="4" s="1"/>
  <c r="LUA9" i="4" s="1"/>
  <c r="LUC9" i="4" s="1"/>
  <c r="LUE9" i="4" s="1"/>
  <c r="LUG9" i="4" s="1"/>
  <c r="LUI9" i="4" s="1"/>
  <c r="LUK9" i="4" s="1"/>
  <c r="LUM9" i="4" s="1"/>
  <c r="LUO9" i="4" s="1"/>
  <c r="LUQ9" i="4" s="1"/>
  <c r="LUS9" i="4" s="1"/>
  <c r="LUU9" i="4" s="1"/>
  <c r="LUW9" i="4" s="1"/>
  <c r="LUY9" i="4" s="1"/>
  <c r="LVA9" i="4" s="1"/>
  <c r="LVC9" i="4" s="1"/>
  <c r="LVE9" i="4" s="1"/>
  <c r="LVG9" i="4" s="1"/>
  <c r="LVI9" i="4" s="1"/>
  <c r="LVK9" i="4" s="1"/>
  <c r="LVM9" i="4" s="1"/>
  <c r="LVO9" i="4" s="1"/>
  <c r="LVQ9" i="4" s="1"/>
  <c r="LVS9" i="4" s="1"/>
  <c r="LVU9" i="4" s="1"/>
  <c r="LVW9" i="4" s="1"/>
  <c r="LVY9" i="4" s="1"/>
  <c r="LWA9" i="4" s="1"/>
  <c r="LWC9" i="4" s="1"/>
  <c r="LWE9" i="4" s="1"/>
  <c r="LWG9" i="4" s="1"/>
  <c r="LWI9" i="4" s="1"/>
  <c r="LWK9" i="4" s="1"/>
  <c r="LWM9" i="4" s="1"/>
  <c r="LWO9" i="4" s="1"/>
  <c r="LWQ9" i="4" s="1"/>
  <c r="LWS9" i="4" s="1"/>
  <c r="LWU9" i="4" s="1"/>
  <c r="LWW9" i="4" s="1"/>
  <c r="LWY9" i="4" s="1"/>
  <c r="LXA9" i="4" s="1"/>
  <c r="LXC9" i="4" s="1"/>
  <c r="LXE9" i="4" s="1"/>
  <c r="LXG9" i="4" s="1"/>
  <c r="LXI9" i="4" s="1"/>
  <c r="LXK9" i="4" s="1"/>
  <c r="LXM9" i="4" s="1"/>
  <c r="LXO9" i="4" s="1"/>
  <c r="LXQ9" i="4" s="1"/>
  <c r="LXS9" i="4" s="1"/>
  <c r="LXU9" i="4" s="1"/>
  <c r="LXW9" i="4" s="1"/>
  <c r="LXY9" i="4" s="1"/>
  <c r="LYA9" i="4" s="1"/>
  <c r="LYC9" i="4" s="1"/>
  <c r="LYE9" i="4" s="1"/>
  <c r="LYG9" i="4" s="1"/>
  <c r="LYI9" i="4" s="1"/>
  <c r="LYK9" i="4" s="1"/>
  <c r="LYM9" i="4" s="1"/>
  <c r="LYO9" i="4" s="1"/>
  <c r="LYQ9" i="4" s="1"/>
  <c r="LYS9" i="4" s="1"/>
  <c r="LYU9" i="4" s="1"/>
  <c r="LYW9" i="4" s="1"/>
  <c r="LYY9" i="4" s="1"/>
  <c r="LZA9" i="4" s="1"/>
  <c r="LZC9" i="4" s="1"/>
  <c r="LZE9" i="4" s="1"/>
  <c r="LZG9" i="4" s="1"/>
  <c r="LZI9" i="4" s="1"/>
  <c r="LZK9" i="4" s="1"/>
  <c r="LZM9" i="4" s="1"/>
  <c r="LZO9" i="4" s="1"/>
  <c r="LZQ9" i="4" s="1"/>
  <c r="LZS9" i="4" s="1"/>
  <c r="LZU9" i="4" s="1"/>
  <c r="LZW9" i="4" s="1"/>
  <c r="LZY9" i="4" s="1"/>
  <c r="MAA9" i="4" s="1"/>
  <c r="MAC9" i="4" s="1"/>
  <c r="MAE9" i="4" s="1"/>
  <c r="MAG9" i="4" s="1"/>
  <c r="MAI9" i="4" s="1"/>
  <c r="MAK9" i="4" s="1"/>
  <c r="MAM9" i="4" s="1"/>
  <c r="MAO9" i="4" s="1"/>
  <c r="MAQ9" i="4" s="1"/>
  <c r="MAS9" i="4" s="1"/>
  <c r="MAU9" i="4" s="1"/>
  <c r="MAW9" i="4" s="1"/>
  <c r="MAY9" i="4" s="1"/>
  <c r="MBA9" i="4" s="1"/>
  <c r="MBC9" i="4" s="1"/>
  <c r="MBE9" i="4" s="1"/>
  <c r="MBG9" i="4" s="1"/>
  <c r="MBI9" i="4" s="1"/>
  <c r="MBK9" i="4" s="1"/>
  <c r="MBM9" i="4" s="1"/>
  <c r="MBO9" i="4" s="1"/>
  <c r="MBQ9" i="4" s="1"/>
  <c r="MBS9" i="4" s="1"/>
  <c r="MBU9" i="4" s="1"/>
  <c r="MBW9" i="4" s="1"/>
  <c r="MBY9" i="4" s="1"/>
  <c r="MCA9" i="4" s="1"/>
  <c r="MCC9" i="4" s="1"/>
  <c r="MCE9" i="4" s="1"/>
  <c r="MCG9" i="4" s="1"/>
  <c r="MCI9" i="4" s="1"/>
  <c r="MCK9" i="4" s="1"/>
  <c r="MCM9" i="4" s="1"/>
  <c r="MCO9" i="4" s="1"/>
  <c r="MCQ9" i="4" s="1"/>
  <c r="MCS9" i="4" s="1"/>
  <c r="MCU9" i="4" s="1"/>
  <c r="MCW9" i="4" s="1"/>
  <c r="MCY9" i="4" s="1"/>
  <c r="MDA9" i="4" s="1"/>
  <c r="MDC9" i="4" s="1"/>
  <c r="MDE9" i="4" s="1"/>
  <c r="MDG9" i="4" s="1"/>
  <c r="MDI9" i="4" s="1"/>
  <c r="MDK9" i="4" s="1"/>
  <c r="MDM9" i="4" s="1"/>
  <c r="MDO9" i="4" s="1"/>
  <c r="MDQ9" i="4" s="1"/>
  <c r="MDS9" i="4" s="1"/>
  <c r="MDU9" i="4" s="1"/>
  <c r="MDW9" i="4" s="1"/>
  <c r="MDY9" i="4" s="1"/>
  <c r="MEA9" i="4" s="1"/>
  <c r="MEC9" i="4" s="1"/>
  <c r="MEE9" i="4" s="1"/>
  <c r="MEG9" i="4" s="1"/>
  <c r="MEI9" i="4" s="1"/>
  <c r="MEK9" i="4" s="1"/>
  <c r="MEM9" i="4" s="1"/>
  <c r="MEO9" i="4" s="1"/>
  <c r="MEQ9" i="4" s="1"/>
  <c r="MES9" i="4" s="1"/>
  <c r="MEU9" i="4" s="1"/>
  <c r="MEW9" i="4" s="1"/>
  <c r="MEY9" i="4" s="1"/>
  <c r="MFA9" i="4" s="1"/>
  <c r="MFC9" i="4" s="1"/>
  <c r="MFE9" i="4" s="1"/>
  <c r="MFG9" i="4" s="1"/>
  <c r="MFI9" i="4" s="1"/>
  <c r="MFK9" i="4" s="1"/>
  <c r="MFM9" i="4" s="1"/>
  <c r="MFO9" i="4" s="1"/>
  <c r="MFQ9" i="4" s="1"/>
  <c r="MFS9" i="4" s="1"/>
  <c r="MFU9" i="4" s="1"/>
  <c r="MFW9" i="4" s="1"/>
  <c r="MFY9" i="4" s="1"/>
  <c r="MGA9" i="4" s="1"/>
  <c r="MGC9" i="4" s="1"/>
  <c r="MGE9" i="4" s="1"/>
  <c r="MGG9" i="4" s="1"/>
  <c r="MGI9" i="4" s="1"/>
  <c r="MGK9" i="4" s="1"/>
  <c r="MGM9" i="4" s="1"/>
  <c r="MGO9" i="4" s="1"/>
  <c r="MGQ9" i="4" s="1"/>
  <c r="MGS9" i="4" s="1"/>
  <c r="MGU9" i="4" s="1"/>
  <c r="MGW9" i="4" s="1"/>
  <c r="MGY9" i="4" s="1"/>
  <c r="MHA9" i="4" s="1"/>
  <c r="MHC9" i="4" s="1"/>
  <c r="MHE9" i="4" s="1"/>
  <c r="MHG9" i="4" s="1"/>
  <c r="MHI9" i="4" s="1"/>
  <c r="MHK9" i="4" s="1"/>
  <c r="MHM9" i="4" s="1"/>
  <c r="MHO9" i="4" s="1"/>
  <c r="MHQ9" i="4" s="1"/>
  <c r="MHS9" i="4" s="1"/>
  <c r="MHU9" i="4" s="1"/>
  <c r="MHW9" i="4" s="1"/>
  <c r="MHY9" i="4" s="1"/>
  <c r="MIA9" i="4" s="1"/>
  <c r="MIC9" i="4" s="1"/>
  <c r="MIE9" i="4" s="1"/>
  <c r="MIG9" i="4" s="1"/>
  <c r="MII9" i="4" s="1"/>
  <c r="MIK9" i="4" s="1"/>
  <c r="MIM9" i="4" s="1"/>
  <c r="MIO9" i="4" s="1"/>
  <c r="MIQ9" i="4" s="1"/>
  <c r="MIS9" i="4" s="1"/>
  <c r="MIU9" i="4" s="1"/>
  <c r="MIW9" i="4" s="1"/>
  <c r="MIY9" i="4" s="1"/>
  <c r="MJA9" i="4" s="1"/>
  <c r="MJC9" i="4" s="1"/>
  <c r="MJE9" i="4" s="1"/>
  <c r="MJG9" i="4" s="1"/>
  <c r="MJI9" i="4" s="1"/>
  <c r="MJK9" i="4" s="1"/>
  <c r="MJM9" i="4" s="1"/>
  <c r="MJO9" i="4" s="1"/>
  <c r="MJQ9" i="4" s="1"/>
  <c r="MJS9" i="4" s="1"/>
  <c r="MJU9" i="4" s="1"/>
  <c r="MJW9" i="4" s="1"/>
  <c r="MJY9" i="4" s="1"/>
  <c r="MKA9" i="4" s="1"/>
  <c r="MKC9" i="4" s="1"/>
  <c r="MKE9" i="4" s="1"/>
  <c r="MKG9" i="4" s="1"/>
  <c r="MKI9" i="4" s="1"/>
  <c r="MKK9" i="4" s="1"/>
  <c r="MKM9" i="4" s="1"/>
  <c r="MKO9" i="4" s="1"/>
  <c r="MKQ9" i="4" s="1"/>
  <c r="MKS9" i="4" s="1"/>
  <c r="MKU9" i="4" s="1"/>
  <c r="MKW9" i="4" s="1"/>
  <c r="MKY9" i="4" s="1"/>
  <c r="MLA9" i="4" s="1"/>
  <c r="MLC9" i="4" s="1"/>
  <c r="MLE9" i="4" s="1"/>
  <c r="MLG9" i="4" s="1"/>
  <c r="MLI9" i="4" s="1"/>
  <c r="MLK9" i="4" s="1"/>
  <c r="MLM9" i="4" s="1"/>
  <c r="MLO9" i="4" s="1"/>
  <c r="MLQ9" i="4" s="1"/>
  <c r="MLS9" i="4" s="1"/>
  <c r="MLU9" i="4" s="1"/>
  <c r="MLW9" i="4" s="1"/>
  <c r="MLY9" i="4" s="1"/>
  <c r="MMA9" i="4" s="1"/>
  <c r="MMC9" i="4" s="1"/>
  <c r="MME9" i="4" s="1"/>
  <c r="MMG9" i="4" s="1"/>
  <c r="MMI9" i="4" s="1"/>
  <c r="MMK9" i="4" s="1"/>
  <c r="MMM9" i="4" s="1"/>
  <c r="MMO9" i="4" s="1"/>
  <c r="MMQ9" i="4" s="1"/>
  <c r="MMS9" i="4" s="1"/>
  <c r="MMU9" i="4" s="1"/>
  <c r="MMW9" i="4" s="1"/>
  <c r="MMY9" i="4" s="1"/>
  <c r="MNA9" i="4" s="1"/>
  <c r="MNC9" i="4" s="1"/>
  <c r="MNE9" i="4" s="1"/>
  <c r="MNG9" i="4" s="1"/>
  <c r="MNI9" i="4" s="1"/>
  <c r="MNK9" i="4" s="1"/>
  <c r="MNM9" i="4" s="1"/>
  <c r="MNO9" i="4" s="1"/>
  <c r="MNQ9" i="4" s="1"/>
  <c r="MNS9" i="4" s="1"/>
  <c r="MNU9" i="4" s="1"/>
  <c r="MNW9" i="4" s="1"/>
  <c r="MNY9" i="4" s="1"/>
  <c r="MOA9" i="4" s="1"/>
  <c r="MOC9" i="4" s="1"/>
  <c r="MOE9" i="4" s="1"/>
  <c r="MOG9" i="4" s="1"/>
  <c r="MOI9" i="4" s="1"/>
  <c r="MOK9" i="4" s="1"/>
  <c r="MOM9" i="4" s="1"/>
  <c r="MOO9" i="4" s="1"/>
  <c r="MOQ9" i="4" s="1"/>
  <c r="MOS9" i="4" s="1"/>
  <c r="MOU9" i="4" s="1"/>
  <c r="MOW9" i="4" s="1"/>
  <c r="MOY9" i="4" s="1"/>
  <c r="MPA9" i="4" s="1"/>
  <c r="MPC9" i="4" s="1"/>
  <c r="MPE9" i="4" s="1"/>
  <c r="MPG9" i="4" s="1"/>
  <c r="MPI9" i="4" s="1"/>
  <c r="MPK9" i="4" s="1"/>
  <c r="MPM9" i="4" s="1"/>
  <c r="MPO9" i="4" s="1"/>
  <c r="MPQ9" i="4" s="1"/>
  <c r="MPS9" i="4" s="1"/>
  <c r="MPU9" i="4" s="1"/>
  <c r="MPW9" i="4" s="1"/>
  <c r="MPY9" i="4" s="1"/>
  <c r="MQA9" i="4" s="1"/>
  <c r="MQC9" i="4" s="1"/>
  <c r="MQE9" i="4" s="1"/>
  <c r="MQG9" i="4" s="1"/>
  <c r="MQI9" i="4" s="1"/>
  <c r="MQK9" i="4" s="1"/>
  <c r="MQM9" i="4" s="1"/>
  <c r="MQO9" i="4" s="1"/>
  <c r="MQQ9" i="4" s="1"/>
  <c r="MQS9" i="4" s="1"/>
  <c r="MQU9" i="4" s="1"/>
  <c r="MQW9" i="4" s="1"/>
  <c r="MQY9" i="4" s="1"/>
  <c r="MRA9" i="4" s="1"/>
  <c r="MRC9" i="4" s="1"/>
  <c r="MRE9" i="4" s="1"/>
  <c r="MRG9" i="4" s="1"/>
  <c r="MRI9" i="4" s="1"/>
  <c r="MRK9" i="4" s="1"/>
  <c r="MRM9" i="4" s="1"/>
  <c r="MRO9" i="4" s="1"/>
  <c r="MRQ9" i="4" s="1"/>
  <c r="MRS9" i="4" s="1"/>
  <c r="MRU9" i="4" s="1"/>
  <c r="MRW9" i="4" s="1"/>
  <c r="MRY9" i="4" s="1"/>
  <c r="MSA9" i="4" s="1"/>
  <c r="MSC9" i="4" s="1"/>
  <c r="MSE9" i="4" s="1"/>
  <c r="MSG9" i="4" s="1"/>
  <c r="MSI9" i="4" s="1"/>
  <c r="MSK9" i="4" s="1"/>
  <c r="MSM9" i="4" s="1"/>
  <c r="MSO9" i="4" s="1"/>
  <c r="MSQ9" i="4" s="1"/>
  <c r="MSS9" i="4" s="1"/>
  <c r="MSU9" i="4" s="1"/>
  <c r="MSW9" i="4" s="1"/>
  <c r="MSY9" i="4" s="1"/>
  <c r="MTA9" i="4" s="1"/>
  <c r="MTC9" i="4" s="1"/>
  <c r="MTE9" i="4" s="1"/>
  <c r="MTG9" i="4" s="1"/>
  <c r="MTI9" i="4" s="1"/>
  <c r="MTK9" i="4" s="1"/>
  <c r="MTM9" i="4" s="1"/>
  <c r="MTO9" i="4" s="1"/>
  <c r="MTQ9" i="4" s="1"/>
  <c r="MTS9" i="4" s="1"/>
  <c r="MTU9" i="4" s="1"/>
  <c r="MTW9" i="4" s="1"/>
  <c r="MTY9" i="4" s="1"/>
  <c r="MUA9" i="4" s="1"/>
  <c r="MUC9" i="4" s="1"/>
  <c r="MUE9" i="4" s="1"/>
  <c r="MUG9" i="4" s="1"/>
  <c r="MUI9" i="4" s="1"/>
  <c r="MUK9" i="4" s="1"/>
  <c r="MUM9" i="4" s="1"/>
  <c r="MUO9" i="4" s="1"/>
  <c r="MUQ9" i="4" s="1"/>
  <c r="MUS9" i="4" s="1"/>
  <c r="MUU9" i="4" s="1"/>
  <c r="MUW9" i="4" s="1"/>
  <c r="MUY9" i="4" s="1"/>
  <c r="MVA9" i="4" s="1"/>
  <c r="MVC9" i="4" s="1"/>
  <c r="MVE9" i="4" s="1"/>
  <c r="MVG9" i="4" s="1"/>
  <c r="MVI9" i="4" s="1"/>
  <c r="MVK9" i="4" s="1"/>
  <c r="MVM9" i="4" s="1"/>
  <c r="MVO9" i="4" s="1"/>
  <c r="MVQ9" i="4" s="1"/>
  <c r="MVS9" i="4" s="1"/>
  <c r="MVU9" i="4" s="1"/>
  <c r="MVW9" i="4" s="1"/>
  <c r="MVY9" i="4" s="1"/>
  <c r="MWA9" i="4" s="1"/>
  <c r="MWC9" i="4" s="1"/>
  <c r="MWE9" i="4" s="1"/>
  <c r="MWG9" i="4" s="1"/>
  <c r="MWI9" i="4" s="1"/>
  <c r="MWK9" i="4" s="1"/>
  <c r="MWM9" i="4" s="1"/>
  <c r="MWO9" i="4" s="1"/>
  <c r="MWQ9" i="4" s="1"/>
  <c r="MWS9" i="4" s="1"/>
  <c r="MWU9" i="4" s="1"/>
  <c r="MWW9" i="4" s="1"/>
  <c r="MWY9" i="4" s="1"/>
  <c r="MXA9" i="4" s="1"/>
  <c r="MXC9" i="4" s="1"/>
  <c r="MXE9" i="4" s="1"/>
  <c r="MXG9" i="4" s="1"/>
  <c r="MXI9" i="4" s="1"/>
  <c r="MXK9" i="4" s="1"/>
  <c r="MXM9" i="4" s="1"/>
  <c r="MXO9" i="4" s="1"/>
  <c r="MXQ9" i="4" s="1"/>
  <c r="MXS9" i="4" s="1"/>
  <c r="MXU9" i="4" s="1"/>
  <c r="MXW9" i="4" s="1"/>
  <c r="MXY9" i="4" s="1"/>
  <c r="MYA9" i="4" s="1"/>
  <c r="MYC9" i="4" s="1"/>
  <c r="MYE9" i="4" s="1"/>
  <c r="MYG9" i="4" s="1"/>
  <c r="MYI9" i="4" s="1"/>
  <c r="MYK9" i="4" s="1"/>
  <c r="MYM9" i="4" s="1"/>
  <c r="MYO9" i="4" s="1"/>
  <c r="MYQ9" i="4" s="1"/>
  <c r="MYS9" i="4" s="1"/>
  <c r="MYU9" i="4" s="1"/>
  <c r="MYW9" i="4" s="1"/>
  <c r="MYY9" i="4" s="1"/>
  <c r="MZA9" i="4" s="1"/>
  <c r="MZC9" i="4" s="1"/>
  <c r="MZE9" i="4" s="1"/>
  <c r="MZG9" i="4" s="1"/>
  <c r="MZI9" i="4" s="1"/>
  <c r="MZK9" i="4" s="1"/>
  <c r="MZM9" i="4" s="1"/>
  <c r="MZO9" i="4" s="1"/>
  <c r="MZQ9" i="4" s="1"/>
  <c r="MZS9" i="4" s="1"/>
  <c r="MZU9" i="4" s="1"/>
  <c r="MZW9" i="4" s="1"/>
  <c r="MZY9" i="4" s="1"/>
  <c r="NAA9" i="4" s="1"/>
  <c r="NAC9" i="4" s="1"/>
  <c r="NAE9" i="4" s="1"/>
  <c r="NAG9" i="4" s="1"/>
  <c r="NAI9" i="4" s="1"/>
  <c r="NAK9" i="4" s="1"/>
  <c r="NAM9" i="4" s="1"/>
  <c r="NAO9" i="4" s="1"/>
  <c r="NAQ9" i="4" s="1"/>
  <c r="NAS9" i="4" s="1"/>
  <c r="NAU9" i="4" s="1"/>
  <c r="NAW9" i="4" s="1"/>
  <c r="NAY9" i="4" s="1"/>
  <c r="NBA9" i="4" s="1"/>
  <c r="NBC9" i="4" s="1"/>
  <c r="NBE9" i="4" s="1"/>
  <c r="NBG9" i="4" s="1"/>
  <c r="NBI9" i="4" s="1"/>
  <c r="NBK9" i="4" s="1"/>
  <c r="NBM9" i="4" s="1"/>
  <c r="NBO9" i="4" s="1"/>
  <c r="NBQ9" i="4" s="1"/>
  <c r="NBS9" i="4" s="1"/>
  <c r="NBU9" i="4" s="1"/>
  <c r="NBW9" i="4" s="1"/>
  <c r="NBY9" i="4" s="1"/>
  <c r="NCA9" i="4" s="1"/>
  <c r="NCC9" i="4" s="1"/>
  <c r="NCE9" i="4" s="1"/>
  <c r="NCG9" i="4" s="1"/>
  <c r="NCI9" i="4" s="1"/>
  <c r="NCK9" i="4" s="1"/>
  <c r="NCM9" i="4" s="1"/>
  <c r="NCO9" i="4" s="1"/>
  <c r="NCQ9" i="4" s="1"/>
  <c r="NCS9" i="4" s="1"/>
  <c r="NCU9" i="4" s="1"/>
  <c r="NCW9" i="4" s="1"/>
  <c r="NCY9" i="4" s="1"/>
  <c r="NDA9" i="4" s="1"/>
  <c r="NDC9" i="4" s="1"/>
  <c r="NDE9" i="4" s="1"/>
  <c r="NDG9" i="4" s="1"/>
  <c r="NDI9" i="4" s="1"/>
  <c r="NDK9" i="4" s="1"/>
  <c r="NDM9" i="4" s="1"/>
  <c r="NDO9" i="4" s="1"/>
  <c r="NDQ9" i="4" s="1"/>
  <c r="NDS9" i="4" s="1"/>
  <c r="NDU9" i="4" s="1"/>
  <c r="NDW9" i="4" s="1"/>
  <c r="NDY9" i="4" s="1"/>
  <c r="NEA9" i="4" s="1"/>
  <c r="NEC9" i="4" s="1"/>
  <c r="NEE9" i="4" s="1"/>
  <c r="NEG9" i="4" s="1"/>
  <c r="NEI9" i="4" s="1"/>
  <c r="NEK9" i="4" s="1"/>
  <c r="NEM9" i="4" s="1"/>
  <c r="NEO9" i="4" s="1"/>
  <c r="NEQ9" i="4" s="1"/>
  <c r="NES9" i="4" s="1"/>
  <c r="NEU9" i="4" s="1"/>
  <c r="NEW9" i="4" s="1"/>
  <c r="NEY9" i="4" s="1"/>
  <c r="NFA9" i="4" s="1"/>
  <c r="NFC9" i="4" s="1"/>
  <c r="NFE9" i="4" s="1"/>
  <c r="NFG9" i="4" s="1"/>
  <c r="NFI9" i="4" s="1"/>
  <c r="NFK9" i="4" s="1"/>
  <c r="NFM9" i="4" s="1"/>
  <c r="NFO9" i="4" s="1"/>
  <c r="NFQ9" i="4" s="1"/>
  <c r="NFS9" i="4" s="1"/>
  <c r="NFU9" i="4" s="1"/>
  <c r="NFW9" i="4" s="1"/>
  <c r="NFY9" i="4" s="1"/>
  <c r="NGA9" i="4" s="1"/>
  <c r="NGC9" i="4" s="1"/>
  <c r="NGE9" i="4" s="1"/>
  <c r="NGG9" i="4" s="1"/>
  <c r="NGI9" i="4" s="1"/>
  <c r="NGK9" i="4" s="1"/>
  <c r="NGM9" i="4" s="1"/>
  <c r="NGO9" i="4" s="1"/>
  <c r="NGQ9" i="4" s="1"/>
  <c r="NGS9" i="4" s="1"/>
  <c r="NGU9" i="4" s="1"/>
  <c r="NGW9" i="4" s="1"/>
  <c r="NGY9" i="4" s="1"/>
  <c r="NHA9" i="4" s="1"/>
  <c r="NHC9" i="4" s="1"/>
  <c r="NHE9" i="4" s="1"/>
  <c r="NHG9" i="4" s="1"/>
  <c r="NHI9" i="4" s="1"/>
  <c r="NHK9" i="4" s="1"/>
  <c r="NHM9" i="4" s="1"/>
  <c r="NHO9" i="4" s="1"/>
  <c r="NHQ9" i="4" s="1"/>
  <c r="NHS9" i="4" s="1"/>
  <c r="NHU9" i="4" s="1"/>
  <c r="NHW9" i="4" s="1"/>
  <c r="NHY9" i="4" s="1"/>
  <c r="NIA9" i="4" s="1"/>
  <c r="NIC9" i="4" s="1"/>
  <c r="NIE9" i="4" s="1"/>
  <c r="NIG9" i="4" s="1"/>
  <c r="NII9" i="4" s="1"/>
  <c r="NIK9" i="4" s="1"/>
  <c r="NIM9" i="4" s="1"/>
  <c r="NIO9" i="4" s="1"/>
  <c r="NIQ9" i="4" s="1"/>
  <c r="NIS9" i="4" s="1"/>
  <c r="NIU9" i="4" s="1"/>
  <c r="NIW9" i="4" s="1"/>
  <c r="NIY9" i="4" s="1"/>
  <c r="NJA9" i="4" s="1"/>
  <c r="NJC9" i="4" s="1"/>
  <c r="NJE9" i="4" s="1"/>
  <c r="NJG9" i="4" s="1"/>
  <c r="NJI9" i="4" s="1"/>
  <c r="NJK9" i="4" s="1"/>
  <c r="NJM9" i="4" s="1"/>
  <c r="NJO9" i="4" s="1"/>
  <c r="NJQ9" i="4" s="1"/>
  <c r="NJS9" i="4" s="1"/>
  <c r="NJU9" i="4" s="1"/>
  <c r="NJW9" i="4" s="1"/>
  <c r="NJY9" i="4" s="1"/>
  <c r="NKA9" i="4" s="1"/>
  <c r="NKC9" i="4" s="1"/>
  <c r="NKE9" i="4" s="1"/>
  <c r="NKG9" i="4" s="1"/>
  <c r="NKI9" i="4" s="1"/>
  <c r="NKK9" i="4" s="1"/>
  <c r="NKM9" i="4" s="1"/>
  <c r="NKO9" i="4" s="1"/>
  <c r="NKQ9" i="4" s="1"/>
  <c r="NKS9" i="4" s="1"/>
  <c r="NKU9" i="4" s="1"/>
  <c r="NKW9" i="4" s="1"/>
  <c r="NKY9" i="4" s="1"/>
  <c r="NLA9" i="4" s="1"/>
  <c r="NLC9" i="4" s="1"/>
  <c r="NLE9" i="4" s="1"/>
  <c r="NLG9" i="4" s="1"/>
  <c r="NLI9" i="4" s="1"/>
  <c r="NLK9" i="4" s="1"/>
  <c r="NLM9" i="4" s="1"/>
  <c r="NLO9" i="4" s="1"/>
  <c r="NLQ9" i="4" s="1"/>
  <c r="NLS9" i="4" s="1"/>
  <c r="NLU9" i="4" s="1"/>
  <c r="NLW9" i="4" s="1"/>
  <c r="NLY9" i="4" s="1"/>
  <c r="NMA9" i="4" s="1"/>
  <c r="NMC9" i="4" s="1"/>
  <c r="NME9" i="4" s="1"/>
  <c r="NMG9" i="4" s="1"/>
  <c r="NMI9" i="4" s="1"/>
  <c r="NMK9" i="4" s="1"/>
  <c r="NMM9" i="4" s="1"/>
  <c r="NMO9" i="4" s="1"/>
  <c r="NMQ9" i="4" s="1"/>
  <c r="NMS9" i="4" s="1"/>
  <c r="NMU9" i="4" s="1"/>
  <c r="NMW9" i="4" s="1"/>
  <c r="NMY9" i="4" s="1"/>
  <c r="NNA9" i="4" s="1"/>
  <c r="NNC9" i="4" s="1"/>
  <c r="NNE9" i="4" s="1"/>
  <c r="NNG9" i="4" s="1"/>
  <c r="NNI9" i="4" s="1"/>
  <c r="NNK9" i="4" s="1"/>
  <c r="NNM9" i="4" s="1"/>
  <c r="NNO9" i="4" s="1"/>
  <c r="NNQ9" i="4" s="1"/>
  <c r="NNS9" i="4" s="1"/>
  <c r="NNU9" i="4" s="1"/>
  <c r="NNW9" i="4" s="1"/>
  <c r="NNY9" i="4" s="1"/>
  <c r="NOA9" i="4" s="1"/>
  <c r="NOC9" i="4" s="1"/>
  <c r="NOE9" i="4" s="1"/>
  <c r="NOG9" i="4" s="1"/>
  <c r="NOI9" i="4" s="1"/>
  <c r="NOK9" i="4" s="1"/>
  <c r="NOM9" i="4" s="1"/>
  <c r="NOO9" i="4" s="1"/>
  <c r="NOQ9" i="4" s="1"/>
  <c r="NOS9" i="4" s="1"/>
  <c r="NOU9" i="4" s="1"/>
  <c r="NOW9" i="4" s="1"/>
  <c r="NOY9" i="4" s="1"/>
  <c r="NPA9" i="4" s="1"/>
  <c r="NPC9" i="4" s="1"/>
  <c r="NPE9" i="4" s="1"/>
  <c r="NPG9" i="4" s="1"/>
  <c r="NPI9" i="4" s="1"/>
  <c r="NPK9" i="4" s="1"/>
  <c r="NPM9" i="4" s="1"/>
  <c r="NPO9" i="4" s="1"/>
  <c r="NPQ9" i="4" s="1"/>
  <c r="NPS9" i="4" s="1"/>
  <c r="NPU9" i="4" s="1"/>
  <c r="NPW9" i="4" s="1"/>
  <c r="NPY9" i="4" s="1"/>
  <c r="NQA9" i="4" s="1"/>
  <c r="NQC9" i="4" s="1"/>
  <c r="NQE9" i="4" s="1"/>
  <c r="NQG9" i="4" s="1"/>
  <c r="NQI9" i="4" s="1"/>
  <c r="NQK9" i="4" s="1"/>
  <c r="NQM9" i="4" s="1"/>
  <c r="NQO9" i="4" s="1"/>
  <c r="NQQ9" i="4" s="1"/>
  <c r="NQS9" i="4" s="1"/>
  <c r="NQU9" i="4" s="1"/>
  <c r="NQW9" i="4" s="1"/>
  <c r="NQY9" i="4" s="1"/>
  <c r="NRA9" i="4" s="1"/>
  <c r="NRC9" i="4" s="1"/>
  <c r="NRE9" i="4" s="1"/>
  <c r="NRG9" i="4" s="1"/>
  <c r="NRI9" i="4" s="1"/>
  <c r="NRK9" i="4" s="1"/>
  <c r="NRM9" i="4" s="1"/>
  <c r="NRO9" i="4" s="1"/>
  <c r="NRQ9" i="4" s="1"/>
  <c r="NRS9" i="4" s="1"/>
  <c r="NRU9" i="4" s="1"/>
  <c r="NRW9" i="4" s="1"/>
  <c r="NRY9" i="4" s="1"/>
  <c r="NSA9" i="4" s="1"/>
  <c r="NSC9" i="4" s="1"/>
  <c r="NSE9" i="4" s="1"/>
  <c r="NSG9" i="4" s="1"/>
  <c r="NSI9" i="4" s="1"/>
  <c r="NSK9" i="4" s="1"/>
  <c r="NSM9" i="4" s="1"/>
  <c r="NSO9" i="4" s="1"/>
  <c r="NSQ9" i="4" s="1"/>
  <c r="NSS9" i="4" s="1"/>
  <c r="NSU9" i="4" s="1"/>
  <c r="NSW9" i="4" s="1"/>
  <c r="NSY9" i="4" s="1"/>
  <c r="NTA9" i="4" s="1"/>
  <c r="NTC9" i="4" s="1"/>
  <c r="NTE9" i="4" s="1"/>
  <c r="NTG9" i="4" s="1"/>
  <c r="NTI9" i="4" s="1"/>
  <c r="NTK9" i="4" s="1"/>
  <c r="NTM9" i="4" s="1"/>
  <c r="NTO9" i="4" s="1"/>
  <c r="NTQ9" i="4" s="1"/>
  <c r="NTS9" i="4" s="1"/>
  <c r="NTU9" i="4" s="1"/>
  <c r="NTW9" i="4" s="1"/>
  <c r="NTY9" i="4" s="1"/>
  <c r="NUA9" i="4" s="1"/>
  <c r="NUC9" i="4" s="1"/>
  <c r="NUE9" i="4" s="1"/>
  <c r="NUG9" i="4" s="1"/>
  <c r="NUI9" i="4" s="1"/>
  <c r="NUK9" i="4" s="1"/>
  <c r="NUM9" i="4" s="1"/>
  <c r="NUO9" i="4" s="1"/>
  <c r="NUQ9" i="4" s="1"/>
  <c r="NUS9" i="4" s="1"/>
  <c r="NUU9" i="4" s="1"/>
  <c r="NUW9" i="4" s="1"/>
  <c r="NUY9" i="4" s="1"/>
  <c r="NVA9" i="4" s="1"/>
  <c r="NVC9" i="4" s="1"/>
  <c r="NVE9" i="4" s="1"/>
  <c r="NVG9" i="4" s="1"/>
  <c r="NVI9" i="4" s="1"/>
  <c r="NVK9" i="4" s="1"/>
  <c r="NVM9" i="4" s="1"/>
  <c r="NVO9" i="4" s="1"/>
  <c r="NVQ9" i="4" s="1"/>
  <c r="NVS9" i="4" s="1"/>
  <c r="NVU9" i="4" s="1"/>
  <c r="NVW9" i="4" s="1"/>
  <c r="NVY9" i="4" s="1"/>
  <c r="NWA9" i="4" s="1"/>
  <c r="NWC9" i="4" s="1"/>
  <c r="NWE9" i="4" s="1"/>
  <c r="NWG9" i="4" s="1"/>
  <c r="NWI9" i="4" s="1"/>
  <c r="NWK9" i="4" s="1"/>
  <c r="NWM9" i="4" s="1"/>
  <c r="NWO9" i="4" s="1"/>
  <c r="NWQ9" i="4" s="1"/>
  <c r="NWS9" i="4" s="1"/>
  <c r="NWU9" i="4" s="1"/>
  <c r="NWW9" i="4" s="1"/>
  <c r="NWY9" i="4" s="1"/>
  <c r="NXA9" i="4" s="1"/>
  <c r="NXC9" i="4" s="1"/>
  <c r="NXE9" i="4" s="1"/>
  <c r="NXG9" i="4" s="1"/>
  <c r="NXI9" i="4" s="1"/>
  <c r="NXK9" i="4" s="1"/>
  <c r="NXM9" i="4" s="1"/>
  <c r="NXO9" i="4" s="1"/>
  <c r="NXQ9" i="4" s="1"/>
  <c r="NXS9" i="4" s="1"/>
  <c r="NXU9" i="4" s="1"/>
  <c r="NXW9" i="4" s="1"/>
  <c r="NXY9" i="4" s="1"/>
  <c r="NYA9" i="4" s="1"/>
  <c r="NYC9" i="4" s="1"/>
  <c r="NYE9" i="4" s="1"/>
  <c r="NYG9" i="4" s="1"/>
  <c r="NYI9" i="4" s="1"/>
  <c r="NYK9" i="4" s="1"/>
  <c r="NYM9" i="4" s="1"/>
  <c r="NYO9" i="4" s="1"/>
  <c r="NYQ9" i="4" s="1"/>
  <c r="NYS9" i="4" s="1"/>
  <c r="NYU9" i="4" s="1"/>
  <c r="NYW9" i="4" s="1"/>
  <c r="NYY9" i="4" s="1"/>
  <c r="NZA9" i="4" s="1"/>
  <c r="NZC9" i="4" s="1"/>
  <c r="NZE9" i="4" s="1"/>
  <c r="NZG9" i="4" s="1"/>
  <c r="NZI9" i="4" s="1"/>
  <c r="NZK9" i="4" s="1"/>
  <c r="NZM9" i="4" s="1"/>
  <c r="NZO9" i="4" s="1"/>
  <c r="NZQ9" i="4" s="1"/>
  <c r="NZS9" i="4" s="1"/>
  <c r="NZU9" i="4" s="1"/>
  <c r="NZW9" i="4" s="1"/>
  <c r="NZY9" i="4" s="1"/>
  <c r="OAA9" i="4" s="1"/>
  <c r="OAC9" i="4" s="1"/>
  <c r="OAE9" i="4" s="1"/>
  <c r="OAG9" i="4" s="1"/>
  <c r="OAI9" i="4" s="1"/>
  <c r="OAK9" i="4" s="1"/>
  <c r="OAM9" i="4" s="1"/>
  <c r="OAO9" i="4" s="1"/>
  <c r="OAQ9" i="4" s="1"/>
  <c r="OAS9" i="4" s="1"/>
  <c r="OAU9" i="4" s="1"/>
  <c r="OAW9" i="4" s="1"/>
  <c r="OAY9" i="4" s="1"/>
  <c r="OBA9" i="4" s="1"/>
  <c r="OBC9" i="4" s="1"/>
  <c r="OBE9" i="4" s="1"/>
  <c r="OBG9" i="4" s="1"/>
  <c r="OBI9" i="4" s="1"/>
  <c r="OBK9" i="4" s="1"/>
  <c r="OBM9" i="4" s="1"/>
  <c r="OBO9" i="4" s="1"/>
  <c r="OBQ9" i="4" s="1"/>
  <c r="OBS9" i="4" s="1"/>
  <c r="OBU9" i="4" s="1"/>
  <c r="OBW9" i="4" s="1"/>
  <c r="OBY9" i="4" s="1"/>
  <c r="OCA9" i="4" s="1"/>
  <c r="OCC9" i="4" s="1"/>
  <c r="OCE9" i="4" s="1"/>
  <c r="OCG9" i="4" s="1"/>
  <c r="OCI9" i="4" s="1"/>
  <c r="OCK9" i="4" s="1"/>
  <c r="OCM9" i="4" s="1"/>
  <c r="OCO9" i="4" s="1"/>
  <c r="OCQ9" i="4" s="1"/>
  <c r="OCS9" i="4" s="1"/>
  <c r="OCU9" i="4" s="1"/>
  <c r="OCW9" i="4" s="1"/>
  <c r="OCY9" i="4" s="1"/>
  <c r="ODA9" i="4" s="1"/>
  <c r="ODC9" i="4" s="1"/>
  <c r="ODE9" i="4" s="1"/>
  <c r="ODG9" i="4" s="1"/>
  <c r="ODI9" i="4" s="1"/>
  <c r="ODK9" i="4" s="1"/>
  <c r="ODM9" i="4" s="1"/>
  <c r="ODO9" i="4" s="1"/>
  <c r="ODQ9" i="4" s="1"/>
  <c r="ODS9" i="4" s="1"/>
  <c r="ODU9" i="4" s="1"/>
  <c r="ODW9" i="4" s="1"/>
  <c r="ODY9" i="4" s="1"/>
  <c r="OEA9" i="4" s="1"/>
  <c r="OEC9" i="4" s="1"/>
  <c r="OEE9" i="4" s="1"/>
  <c r="OEG9" i="4" s="1"/>
  <c r="OEI9" i="4" s="1"/>
  <c r="OEK9" i="4" s="1"/>
  <c r="OEM9" i="4" s="1"/>
  <c r="OEO9" i="4" s="1"/>
  <c r="OEQ9" i="4" s="1"/>
  <c r="OES9" i="4" s="1"/>
  <c r="OEU9" i="4" s="1"/>
  <c r="OEW9" i="4" s="1"/>
  <c r="OEY9" i="4" s="1"/>
  <c r="OFA9" i="4" s="1"/>
  <c r="OFC9" i="4" s="1"/>
  <c r="OFE9" i="4" s="1"/>
  <c r="OFG9" i="4" s="1"/>
  <c r="OFI9" i="4" s="1"/>
  <c r="OFK9" i="4" s="1"/>
  <c r="OFM9" i="4" s="1"/>
  <c r="OFO9" i="4" s="1"/>
  <c r="OFQ9" i="4" s="1"/>
  <c r="OFS9" i="4" s="1"/>
  <c r="OFU9" i="4" s="1"/>
  <c r="OFW9" i="4" s="1"/>
  <c r="OFY9" i="4" s="1"/>
  <c r="OGA9" i="4" s="1"/>
  <c r="OGC9" i="4" s="1"/>
  <c r="OGE9" i="4" s="1"/>
  <c r="OGG9" i="4" s="1"/>
  <c r="OGI9" i="4" s="1"/>
  <c r="OGK9" i="4" s="1"/>
  <c r="OGM9" i="4" s="1"/>
  <c r="OGO9" i="4" s="1"/>
  <c r="OGQ9" i="4" s="1"/>
  <c r="OGS9" i="4" s="1"/>
  <c r="OGU9" i="4" s="1"/>
  <c r="OGW9" i="4" s="1"/>
  <c r="OGY9" i="4" s="1"/>
  <c r="OHA9" i="4" s="1"/>
  <c r="OHC9" i="4" s="1"/>
  <c r="OHE9" i="4" s="1"/>
  <c r="OHG9" i="4" s="1"/>
  <c r="OHI9" i="4" s="1"/>
  <c r="OHK9" i="4" s="1"/>
  <c r="OHM9" i="4" s="1"/>
  <c r="OHO9" i="4" s="1"/>
  <c r="OHQ9" i="4" s="1"/>
  <c r="OHS9" i="4" s="1"/>
  <c r="OHU9" i="4" s="1"/>
  <c r="OHW9" i="4" s="1"/>
  <c r="OHY9" i="4" s="1"/>
  <c r="OIA9" i="4" s="1"/>
  <c r="OIC9" i="4" s="1"/>
  <c r="OIE9" i="4" s="1"/>
  <c r="OIG9" i="4" s="1"/>
  <c r="OII9" i="4" s="1"/>
  <c r="OIK9" i="4" s="1"/>
  <c r="OIM9" i="4" s="1"/>
  <c r="OIO9" i="4" s="1"/>
  <c r="OIQ9" i="4" s="1"/>
  <c r="OIS9" i="4" s="1"/>
  <c r="OIU9" i="4" s="1"/>
  <c r="OIW9" i="4" s="1"/>
  <c r="OIY9" i="4" s="1"/>
  <c r="OJA9" i="4" s="1"/>
  <c r="OJC9" i="4" s="1"/>
  <c r="OJE9" i="4" s="1"/>
  <c r="OJG9" i="4" s="1"/>
  <c r="OJI9" i="4" s="1"/>
  <c r="OJK9" i="4" s="1"/>
  <c r="OJM9" i="4" s="1"/>
  <c r="OJO9" i="4" s="1"/>
  <c r="OJQ9" i="4" s="1"/>
  <c r="OJS9" i="4" s="1"/>
  <c r="OJU9" i="4" s="1"/>
  <c r="OJW9" i="4" s="1"/>
  <c r="OJY9" i="4" s="1"/>
  <c r="OKA9" i="4" s="1"/>
  <c r="OKC9" i="4" s="1"/>
  <c r="OKE9" i="4" s="1"/>
  <c r="OKG9" i="4" s="1"/>
  <c r="OKI9" i="4" s="1"/>
  <c r="OKK9" i="4" s="1"/>
  <c r="OKM9" i="4" s="1"/>
  <c r="OKO9" i="4" s="1"/>
  <c r="OKQ9" i="4" s="1"/>
  <c r="OKS9" i="4" s="1"/>
  <c r="OKU9" i="4" s="1"/>
  <c r="OKW9" i="4" s="1"/>
  <c r="OKY9" i="4" s="1"/>
  <c r="OLA9" i="4" s="1"/>
  <c r="OLC9" i="4" s="1"/>
  <c r="OLE9" i="4" s="1"/>
  <c r="OLG9" i="4" s="1"/>
  <c r="OLI9" i="4" s="1"/>
  <c r="OLK9" i="4" s="1"/>
  <c r="OLM9" i="4" s="1"/>
  <c r="OLO9" i="4" s="1"/>
  <c r="OLQ9" i="4" s="1"/>
  <c r="OLS9" i="4" s="1"/>
  <c r="OLU9" i="4" s="1"/>
  <c r="OLW9" i="4" s="1"/>
  <c r="OLY9" i="4" s="1"/>
  <c r="OMA9" i="4" s="1"/>
  <c r="OMC9" i="4" s="1"/>
  <c r="OME9" i="4" s="1"/>
  <c r="OMG9" i="4" s="1"/>
  <c r="OMI9" i="4" s="1"/>
  <c r="OMK9" i="4" s="1"/>
  <c r="OMM9" i="4" s="1"/>
  <c r="OMO9" i="4" s="1"/>
  <c r="OMQ9" i="4" s="1"/>
  <c r="OMS9" i="4" s="1"/>
  <c r="OMU9" i="4" s="1"/>
  <c r="OMW9" i="4" s="1"/>
  <c r="OMY9" i="4" s="1"/>
  <c r="ONA9" i="4" s="1"/>
  <c r="ONC9" i="4" s="1"/>
  <c r="ONE9" i="4" s="1"/>
  <c r="ONG9" i="4" s="1"/>
  <c r="ONI9" i="4" s="1"/>
  <c r="ONK9" i="4" s="1"/>
  <c r="ONM9" i="4" s="1"/>
  <c r="ONO9" i="4" s="1"/>
  <c r="ONQ9" i="4" s="1"/>
  <c r="ONS9" i="4" s="1"/>
  <c r="ONU9" i="4" s="1"/>
  <c r="ONW9" i="4" s="1"/>
  <c r="ONY9" i="4" s="1"/>
  <c r="OOA9" i="4" s="1"/>
  <c r="OOC9" i="4" s="1"/>
  <c r="OOE9" i="4" s="1"/>
  <c r="OOG9" i="4" s="1"/>
  <c r="OOI9" i="4" s="1"/>
  <c r="OOK9" i="4" s="1"/>
  <c r="OOM9" i="4" s="1"/>
  <c r="OOO9" i="4" s="1"/>
  <c r="OOQ9" i="4" s="1"/>
  <c r="OOS9" i="4" s="1"/>
  <c r="OOU9" i="4" s="1"/>
  <c r="OOW9" i="4" s="1"/>
  <c r="OOY9" i="4" s="1"/>
  <c r="OPA9" i="4" s="1"/>
  <c r="OPC9" i="4" s="1"/>
  <c r="OPE9" i="4" s="1"/>
  <c r="OPG9" i="4" s="1"/>
  <c r="OPI9" i="4" s="1"/>
  <c r="OPK9" i="4" s="1"/>
  <c r="OPM9" i="4" s="1"/>
  <c r="OPO9" i="4" s="1"/>
  <c r="OPQ9" i="4" s="1"/>
  <c r="OPS9" i="4" s="1"/>
  <c r="OPU9" i="4" s="1"/>
  <c r="OPW9" i="4" s="1"/>
  <c r="OPY9" i="4" s="1"/>
  <c r="OQA9" i="4" s="1"/>
  <c r="OQC9" i="4" s="1"/>
  <c r="OQE9" i="4" s="1"/>
  <c r="OQG9" i="4" s="1"/>
  <c r="OQI9" i="4" s="1"/>
  <c r="OQK9" i="4" s="1"/>
  <c r="OQM9" i="4" s="1"/>
  <c r="OQO9" i="4" s="1"/>
  <c r="OQQ9" i="4" s="1"/>
  <c r="OQS9" i="4" s="1"/>
  <c r="OQU9" i="4" s="1"/>
  <c r="OQW9" i="4" s="1"/>
  <c r="OQY9" i="4" s="1"/>
  <c r="ORA9" i="4" s="1"/>
  <c r="ORC9" i="4" s="1"/>
  <c r="ORE9" i="4" s="1"/>
  <c r="ORG9" i="4" s="1"/>
  <c r="ORI9" i="4" s="1"/>
  <c r="ORK9" i="4" s="1"/>
  <c r="ORM9" i="4" s="1"/>
  <c r="ORO9" i="4" s="1"/>
  <c r="ORQ9" i="4" s="1"/>
  <c r="ORS9" i="4" s="1"/>
  <c r="ORU9" i="4" s="1"/>
  <c r="ORW9" i="4" s="1"/>
  <c r="ORY9" i="4" s="1"/>
  <c r="OSA9" i="4" s="1"/>
  <c r="OSC9" i="4" s="1"/>
  <c r="OSE9" i="4" s="1"/>
  <c r="OSG9" i="4" s="1"/>
  <c r="OSI9" i="4" s="1"/>
  <c r="OSK9" i="4" s="1"/>
  <c r="OSM9" i="4" s="1"/>
  <c r="OSO9" i="4" s="1"/>
  <c r="OSQ9" i="4" s="1"/>
  <c r="OSS9" i="4" s="1"/>
  <c r="OSU9" i="4" s="1"/>
  <c r="OSW9" i="4" s="1"/>
  <c r="OSY9" i="4" s="1"/>
  <c r="OTA9" i="4" s="1"/>
  <c r="OTC9" i="4" s="1"/>
  <c r="OTE9" i="4" s="1"/>
  <c r="OTG9" i="4" s="1"/>
  <c r="OTI9" i="4" s="1"/>
  <c r="OTK9" i="4" s="1"/>
  <c r="OTM9" i="4" s="1"/>
  <c r="OTO9" i="4" s="1"/>
  <c r="OTQ9" i="4" s="1"/>
  <c r="OTS9" i="4" s="1"/>
  <c r="OTU9" i="4" s="1"/>
  <c r="OTW9" i="4" s="1"/>
  <c r="OTY9" i="4" s="1"/>
  <c r="OUA9" i="4" s="1"/>
  <c r="OUC9" i="4" s="1"/>
  <c r="OUE9" i="4" s="1"/>
  <c r="OUG9" i="4" s="1"/>
  <c r="OUI9" i="4" s="1"/>
  <c r="OUK9" i="4" s="1"/>
  <c r="OUM9" i="4" s="1"/>
  <c r="OUO9" i="4" s="1"/>
  <c r="OUQ9" i="4" s="1"/>
  <c r="OUS9" i="4" s="1"/>
  <c r="OUU9" i="4" s="1"/>
  <c r="OUW9" i="4" s="1"/>
  <c r="OUY9" i="4" s="1"/>
  <c r="OVA9" i="4" s="1"/>
  <c r="OVC9" i="4" s="1"/>
  <c r="OVE9" i="4" s="1"/>
  <c r="OVG9" i="4" s="1"/>
  <c r="OVI9" i="4" s="1"/>
  <c r="OVK9" i="4" s="1"/>
  <c r="OVM9" i="4" s="1"/>
  <c r="OVO9" i="4" s="1"/>
  <c r="OVQ9" i="4" s="1"/>
  <c r="OVS9" i="4" s="1"/>
  <c r="OVU9" i="4" s="1"/>
  <c r="OVW9" i="4" s="1"/>
  <c r="OVY9" i="4" s="1"/>
  <c r="OWA9" i="4" s="1"/>
  <c r="OWC9" i="4" s="1"/>
  <c r="OWE9" i="4" s="1"/>
  <c r="OWG9" i="4" s="1"/>
  <c r="OWI9" i="4" s="1"/>
  <c r="OWK9" i="4" s="1"/>
  <c r="OWM9" i="4" s="1"/>
  <c r="OWO9" i="4" s="1"/>
  <c r="OWQ9" i="4" s="1"/>
  <c r="OWS9" i="4" s="1"/>
  <c r="OWU9" i="4" s="1"/>
  <c r="OWW9" i="4" s="1"/>
  <c r="OWY9" i="4" s="1"/>
  <c r="OXA9" i="4" s="1"/>
  <c r="OXC9" i="4" s="1"/>
  <c r="OXE9" i="4" s="1"/>
  <c r="OXG9" i="4" s="1"/>
  <c r="OXI9" i="4" s="1"/>
  <c r="OXK9" i="4" s="1"/>
  <c r="OXM9" i="4" s="1"/>
  <c r="OXO9" i="4" s="1"/>
  <c r="OXQ9" i="4" s="1"/>
  <c r="OXS9" i="4" s="1"/>
  <c r="OXU9" i="4" s="1"/>
  <c r="OXW9" i="4" s="1"/>
  <c r="OXY9" i="4" s="1"/>
  <c r="OYA9" i="4" s="1"/>
  <c r="OYC9" i="4" s="1"/>
  <c r="OYE9" i="4" s="1"/>
  <c r="OYG9" i="4" s="1"/>
  <c r="OYI9" i="4" s="1"/>
  <c r="OYK9" i="4" s="1"/>
  <c r="OYM9" i="4" s="1"/>
  <c r="OYO9" i="4" s="1"/>
  <c r="OYQ9" i="4" s="1"/>
  <c r="OYS9" i="4" s="1"/>
  <c r="OYU9" i="4" s="1"/>
  <c r="OYW9" i="4" s="1"/>
  <c r="OYY9" i="4" s="1"/>
  <c r="OZA9" i="4" s="1"/>
  <c r="OZC9" i="4" s="1"/>
  <c r="OZE9" i="4" s="1"/>
  <c r="OZG9" i="4" s="1"/>
  <c r="OZI9" i="4" s="1"/>
  <c r="OZK9" i="4" s="1"/>
  <c r="OZM9" i="4" s="1"/>
  <c r="OZO9" i="4" s="1"/>
  <c r="OZQ9" i="4" s="1"/>
  <c r="OZS9" i="4" s="1"/>
  <c r="OZU9" i="4" s="1"/>
  <c r="OZW9" i="4" s="1"/>
  <c r="OZY9" i="4" s="1"/>
  <c r="PAA9" i="4" s="1"/>
  <c r="PAC9" i="4" s="1"/>
  <c r="PAE9" i="4" s="1"/>
  <c r="PAG9" i="4" s="1"/>
  <c r="PAI9" i="4" s="1"/>
  <c r="PAK9" i="4" s="1"/>
  <c r="PAM9" i="4" s="1"/>
  <c r="PAO9" i="4" s="1"/>
  <c r="PAQ9" i="4" s="1"/>
  <c r="PAS9" i="4" s="1"/>
  <c r="PAU9" i="4" s="1"/>
  <c r="PAW9" i="4" s="1"/>
  <c r="PAY9" i="4" s="1"/>
  <c r="PBA9" i="4" s="1"/>
  <c r="PBC9" i="4" s="1"/>
  <c r="PBE9" i="4" s="1"/>
  <c r="PBG9" i="4" s="1"/>
  <c r="PBI9" i="4" s="1"/>
  <c r="PBK9" i="4" s="1"/>
  <c r="PBM9" i="4" s="1"/>
  <c r="PBO9" i="4" s="1"/>
  <c r="PBQ9" i="4" s="1"/>
  <c r="PBS9" i="4" s="1"/>
  <c r="PBU9" i="4" s="1"/>
  <c r="PBW9" i="4" s="1"/>
  <c r="PBY9" i="4" s="1"/>
  <c r="PCA9" i="4" s="1"/>
  <c r="PCC9" i="4" s="1"/>
  <c r="PCE9" i="4" s="1"/>
  <c r="PCG9" i="4" s="1"/>
  <c r="PCI9" i="4" s="1"/>
  <c r="PCK9" i="4" s="1"/>
  <c r="PCM9" i="4" s="1"/>
  <c r="PCO9" i="4" s="1"/>
  <c r="PCQ9" i="4" s="1"/>
  <c r="PCS9" i="4" s="1"/>
  <c r="PCU9" i="4" s="1"/>
  <c r="PCW9" i="4" s="1"/>
  <c r="PCY9" i="4" s="1"/>
  <c r="PDA9" i="4" s="1"/>
  <c r="PDC9" i="4" s="1"/>
  <c r="PDE9" i="4" s="1"/>
  <c r="PDG9" i="4" s="1"/>
  <c r="PDI9" i="4" s="1"/>
  <c r="PDK9" i="4" s="1"/>
  <c r="PDM9" i="4" s="1"/>
  <c r="PDO9" i="4" s="1"/>
  <c r="PDQ9" i="4" s="1"/>
  <c r="PDS9" i="4" s="1"/>
  <c r="PDU9" i="4" s="1"/>
  <c r="PDW9" i="4" s="1"/>
  <c r="PDY9" i="4" s="1"/>
  <c r="PEA9" i="4" s="1"/>
  <c r="PEC9" i="4" s="1"/>
  <c r="PEE9" i="4" s="1"/>
  <c r="PEG9" i="4" s="1"/>
  <c r="PEI9" i="4" s="1"/>
  <c r="PEK9" i="4" s="1"/>
  <c r="PEM9" i="4" s="1"/>
  <c r="PEO9" i="4" s="1"/>
  <c r="PEQ9" i="4" s="1"/>
  <c r="PES9" i="4" s="1"/>
  <c r="PEU9" i="4" s="1"/>
  <c r="PEW9" i="4" s="1"/>
  <c r="PEY9" i="4" s="1"/>
  <c r="PFA9" i="4" s="1"/>
  <c r="PFC9" i="4" s="1"/>
  <c r="PFE9" i="4" s="1"/>
  <c r="PFG9" i="4" s="1"/>
  <c r="PFI9" i="4" s="1"/>
  <c r="PFK9" i="4" s="1"/>
  <c r="PFM9" i="4" s="1"/>
  <c r="PFO9" i="4" s="1"/>
  <c r="PFQ9" i="4" s="1"/>
  <c r="PFS9" i="4" s="1"/>
  <c r="PFU9" i="4" s="1"/>
  <c r="PFW9" i="4" s="1"/>
  <c r="PFY9" i="4" s="1"/>
  <c r="PGA9" i="4" s="1"/>
  <c r="PGC9" i="4" s="1"/>
  <c r="PGE9" i="4" s="1"/>
  <c r="PGG9" i="4" s="1"/>
  <c r="PGI9" i="4" s="1"/>
  <c r="PGK9" i="4" s="1"/>
  <c r="PGM9" i="4" s="1"/>
  <c r="PGO9" i="4" s="1"/>
  <c r="PGQ9" i="4" s="1"/>
  <c r="PGS9" i="4" s="1"/>
  <c r="PGU9" i="4" s="1"/>
  <c r="PGW9" i="4" s="1"/>
  <c r="PGY9" i="4" s="1"/>
  <c r="PHA9" i="4" s="1"/>
  <c r="PHC9" i="4" s="1"/>
  <c r="PHE9" i="4" s="1"/>
  <c r="PHG9" i="4" s="1"/>
  <c r="PHI9" i="4" s="1"/>
  <c r="PHK9" i="4" s="1"/>
  <c r="PHM9" i="4" s="1"/>
  <c r="PHO9" i="4" s="1"/>
  <c r="PHQ9" i="4" s="1"/>
  <c r="PHS9" i="4" s="1"/>
  <c r="PHU9" i="4" s="1"/>
  <c r="PHW9" i="4" s="1"/>
  <c r="PHY9" i="4" s="1"/>
  <c r="PIA9" i="4" s="1"/>
  <c r="PIC9" i="4" s="1"/>
  <c r="PIE9" i="4" s="1"/>
  <c r="PIG9" i="4" s="1"/>
  <c r="PII9" i="4" s="1"/>
  <c r="PIK9" i="4" s="1"/>
  <c r="PIM9" i="4" s="1"/>
  <c r="PIO9" i="4" s="1"/>
  <c r="PIQ9" i="4" s="1"/>
  <c r="PIS9" i="4" s="1"/>
  <c r="PIU9" i="4" s="1"/>
  <c r="PIW9" i="4" s="1"/>
  <c r="PIY9" i="4" s="1"/>
  <c r="PJA9" i="4" s="1"/>
  <c r="PJC9" i="4" s="1"/>
  <c r="PJE9" i="4" s="1"/>
  <c r="PJG9" i="4" s="1"/>
  <c r="PJI9" i="4" s="1"/>
  <c r="PJK9" i="4" s="1"/>
  <c r="PJM9" i="4" s="1"/>
  <c r="PJO9" i="4" s="1"/>
  <c r="PJQ9" i="4" s="1"/>
  <c r="PJS9" i="4" s="1"/>
  <c r="PJU9" i="4" s="1"/>
  <c r="PJW9" i="4" s="1"/>
  <c r="PJY9" i="4" s="1"/>
  <c r="PKA9" i="4" s="1"/>
  <c r="PKC9" i="4" s="1"/>
  <c r="PKE9" i="4" s="1"/>
  <c r="PKG9" i="4" s="1"/>
  <c r="PKI9" i="4" s="1"/>
  <c r="PKK9" i="4" s="1"/>
  <c r="PKM9" i="4" s="1"/>
  <c r="PKO9" i="4" s="1"/>
  <c r="PKQ9" i="4" s="1"/>
  <c r="PKS9" i="4" s="1"/>
  <c r="PKU9" i="4" s="1"/>
  <c r="PKW9" i="4" s="1"/>
  <c r="PKY9" i="4" s="1"/>
  <c r="PLA9" i="4" s="1"/>
  <c r="PLC9" i="4" s="1"/>
  <c r="PLE9" i="4" s="1"/>
  <c r="PLG9" i="4" s="1"/>
  <c r="PLI9" i="4" s="1"/>
  <c r="PLK9" i="4" s="1"/>
  <c r="PLM9" i="4" s="1"/>
  <c r="PLO9" i="4" s="1"/>
  <c r="PLQ9" i="4" s="1"/>
  <c r="PLS9" i="4" s="1"/>
  <c r="PLU9" i="4" s="1"/>
  <c r="PLW9" i="4" s="1"/>
  <c r="PLY9" i="4" s="1"/>
  <c r="PMA9" i="4" s="1"/>
  <c r="PMC9" i="4" s="1"/>
  <c r="PME9" i="4" s="1"/>
  <c r="PMG9" i="4" s="1"/>
  <c r="PMI9" i="4" s="1"/>
  <c r="PMK9" i="4" s="1"/>
  <c r="PMM9" i="4" s="1"/>
  <c r="PMO9" i="4" s="1"/>
  <c r="PMQ9" i="4" s="1"/>
  <c r="PMS9" i="4" s="1"/>
  <c r="PMU9" i="4" s="1"/>
  <c r="PMW9" i="4" s="1"/>
  <c r="PMY9" i="4" s="1"/>
  <c r="PNA9" i="4" s="1"/>
  <c r="PNC9" i="4" s="1"/>
  <c r="PNE9" i="4" s="1"/>
  <c r="PNG9" i="4" s="1"/>
  <c r="PNI9" i="4" s="1"/>
  <c r="PNK9" i="4" s="1"/>
  <c r="PNM9" i="4" s="1"/>
  <c r="PNO9" i="4" s="1"/>
  <c r="PNQ9" i="4" s="1"/>
  <c r="PNS9" i="4" s="1"/>
  <c r="PNU9" i="4" s="1"/>
  <c r="PNW9" i="4" s="1"/>
  <c r="PNY9" i="4" s="1"/>
  <c r="POA9" i="4" s="1"/>
  <c r="POC9" i="4" s="1"/>
  <c r="POE9" i="4" s="1"/>
  <c r="POG9" i="4" s="1"/>
  <c r="POI9" i="4" s="1"/>
  <c r="POK9" i="4" s="1"/>
  <c r="POM9" i="4" s="1"/>
  <c r="POO9" i="4" s="1"/>
  <c r="POQ9" i="4" s="1"/>
  <c r="POS9" i="4" s="1"/>
  <c r="POU9" i="4" s="1"/>
  <c r="POW9" i="4" s="1"/>
  <c r="POY9" i="4" s="1"/>
  <c r="PPA9" i="4" s="1"/>
  <c r="PPC9" i="4" s="1"/>
  <c r="PPE9" i="4" s="1"/>
  <c r="PPG9" i="4" s="1"/>
  <c r="PPI9" i="4" s="1"/>
  <c r="PPK9" i="4" s="1"/>
  <c r="PPM9" i="4" s="1"/>
  <c r="PPO9" i="4" s="1"/>
  <c r="PPQ9" i="4" s="1"/>
  <c r="PPS9" i="4" s="1"/>
  <c r="PPU9" i="4" s="1"/>
  <c r="PPW9" i="4" s="1"/>
  <c r="PPY9" i="4" s="1"/>
  <c r="PQA9" i="4" s="1"/>
  <c r="PQC9" i="4" s="1"/>
  <c r="PQE9" i="4" s="1"/>
  <c r="PQG9" i="4" s="1"/>
  <c r="PQI9" i="4" s="1"/>
  <c r="PQK9" i="4" s="1"/>
  <c r="PQM9" i="4" s="1"/>
  <c r="PQO9" i="4" s="1"/>
  <c r="PQQ9" i="4" s="1"/>
  <c r="PQS9" i="4" s="1"/>
  <c r="PQU9" i="4" s="1"/>
  <c r="PQW9" i="4" s="1"/>
  <c r="PQY9" i="4" s="1"/>
  <c r="PRA9" i="4" s="1"/>
  <c r="PRC9" i="4" s="1"/>
  <c r="PRE9" i="4" s="1"/>
  <c r="PRG9" i="4" s="1"/>
  <c r="PRI9" i="4" s="1"/>
  <c r="PRK9" i="4" s="1"/>
  <c r="PRM9" i="4" s="1"/>
  <c r="PRO9" i="4" s="1"/>
  <c r="PRQ9" i="4" s="1"/>
  <c r="PRS9" i="4" s="1"/>
  <c r="PRU9" i="4" s="1"/>
  <c r="PRW9" i="4" s="1"/>
  <c r="PRY9" i="4" s="1"/>
  <c r="PSA9" i="4" s="1"/>
  <c r="PSC9" i="4" s="1"/>
  <c r="PSE9" i="4" s="1"/>
  <c r="PSG9" i="4" s="1"/>
  <c r="PSI9" i="4" s="1"/>
  <c r="PSK9" i="4" s="1"/>
  <c r="PSM9" i="4" s="1"/>
  <c r="PSO9" i="4" s="1"/>
  <c r="PSQ9" i="4" s="1"/>
  <c r="PSS9" i="4" s="1"/>
  <c r="PSU9" i="4" s="1"/>
  <c r="PSW9" i="4" s="1"/>
  <c r="PSY9" i="4" s="1"/>
  <c r="PTA9" i="4" s="1"/>
  <c r="PTC9" i="4" s="1"/>
  <c r="PTE9" i="4" s="1"/>
  <c r="PTG9" i="4" s="1"/>
  <c r="PTI9" i="4" s="1"/>
  <c r="PTK9" i="4" s="1"/>
  <c r="PTM9" i="4" s="1"/>
  <c r="PTO9" i="4" s="1"/>
  <c r="PTQ9" i="4" s="1"/>
  <c r="PTS9" i="4" s="1"/>
  <c r="PTU9" i="4" s="1"/>
  <c r="PTW9" i="4" s="1"/>
  <c r="PTY9" i="4" s="1"/>
  <c r="PUA9" i="4" s="1"/>
  <c r="PUC9" i="4" s="1"/>
  <c r="PUE9" i="4" s="1"/>
  <c r="PUG9" i="4" s="1"/>
  <c r="PUI9" i="4" s="1"/>
  <c r="PUK9" i="4" s="1"/>
  <c r="PUM9" i="4" s="1"/>
  <c r="PUO9" i="4" s="1"/>
  <c r="PUQ9" i="4" s="1"/>
  <c r="PUS9" i="4" s="1"/>
  <c r="PUU9" i="4" s="1"/>
  <c r="PUW9" i="4" s="1"/>
  <c r="PUY9" i="4" s="1"/>
  <c r="PVA9" i="4" s="1"/>
  <c r="PVC9" i="4" s="1"/>
  <c r="PVE9" i="4" s="1"/>
  <c r="PVG9" i="4" s="1"/>
  <c r="PVI9" i="4" s="1"/>
  <c r="PVK9" i="4" s="1"/>
  <c r="PVM9" i="4" s="1"/>
  <c r="PVO9" i="4" s="1"/>
  <c r="PVQ9" i="4" s="1"/>
  <c r="PVS9" i="4" s="1"/>
  <c r="PVU9" i="4" s="1"/>
  <c r="PVW9" i="4" s="1"/>
  <c r="PVY9" i="4" s="1"/>
  <c r="PWA9" i="4" s="1"/>
  <c r="PWC9" i="4" s="1"/>
  <c r="PWE9" i="4" s="1"/>
  <c r="PWG9" i="4" s="1"/>
  <c r="PWI9" i="4" s="1"/>
  <c r="PWK9" i="4" s="1"/>
  <c r="PWM9" i="4" s="1"/>
  <c r="PWO9" i="4" s="1"/>
  <c r="PWQ9" i="4" s="1"/>
  <c r="PWS9" i="4" s="1"/>
  <c r="PWU9" i="4" s="1"/>
  <c r="PWW9" i="4" s="1"/>
  <c r="PWY9" i="4" s="1"/>
  <c r="PXA9" i="4" s="1"/>
  <c r="PXC9" i="4" s="1"/>
  <c r="PXE9" i="4" s="1"/>
  <c r="PXG9" i="4" s="1"/>
  <c r="PXI9" i="4" s="1"/>
  <c r="PXK9" i="4" s="1"/>
  <c r="PXM9" i="4" s="1"/>
  <c r="PXO9" i="4" s="1"/>
  <c r="PXQ9" i="4" s="1"/>
  <c r="PXS9" i="4" s="1"/>
  <c r="PXU9" i="4" s="1"/>
  <c r="PXW9" i="4" s="1"/>
  <c r="PXY9" i="4" s="1"/>
  <c r="PYA9" i="4" s="1"/>
  <c r="PYC9" i="4" s="1"/>
  <c r="PYE9" i="4" s="1"/>
  <c r="PYG9" i="4" s="1"/>
  <c r="PYI9" i="4" s="1"/>
  <c r="PYK9" i="4" s="1"/>
  <c r="PYM9" i="4" s="1"/>
  <c r="PYO9" i="4" s="1"/>
  <c r="PYQ9" i="4" s="1"/>
  <c r="PYS9" i="4" s="1"/>
  <c r="PYU9" i="4" s="1"/>
  <c r="PYW9" i="4" s="1"/>
  <c r="PYY9" i="4" s="1"/>
  <c r="PZA9" i="4" s="1"/>
  <c r="PZC9" i="4" s="1"/>
  <c r="PZE9" i="4" s="1"/>
  <c r="PZG9" i="4" s="1"/>
  <c r="PZI9" i="4" s="1"/>
  <c r="PZK9" i="4" s="1"/>
  <c r="PZM9" i="4" s="1"/>
  <c r="PZO9" i="4" s="1"/>
  <c r="PZQ9" i="4" s="1"/>
  <c r="PZS9" i="4" s="1"/>
  <c r="PZU9" i="4" s="1"/>
  <c r="PZW9" i="4" s="1"/>
  <c r="PZY9" i="4" s="1"/>
  <c r="QAA9" i="4" s="1"/>
  <c r="QAC9" i="4" s="1"/>
  <c r="QAE9" i="4" s="1"/>
  <c r="QAG9" i="4" s="1"/>
  <c r="QAI9" i="4" s="1"/>
  <c r="QAK9" i="4" s="1"/>
  <c r="QAM9" i="4" s="1"/>
  <c r="QAO9" i="4" s="1"/>
  <c r="QAQ9" i="4" s="1"/>
  <c r="QAS9" i="4" s="1"/>
  <c r="QAU9" i="4" s="1"/>
  <c r="QAW9" i="4" s="1"/>
  <c r="QAY9" i="4" s="1"/>
  <c r="QBA9" i="4" s="1"/>
  <c r="QBC9" i="4" s="1"/>
  <c r="QBE9" i="4" s="1"/>
  <c r="QBG9" i="4" s="1"/>
  <c r="QBI9" i="4" s="1"/>
  <c r="QBK9" i="4" s="1"/>
  <c r="QBM9" i="4" s="1"/>
  <c r="QBO9" i="4" s="1"/>
  <c r="QBQ9" i="4" s="1"/>
  <c r="QBS9" i="4" s="1"/>
  <c r="QBU9" i="4" s="1"/>
  <c r="QBW9" i="4" s="1"/>
  <c r="QBY9" i="4" s="1"/>
  <c r="QCA9" i="4" s="1"/>
  <c r="QCC9" i="4" s="1"/>
  <c r="QCE9" i="4" s="1"/>
  <c r="QCG9" i="4" s="1"/>
  <c r="QCI9" i="4" s="1"/>
  <c r="QCK9" i="4" s="1"/>
  <c r="QCM9" i="4" s="1"/>
  <c r="QCO9" i="4" s="1"/>
  <c r="QCQ9" i="4" s="1"/>
  <c r="QCS9" i="4" s="1"/>
  <c r="QCU9" i="4" s="1"/>
  <c r="QCW9" i="4" s="1"/>
  <c r="QCY9" i="4" s="1"/>
  <c r="QDA9" i="4" s="1"/>
  <c r="QDC9" i="4" s="1"/>
  <c r="QDE9" i="4" s="1"/>
  <c r="QDG9" i="4" s="1"/>
  <c r="QDI9" i="4" s="1"/>
  <c r="QDK9" i="4" s="1"/>
  <c r="QDM9" i="4" s="1"/>
  <c r="QDO9" i="4" s="1"/>
  <c r="QDQ9" i="4" s="1"/>
  <c r="QDS9" i="4" s="1"/>
  <c r="QDU9" i="4" s="1"/>
  <c r="QDW9" i="4" s="1"/>
  <c r="QDY9" i="4" s="1"/>
  <c r="QEA9" i="4" s="1"/>
  <c r="QEC9" i="4" s="1"/>
  <c r="QEE9" i="4" s="1"/>
  <c r="QEG9" i="4" s="1"/>
  <c r="QEI9" i="4" s="1"/>
  <c r="QEK9" i="4" s="1"/>
  <c r="QEM9" i="4" s="1"/>
  <c r="QEO9" i="4" s="1"/>
  <c r="QEQ9" i="4" s="1"/>
  <c r="QES9" i="4" s="1"/>
  <c r="QEU9" i="4" s="1"/>
  <c r="QEW9" i="4" s="1"/>
  <c r="QEY9" i="4" s="1"/>
  <c r="QFA9" i="4" s="1"/>
  <c r="QFC9" i="4" s="1"/>
  <c r="QFE9" i="4" s="1"/>
  <c r="QFG9" i="4" s="1"/>
  <c r="QFI9" i="4" s="1"/>
  <c r="QFK9" i="4" s="1"/>
  <c r="QFM9" i="4" s="1"/>
  <c r="QFO9" i="4" s="1"/>
  <c r="QFQ9" i="4" s="1"/>
  <c r="QFS9" i="4" s="1"/>
  <c r="QFU9" i="4" s="1"/>
  <c r="QFW9" i="4" s="1"/>
  <c r="QFY9" i="4" s="1"/>
  <c r="QGA9" i="4" s="1"/>
  <c r="QGC9" i="4" s="1"/>
  <c r="QGE9" i="4" s="1"/>
  <c r="QGG9" i="4" s="1"/>
  <c r="QGI9" i="4" s="1"/>
  <c r="QGK9" i="4" s="1"/>
  <c r="QGM9" i="4" s="1"/>
  <c r="QGO9" i="4" s="1"/>
  <c r="QGQ9" i="4" s="1"/>
  <c r="QGS9" i="4" s="1"/>
  <c r="QGU9" i="4" s="1"/>
  <c r="QGW9" i="4" s="1"/>
  <c r="QGY9" i="4" s="1"/>
  <c r="QHA9" i="4" s="1"/>
  <c r="QHC9" i="4" s="1"/>
  <c r="QHE9" i="4" s="1"/>
  <c r="QHG9" i="4" s="1"/>
  <c r="QHI9" i="4" s="1"/>
  <c r="QHK9" i="4" s="1"/>
  <c r="QHM9" i="4" s="1"/>
  <c r="QHO9" i="4" s="1"/>
  <c r="QHQ9" i="4" s="1"/>
  <c r="QHS9" i="4" s="1"/>
  <c r="QHU9" i="4" s="1"/>
  <c r="QHW9" i="4" s="1"/>
  <c r="QHY9" i="4" s="1"/>
  <c r="QIA9" i="4" s="1"/>
  <c r="QIC9" i="4" s="1"/>
  <c r="QIE9" i="4" s="1"/>
  <c r="QIG9" i="4" s="1"/>
  <c r="QII9" i="4" s="1"/>
  <c r="QIK9" i="4" s="1"/>
  <c r="QIM9" i="4" s="1"/>
  <c r="QIO9" i="4" s="1"/>
  <c r="QIQ9" i="4" s="1"/>
  <c r="QIS9" i="4" s="1"/>
  <c r="QIU9" i="4" s="1"/>
  <c r="QIW9" i="4" s="1"/>
  <c r="QIY9" i="4" s="1"/>
  <c r="QJA9" i="4" s="1"/>
  <c r="QJC9" i="4" s="1"/>
  <c r="QJE9" i="4" s="1"/>
  <c r="QJG9" i="4" s="1"/>
  <c r="QJI9" i="4" s="1"/>
  <c r="QJK9" i="4" s="1"/>
  <c r="QJM9" i="4" s="1"/>
  <c r="QJO9" i="4" s="1"/>
  <c r="QJQ9" i="4" s="1"/>
  <c r="QJS9" i="4" s="1"/>
  <c r="QJU9" i="4" s="1"/>
  <c r="QJW9" i="4" s="1"/>
  <c r="QJY9" i="4" s="1"/>
  <c r="QKA9" i="4" s="1"/>
  <c r="QKC9" i="4" s="1"/>
  <c r="QKE9" i="4" s="1"/>
  <c r="QKG9" i="4" s="1"/>
  <c r="QKI9" i="4" s="1"/>
  <c r="QKK9" i="4" s="1"/>
  <c r="QKM9" i="4" s="1"/>
  <c r="QKO9" i="4" s="1"/>
  <c r="QKQ9" i="4" s="1"/>
  <c r="QKS9" i="4" s="1"/>
  <c r="QKU9" i="4" s="1"/>
  <c r="QKW9" i="4" s="1"/>
  <c r="QKY9" i="4" s="1"/>
  <c r="QLA9" i="4" s="1"/>
  <c r="QLC9" i="4" s="1"/>
  <c r="QLE9" i="4" s="1"/>
  <c r="QLG9" i="4" s="1"/>
  <c r="QLI9" i="4" s="1"/>
  <c r="QLK9" i="4" s="1"/>
  <c r="QLM9" i="4" s="1"/>
  <c r="QLO9" i="4" s="1"/>
  <c r="QLQ9" i="4" s="1"/>
  <c r="QLS9" i="4" s="1"/>
  <c r="QLU9" i="4" s="1"/>
  <c r="QLW9" i="4" s="1"/>
  <c r="QLY9" i="4" s="1"/>
  <c r="QMA9" i="4" s="1"/>
  <c r="QMC9" i="4" s="1"/>
  <c r="QME9" i="4" s="1"/>
  <c r="QMG9" i="4" s="1"/>
  <c r="QMI9" i="4" s="1"/>
  <c r="QMK9" i="4" s="1"/>
  <c r="QMM9" i="4" s="1"/>
  <c r="QMO9" i="4" s="1"/>
  <c r="QMQ9" i="4" s="1"/>
  <c r="QMS9" i="4" s="1"/>
  <c r="QMU9" i="4" s="1"/>
  <c r="QMW9" i="4" s="1"/>
  <c r="QMY9" i="4" s="1"/>
  <c r="QNA9" i="4" s="1"/>
  <c r="QNC9" i="4" s="1"/>
  <c r="QNE9" i="4" s="1"/>
  <c r="QNG9" i="4" s="1"/>
  <c r="QNI9" i="4" s="1"/>
  <c r="QNK9" i="4" s="1"/>
  <c r="QNM9" i="4" s="1"/>
  <c r="QNO9" i="4" s="1"/>
  <c r="QNQ9" i="4" s="1"/>
  <c r="QNS9" i="4" s="1"/>
  <c r="QNU9" i="4" s="1"/>
  <c r="QNW9" i="4" s="1"/>
  <c r="QNY9" i="4" s="1"/>
  <c r="QOA9" i="4" s="1"/>
  <c r="QOC9" i="4" s="1"/>
  <c r="QOE9" i="4" s="1"/>
  <c r="QOG9" i="4" s="1"/>
  <c r="QOI9" i="4" s="1"/>
  <c r="QOK9" i="4" s="1"/>
  <c r="QOM9" i="4" s="1"/>
  <c r="QOO9" i="4" s="1"/>
  <c r="QOQ9" i="4" s="1"/>
  <c r="QOS9" i="4" s="1"/>
  <c r="QOU9" i="4" s="1"/>
  <c r="QOW9" i="4" s="1"/>
  <c r="QOY9" i="4" s="1"/>
  <c r="QPA9" i="4" s="1"/>
  <c r="QPC9" i="4" s="1"/>
  <c r="QPE9" i="4" s="1"/>
  <c r="QPG9" i="4" s="1"/>
  <c r="QPI9" i="4" s="1"/>
  <c r="QPK9" i="4" s="1"/>
  <c r="QPM9" i="4" s="1"/>
  <c r="QPO9" i="4" s="1"/>
  <c r="QPQ9" i="4" s="1"/>
  <c r="QPS9" i="4" s="1"/>
  <c r="QPU9" i="4" s="1"/>
  <c r="QPW9" i="4" s="1"/>
  <c r="QPY9" i="4" s="1"/>
  <c r="QQA9" i="4" s="1"/>
  <c r="QQC9" i="4" s="1"/>
  <c r="QQE9" i="4" s="1"/>
  <c r="QQG9" i="4" s="1"/>
  <c r="QQI9" i="4" s="1"/>
  <c r="QQK9" i="4" s="1"/>
  <c r="QQM9" i="4" s="1"/>
  <c r="QQO9" i="4" s="1"/>
  <c r="QQQ9" i="4" s="1"/>
  <c r="QQS9" i="4" s="1"/>
  <c r="QQU9" i="4" s="1"/>
  <c r="QQW9" i="4" s="1"/>
  <c r="QQY9" i="4" s="1"/>
  <c r="QRA9" i="4" s="1"/>
  <c r="QRC9" i="4" s="1"/>
  <c r="QRE9" i="4" s="1"/>
  <c r="QRG9" i="4" s="1"/>
  <c r="QRI9" i="4" s="1"/>
  <c r="QRK9" i="4" s="1"/>
  <c r="QRM9" i="4" s="1"/>
  <c r="QRO9" i="4" s="1"/>
  <c r="QRQ9" i="4" s="1"/>
  <c r="QRS9" i="4" s="1"/>
  <c r="QRU9" i="4" s="1"/>
  <c r="QRW9" i="4" s="1"/>
  <c r="QRY9" i="4" s="1"/>
  <c r="QSA9" i="4" s="1"/>
  <c r="QSC9" i="4" s="1"/>
  <c r="QSE9" i="4" s="1"/>
  <c r="QSG9" i="4" s="1"/>
  <c r="QSI9" i="4" s="1"/>
  <c r="QSK9" i="4" s="1"/>
  <c r="QSM9" i="4" s="1"/>
  <c r="QSO9" i="4" s="1"/>
  <c r="QSQ9" i="4" s="1"/>
  <c r="QSS9" i="4" s="1"/>
  <c r="QSU9" i="4" s="1"/>
  <c r="QSW9" i="4" s="1"/>
  <c r="QSY9" i="4" s="1"/>
  <c r="QTA9" i="4" s="1"/>
  <c r="QTC9" i="4" s="1"/>
  <c r="QTE9" i="4" s="1"/>
  <c r="QTG9" i="4" s="1"/>
  <c r="QTI9" i="4" s="1"/>
  <c r="QTK9" i="4" s="1"/>
  <c r="QTM9" i="4" s="1"/>
  <c r="QTO9" i="4" s="1"/>
  <c r="QTQ9" i="4" s="1"/>
  <c r="QTS9" i="4" s="1"/>
  <c r="QTU9" i="4" s="1"/>
  <c r="QTW9" i="4" s="1"/>
  <c r="QTY9" i="4" s="1"/>
  <c r="QUA9" i="4" s="1"/>
  <c r="QUC9" i="4" s="1"/>
  <c r="QUE9" i="4" s="1"/>
  <c r="QUG9" i="4" s="1"/>
  <c r="QUI9" i="4" s="1"/>
  <c r="QUK9" i="4" s="1"/>
  <c r="QUM9" i="4" s="1"/>
  <c r="QUO9" i="4" s="1"/>
  <c r="QUQ9" i="4" s="1"/>
  <c r="QUS9" i="4" s="1"/>
  <c r="QUU9" i="4" s="1"/>
  <c r="QUW9" i="4" s="1"/>
  <c r="QUY9" i="4" s="1"/>
  <c r="QVA9" i="4" s="1"/>
  <c r="QVC9" i="4" s="1"/>
  <c r="QVE9" i="4" s="1"/>
  <c r="QVG9" i="4" s="1"/>
  <c r="QVI9" i="4" s="1"/>
  <c r="QVK9" i="4" s="1"/>
  <c r="QVM9" i="4" s="1"/>
  <c r="QVO9" i="4" s="1"/>
  <c r="QVQ9" i="4" s="1"/>
  <c r="QVS9" i="4" s="1"/>
  <c r="QVU9" i="4" s="1"/>
  <c r="QVW9" i="4" s="1"/>
  <c r="QVY9" i="4" s="1"/>
  <c r="QWA9" i="4" s="1"/>
  <c r="QWC9" i="4" s="1"/>
  <c r="QWE9" i="4" s="1"/>
  <c r="QWG9" i="4" s="1"/>
  <c r="QWI9" i="4" s="1"/>
  <c r="QWK9" i="4" s="1"/>
  <c r="QWM9" i="4" s="1"/>
  <c r="QWO9" i="4" s="1"/>
  <c r="QWQ9" i="4" s="1"/>
  <c r="QWS9" i="4" s="1"/>
  <c r="QWU9" i="4" s="1"/>
  <c r="QWW9" i="4" s="1"/>
  <c r="QWY9" i="4" s="1"/>
  <c r="QXA9" i="4" s="1"/>
  <c r="QXC9" i="4" s="1"/>
  <c r="QXE9" i="4" s="1"/>
  <c r="QXG9" i="4" s="1"/>
  <c r="QXI9" i="4" s="1"/>
  <c r="QXK9" i="4" s="1"/>
  <c r="QXM9" i="4" s="1"/>
  <c r="QXO9" i="4" s="1"/>
  <c r="QXQ9" i="4" s="1"/>
  <c r="QXS9" i="4" s="1"/>
  <c r="QXU9" i="4" s="1"/>
  <c r="QXW9" i="4" s="1"/>
  <c r="QXY9" i="4" s="1"/>
  <c r="QYA9" i="4" s="1"/>
  <c r="QYC9" i="4" s="1"/>
  <c r="QYE9" i="4" s="1"/>
  <c r="QYG9" i="4" s="1"/>
  <c r="QYI9" i="4" s="1"/>
  <c r="QYK9" i="4" s="1"/>
  <c r="QYM9" i="4" s="1"/>
  <c r="QYO9" i="4" s="1"/>
  <c r="QYQ9" i="4" s="1"/>
  <c r="QYS9" i="4" s="1"/>
  <c r="QYU9" i="4" s="1"/>
  <c r="QYW9" i="4" s="1"/>
  <c r="QYY9" i="4" s="1"/>
  <c r="QZA9" i="4" s="1"/>
  <c r="QZC9" i="4" s="1"/>
  <c r="QZE9" i="4" s="1"/>
  <c r="QZG9" i="4" s="1"/>
  <c r="QZI9" i="4" s="1"/>
  <c r="QZK9" i="4" s="1"/>
  <c r="QZM9" i="4" s="1"/>
  <c r="QZO9" i="4" s="1"/>
  <c r="QZQ9" i="4" s="1"/>
  <c r="QZS9" i="4" s="1"/>
  <c r="QZU9" i="4" s="1"/>
  <c r="QZW9" i="4" s="1"/>
  <c r="QZY9" i="4" s="1"/>
  <c r="RAA9" i="4" s="1"/>
  <c r="RAC9" i="4" s="1"/>
  <c r="RAE9" i="4" s="1"/>
  <c r="RAG9" i="4" s="1"/>
  <c r="RAI9" i="4" s="1"/>
  <c r="RAK9" i="4" s="1"/>
  <c r="RAM9" i="4" s="1"/>
  <c r="RAO9" i="4" s="1"/>
  <c r="RAQ9" i="4" s="1"/>
  <c r="RAS9" i="4" s="1"/>
  <c r="RAU9" i="4" s="1"/>
  <c r="RAW9" i="4" s="1"/>
  <c r="RAY9" i="4" s="1"/>
  <c r="RBA9" i="4" s="1"/>
  <c r="RBC9" i="4" s="1"/>
  <c r="RBE9" i="4" s="1"/>
  <c r="RBG9" i="4" s="1"/>
  <c r="RBI9" i="4" s="1"/>
  <c r="RBK9" i="4" s="1"/>
  <c r="RBM9" i="4" s="1"/>
  <c r="RBO9" i="4" s="1"/>
  <c r="RBQ9" i="4" s="1"/>
  <c r="RBS9" i="4" s="1"/>
  <c r="RBU9" i="4" s="1"/>
  <c r="RBW9" i="4" s="1"/>
  <c r="RBY9" i="4" s="1"/>
  <c r="RCA9" i="4" s="1"/>
  <c r="RCC9" i="4" s="1"/>
  <c r="RCE9" i="4" s="1"/>
  <c r="RCG9" i="4" s="1"/>
  <c r="RCI9" i="4" s="1"/>
  <c r="RCK9" i="4" s="1"/>
  <c r="RCM9" i="4" s="1"/>
  <c r="RCO9" i="4" s="1"/>
  <c r="RCQ9" i="4" s="1"/>
  <c r="RCS9" i="4" s="1"/>
  <c r="RCU9" i="4" s="1"/>
  <c r="RCW9" i="4" s="1"/>
  <c r="RCY9" i="4" s="1"/>
  <c r="RDA9" i="4" s="1"/>
  <c r="RDC9" i="4" s="1"/>
  <c r="RDE9" i="4" s="1"/>
  <c r="RDG9" i="4" s="1"/>
  <c r="RDI9" i="4" s="1"/>
  <c r="RDK9" i="4" s="1"/>
  <c r="RDM9" i="4" s="1"/>
  <c r="RDO9" i="4" s="1"/>
  <c r="RDQ9" i="4" s="1"/>
  <c r="RDS9" i="4" s="1"/>
  <c r="RDU9" i="4" s="1"/>
  <c r="RDW9" i="4" s="1"/>
  <c r="RDY9" i="4" s="1"/>
  <c r="REA9" i="4" s="1"/>
  <c r="REC9" i="4" s="1"/>
  <c r="REE9" i="4" s="1"/>
  <c r="REG9" i="4" s="1"/>
  <c r="REI9" i="4" s="1"/>
  <c r="REK9" i="4" s="1"/>
  <c r="REM9" i="4" s="1"/>
  <c r="REO9" i="4" s="1"/>
  <c r="REQ9" i="4" s="1"/>
  <c r="RES9" i="4" s="1"/>
  <c r="REU9" i="4" s="1"/>
  <c r="REW9" i="4" s="1"/>
  <c r="REY9" i="4" s="1"/>
  <c r="RFA9" i="4" s="1"/>
  <c r="RFC9" i="4" s="1"/>
  <c r="RFE9" i="4" s="1"/>
  <c r="RFG9" i="4" s="1"/>
  <c r="RFI9" i="4" s="1"/>
  <c r="RFK9" i="4" s="1"/>
  <c r="RFM9" i="4" s="1"/>
  <c r="RFO9" i="4" s="1"/>
  <c r="RFQ9" i="4" s="1"/>
  <c r="RFS9" i="4" s="1"/>
  <c r="RFU9" i="4" s="1"/>
  <c r="RFW9" i="4" s="1"/>
  <c r="RFY9" i="4" s="1"/>
  <c r="RGA9" i="4" s="1"/>
  <c r="RGC9" i="4" s="1"/>
  <c r="RGE9" i="4" s="1"/>
  <c r="RGG9" i="4" s="1"/>
  <c r="RGI9" i="4" s="1"/>
  <c r="RGK9" i="4" s="1"/>
  <c r="RGM9" i="4" s="1"/>
  <c r="RGO9" i="4" s="1"/>
  <c r="RGQ9" i="4" s="1"/>
  <c r="RGS9" i="4" s="1"/>
  <c r="RGU9" i="4" s="1"/>
  <c r="RGW9" i="4" s="1"/>
  <c r="RGY9" i="4" s="1"/>
  <c r="RHA9" i="4" s="1"/>
  <c r="RHC9" i="4" s="1"/>
  <c r="RHE9" i="4" s="1"/>
  <c r="RHG9" i="4" s="1"/>
  <c r="RHI9" i="4" s="1"/>
  <c r="RHK9" i="4" s="1"/>
  <c r="RHM9" i="4" s="1"/>
  <c r="RHO9" i="4" s="1"/>
  <c r="RHQ9" i="4" s="1"/>
  <c r="RHS9" i="4" s="1"/>
  <c r="RHU9" i="4" s="1"/>
  <c r="RHW9" i="4" s="1"/>
  <c r="RHY9" i="4" s="1"/>
  <c r="RIA9" i="4" s="1"/>
  <c r="RIC9" i="4" s="1"/>
  <c r="RIE9" i="4" s="1"/>
  <c r="RIG9" i="4" s="1"/>
  <c r="RII9" i="4" s="1"/>
  <c r="RIK9" i="4" s="1"/>
  <c r="RIM9" i="4" s="1"/>
  <c r="RIO9" i="4" s="1"/>
  <c r="RIQ9" i="4" s="1"/>
  <c r="RIS9" i="4" s="1"/>
  <c r="RIU9" i="4" s="1"/>
  <c r="RIW9" i="4" s="1"/>
  <c r="RIY9" i="4" s="1"/>
  <c r="RJA9" i="4" s="1"/>
  <c r="RJC9" i="4" s="1"/>
  <c r="RJE9" i="4" s="1"/>
  <c r="RJG9" i="4" s="1"/>
  <c r="RJI9" i="4" s="1"/>
  <c r="RJK9" i="4" s="1"/>
  <c r="RJM9" i="4" s="1"/>
  <c r="RJO9" i="4" s="1"/>
  <c r="RJQ9" i="4" s="1"/>
  <c r="RJS9" i="4" s="1"/>
  <c r="RJU9" i="4" s="1"/>
  <c r="RJW9" i="4" s="1"/>
  <c r="RJY9" i="4" s="1"/>
  <c r="RKA9" i="4" s="1"/>
  <c r="RKC9" i="4" s="1"/>
  <c r="RKE9" i="4" s="1"/>
  <c r="RKG9" i="4" s="1"/>
  <c r="RKI9" i="4" s="1"/>
  <c r="RKK9" i="4" s="1"/>
  <c r="RKM9" i="4" s="1"/>
  <c r="RKO9" i="4" s="1"/>
  <c r="RKQ9" i="4" s="1"/>
  <c r="RKS9" i="4" s="1"/>
  <c r="RKU9" i="4" s="1"/>
  <c r="RKW9" i="4" s="1"/>
  <c r="RKY9" i="4" s="1"/>
  <c r="RLA9" i="4" s="1"/>
  <c r="RLC9" i="4" s="1"/>
  <c r="RLE9" i="4" s="1"/>
  <c r="RLG9" i="4" s="1"/>
  <c r="RLI9" i="4" s="1"/>
  <c r="RLK9" i="4" s="1"/>
  <c r="RLM9" i="4" s="1"/>
  <c r="RLO9" i="4" s="1"/>
  <c r="RLQ9" i="4" s="1"/>
  <c r="RLS9" i="4" s="1"/>
  <c r="RLU9" i="4" s="1"/>
  <c r="RLW9" i="4" s="1"/>
  <c r="RLY9" i="4" s="1"/>
  <c r="RMA9" i="4" s="1"/>
  <c r="RMC9" i="4" s="1"/>
  <c r="RME9" i="4" s="1"/>
  <c r="RMG9" i="4" s="1"/>
  <c r="RMI9" i="4" s="1"/>
  <c r="RMK9" i="4" s="1"/>
  <c r="RMM9" i="4" s="1"/>
  <c r="RMO9" i="4" s="1"/>
  <c r="RMQ9" i="4" s="1"/>
  <c r="RMS9" i="4" s="1"/>
  <c r="RMU9" i="4" s="1"/>
  <c r="RMW9" i="4" s="1"/>
  <c r="RMY9" i="4" s="1"/>
  <c r="RNA9" i="4" s="1"/>
  <c r="RNC9" i="4" s="1"/>
  <c r="RNE9" i="4" s="1"/>
  <c r="RNG9" i="4" s="1"/>
  <c r="RNI9" i="4" s="1"/>
  <c r="RNK9" i="4" s="1"/>
  <c r="RNM9" i="4" s="1"/>
  <c r="RNO9" i="4" s="1"/>
  <c r="RNQ9" i="4" s="1"/>
  <c r="RNS9" i="4" s="1"/>
  <c r="RNU9" i="4" s="1"/>
  <c r="RNW9" i="4" s="1"/>
  <c r="RNY9" i="4" s="1"/>
  <c r="ROA9" i="4" s="1"/>
  <c r="ROC9" i="4" s="1"/>
  <c r="ROE9" i="4" s="1"/>
  <c r="ROG9" i="4" s="1"/>
  <c r="ROI9" i="4" s="1"/>
  <c r="ROK9" i="4" s="1"/>
  <c r="ROM9" i="4" s="1"/>
  <c r="ROO9" i="4" s="1"/>
  <c r="ROQ9" i="4" s="1"/>
  <c r="ROS9" i="4" s="1"/>
  <c r="ROU9" i="4" s="1"/>
  <c r="ROW9" i="4" s="1"/>
  <c r="ROY9" i="4" s="1"/>
  <c r="RPA9" i="4" s="1"/>
  <c r="RPC9" i="4" s="1"/>
  <c r="RPE9" i="4" s="1"/>
  <c r="RPG9" i="4" s="1"/>
  <c r="RPI9" i="4" s="1"/>
  <c r="RPK9" i="4" s="1"/>
  <c r="RPM9" i="4" s="1"/>
  <c r="RPO9" i="4" s="1"/>
  <c r="RPQ9" i="4" s="1"/>
  <c r="RPS9" i="4" s="1"/>
  <c r="RPU9" i="4" s="1"/>
  <c r="RPW9" i="4" s="1"/>
  <c r="RPY9" i="4" s="1"/>
  <c r="RQA9" i="4" s="1"/>
  <c r="RQC9" i="4" s="1"/>
  <c r="RQE9" i="4" s="1"/>
  <c r="RQG9" i="4" s="1"/>
  <c r="RQI9" i="4" s="1"/>
  <c r="RQK9" i="4" s="1"/>
  <c r="RQM9" i="4" s="1"/>
  <c r="RQO9" i="4" s="1"/>
  <c r="RQQ9" i="4" s="1"/>
  <c r="RQS9" i="4" s="1"/>
  <c r="RQU9" i="4" s="1"/>
  <c r="RQW9" i="4" s="1"/>
  <c r="RQY9" i="4" s="1"/>
  <c r="RRA9" i="4" s="1"/>
  <c r="RRC9" i="4" s="1"/>
  <c r="RRE9" i="4" s="1"/>
  <c r="RRG9" i="4" s="1"/>
  <c r="RRI9" i="4" s="1"/>
  <c r="RRK9" i="4" s="1"/>
  <c r="RRM9" i="4" s="1"/>
  <c r="RRO9" i="4" s="1"/>
  <c r="RRQ9" i="4" s="1"/>
  <c r="RRS9" i="4" s="1"/>
  <c r="RRU9" i="4" s="1"/>
  <c r="RRW9" i="4" s="1"/>
  <c r="RRY9" i="4" s="1"/>
  <c r="RSA9" i="4" s="1"/>
  <c r="RSC9" i="4" s="1"/>
  <c r="RSE9" i="4" s="1"/>
  <c r="RSG9" i="4" s="1"/>
  <c r="RSI9" i="4" s="1"/>
  <c r="RSK9" i="4" s="1"/>
  <c r="RSM9" i="4" s="1"/>
  <c r="RSO9" i="4" s="1"/>
  <c r="RSQ9" i="4" s="1"/>
  <c r="RSS9" i="4" s="1"/>
  <c r="RSU9" i="4" s="1"/>
  <c r="RSW9" i="4" s="1"/>
  <c r="RSY9" i="4" s="1"/>
  <c r="RTA9" i="4" s="1"/>
  <c r="RTC9" i="4" s="1"/>
  <c r="RTE9" i="4" s="1"/>
  <c r="RTG9" i="4" s="1"/>
  <c r="RTI9" i="4" s="1"/>
  <c r="RTK9" i="4" s="1"/>
  <c r="RTM9" i="4" s="1"/>
  <c r="RTO9" i="4" s="1"/>
  <c r="RTQ9" i="4" s="1"/>
  <c r="RTS9" i="4" s="1"/>
  <c r="RTU9" i="4" s="1"/>
  <c r="RTW9" i="4" s="1"/>
  <c r="RTY9" i="4" s="1"/>
  <c r="RUA9" i="4" s="1"/>
  <c r="RUC9" i="4" s="1"/>
  <c r="RUE9" i="4" s="1"/>
  <c r="RUG9" i="4" s="1"/>
  <c r="RUI9" i="4" s="1"/>
  <c r="RUK9" i="4" s="1"/>
  <c r="RUM9" i="4" s="1"/>
  <c r="RUO9" i="4" s="1"/>
  <c r="RUQ9" i="4" s="1"/>
  <c r="RUS9" i="4" s="1"/>
  <c r="RUU9" i="4" s="1"/>
  <c r="RUW9" i="4" s="1"/>
  <c r="RUY9" i="4" s="1"/>
  <c r="RVA9" i="4" s="1"/>
  <c r="RVC9" i="4" s="1"/>
  <c r="RVE9" i="4" s="1"/>
  <c r="RVG9" i="4" s="1"/>
  <c r="RVI9" i="4" s="1"/>
  <c r="RVK9" i="4" s="1"/>
  <c r="RVM9" i="4" s="1"/>
  <c r="RVO9" i="4" s="1"/>
  <c r="RVQ9" i="4" s="1"/>
  <c r="RVS9" i="4" s="1"/>
  <c r="RVU9" i="4" s="1"/>
  <c r="RVW9" i="4" s="1"/>
  <c r="RVY9" i="4" s="1"/>
  <c r="RWA9" i="4" s="1"/>
  <c r="RWC9" i="4" s="1"/>
  <c r="RWE9" i="4" s="1"/>
  <c r="RWG9" i="4" s="1"/>
  <c r="RWI9" i="4" s="1"/>
  <c r="RWK9" i="4" s="1"/>
  <c r="RWM9" i="4" s="1"/>
  <c r="RWO9" i="4" s="1"/>
  <c r="RWQ9" i="4" s="1"/>
  <c r="RWS9" i="4" s="1"/>
  <c r="RWU9" i="4" s="1"/>
  <c r="RWW9" i="4" s="1"/>
  <c r="RWY9" i="4" s="1"/>
  <c r="RXA9" i="4" s="1"/>
  <c r="RXC9" i="4" s="1"/>
  <c r="RXE9" i="4" s="1"/>
  <c r="RXG9" i="4" s="1"/>
  <c r="RXI9" i="4" s="1"/>
  <c r="RXK9" i="4" s="1"/>
  <c r="RXM9" i="4" s="1"/>
  <c r="RXO9" i="4" s="1"/>
  <c r="RXQ9" i="4" s="1"/>
  <c r="RXS9" i="4" s="1"/>
  <c r="RXU9" i="4" s="1"/>
  <c r="RXW9" i="4" s="1"/>
  <c r="RXY9" i="4" s="1"/>
  <c r="RYA9" i="4" s="1"/>
  <c r="RYC9" i="4" s="1"/>
  <c r="RYE9" i="4" s="1"/>
  <c r="RYG9" i="4" s="1"/>
  <c r="RYI9" i="4" s="1"/>
  <c r="RYK9" i="4" s="1"/>
  <c r="RYM9" i="4" s="1"/>
  <c r="RYO9" i="4" s="1"/>
  <c r="RYQ9" i="4" s="1"/>
  <c r="RYS9" i="4" s="1"/>
  <c r="RYU9" i="4" s="1"/>
  <c r="RYW9" i="4" s="1"/>
  <c r="RYY9" i="4" s="1"/>
  <c r="RZA9" i="4" s="1"/>
  <c r="RZC9" i="4" s="1"/>
  <c r="RZE9" i="4" s="1"/>
  <c r="RZG9" i="4" s="1"/>
  <c r="RZI9" i="4" s="1"/>
  <c r="RZK9" i="4" s="1"/>
  <c r="RZM9" i="4" s="1"/>
  <c r="RZO9" i="4" s="1"/>
  <c r="RZQ9" i="4" s="1"/>
  <c r="RZS9" i="4" s="1"/>
  <c r="RZU9" i="4" s="1"/>
  <c r="RZW9" i="4" s="1"/>
  <c r="RZY9" i="4" s="1"/>
  <c r="SAA9" i="4" s="1"/>
  <c r="SAC9" i="4" s="1"/>
  <c r="SAE9" i="4" s="1"/>
  <c r="SAG9" i="4" s="1"/>
  <c r="SAI9" i="4" s="1"/>
  <c r="SAK9" i="4" s="1"/>
  <c r="SAM9" i="4" s="1"/>
  <c r="SAO9" i="4" s="1"/>
  <c r="SAQ9" i="4" s="1"/>
  <c r="SAS9" i="4" s="1"/>
  <c r="SAU9" i="4" s="1"/>
  <c r="SAW9" i="4" s="1"/>
  <c r="SAY9" i="4" s="1"/>
  <c r="SBA9" i="4" s="1"/>
  <c r="SBC9" i="4" s="1"/>
  <c r="SBE9" i="4" s="1"/>
  <c r="SBG9" i="4" s="1"/>
  <c r="SBI9" i="4" s="1"/>
  <c r="SBK9" i="4" s="1"/>
  <c r="SBM9" i="4" s="1"/>
  <c r="SBO9" i="4" s="1"/>
  <c r="SBQ9" i="4" s="1"/>
  <c r="SBS9" i="4" s="1"/>
  <c r="SBU9" i="4" s="1"/>
  <c r="SBW9" i="4" s="1"/>
  <c r="SBY9" i="4" s="1"/>
  <c r="SCA9" i="4" s="1"/>
  <c r="SCC9" i="4" s="1"/>
  <c r="SCE9" i="4" s="1"/>
  <c r="SCG9" i="4" s="1"/>
  <c r="SCI9" i="4" s="1"/>
  <c r="SCK9" i="4" s="1"/>
  <c r="SCM9" i="4" s="1"/>
  <c r="SCO9" i="4" s="1"/>
  <c r="SCQ9" i="4" s="1"/>
  <c r="SCS9" i="4" s="1"/>
  <c r="SCU9" i="4" s="1"/>
  <c r="SCW9" i="4" s="1"/>
  <c r="SCY9" i="4" s="1"/>
  <c r="SDA9" i="4" s="1"/>
  <c r="SDC9" i="4" s="1"/>
  <c r="SDE9" i="4" s="1"/>
  <c r="SDG9" i="4" s="1"/>
  <c r="SDI9" i="4" s="1"/>
  <c r="SDK9" i="4" s="1"/>
  <c r="SDM9" i="4" s="1"/>
  <c r="SDO9" i="4" s="1"/>
  <c r="SDQ9" i="4" s="1"/>
  <c r="SDS9" i="4" s="1"/>
  <c r="SDU9" i="4" s="1"/>
  <c r="SDW9" i="4" s="1"/>
  <c r="SDY9" i="4" s="1"/>
  <c r="SEA9" i="4" s="1"/>
  <c r="SEC9" i="4" s="1"/>
  <c r="SEE9" i="4" s="1"/>
  <c r="SEG9" i="4" s="1"/>
  <c r="SEI9" i="4" s="1"/>
  <c r="SEK9" i="4" s="1"/>
  <c r="SEM9" i="4" s="1"/>
  <c r="SEO9" i="4" s="1"/>
  <c r="SEQ9" i="4" s="1"/>
  <c r="SES9" i="4" s="1"/>
  <c r="SEU9" i="4" s="1"/>
  <c r="SEW9" i="4" s="1"/>
  <c r="SEY9" i="4" s="1"/>
  <c r="SFA9" i="4" s="1"/>
  <c r="SFC9" i="4" s="1"/>
  <c r="SFE9" i="4" s="1"/>
  <c r="SFG9" i="4" s="1"/>
  <c r="SFI9" i="4" s="1"/>
  <c r="SFK9" i="4" s="1"/>
  <c r="SFM9" i="4" s="1"/>
  <c r="SFO9" i="4" s="1"/>
  <c r="SFQ9" i="4" s="1"/>
  <c r="SFS9" i="4" s="1"/>
  <c r="SFU9" i="4" s="1"/>
  <c r="SFW9" i="4" s="1"/>
  <c r="SFY9" i="4" s="1"/>
  <c r="SGA9" i="4" s="1"/>
  <c r="SGC9" i="4" s="1"/>
  <c r="SGE9" i="4" s="1"/>
  <c r="SGG9" i="4" s="1"/>
  <c r="SGI9" i="4" s="1"/>
  <c r="SGK9" i="4" s="1"/>
  <c r="SGM9" i="4" s="1"/>
  <c r="SGO9" i="4" s="1"/>
  <c r="SGQ9" i="4" s="1"/>
  <c r="SGS9" i="4" s="1"/>
  <c r="SGU9" i="4" s="1"/>
  <c r="SGW9" i="4" s="1"/>
  <c r="SGY9" i="4" s="1"/>
  <c r="SHA9" i="4" s="1"/>
  <c r="SHC9" i="4" s="1"/>
  <c r="SHE9" i="4" s="1"/>
  <c r="SHG9" i="4" s="1"/>
  <c r="SHI9" i="4" s="1"/>
  <c r="SHK9" i="4" s="1"/>
  <c r="SHM9" i="4" s="1"/>
  <c r="SHO9" i="4" s="1"/>
  <c r="SHQ9" i="4" s="1"/>
  <c r="SHS9" i="4" s="1"/>
  <c r="SHU9" i="4" s="1"/>
  <c r="SHW9" i="4" s="1"/>
  <c r="SHY9" i="4" s="1"/>
  <c r="SIA9" i="4" s="1"/>
  <c r="SIC9" i="4" s="1"/>
  <c r="SIE9" i="4" s="1"/>
  <c r="SIG9" i="4" s="1"/>
  <c r="SII9" i="4" s="1"/>
  <c r="SIK9" i="4" s="1"/>
  <c r="SIM9" i="4" s="1"/>
  <c r="SIO9" i="4" s="1"/>
  <c r="SIQ9" i="4" s="1"/>
  <c r="SIS9" i="4" s="1"/>
  <c r="SIU9" i="4" s="1"/>
  <c r="SIW9" i="4" s="1"/>
  <c r="SIY9" i="4" s="1"/>
  <c r="SJA9" i="4" s="1"/>
  <c r="SJC9" i="4" s="1"/>
  <c r="SJE9" i="4" s="1"/>
  <c r="SJG9" i="4" s="1"/>
  <c r="SJI9" i="4" s="1"/>
  <c r="SJK9" i="4" s="1"/>
  <c r="SJM9" i="4" s="1"/>
  <c r="SJO9" i="4" s="1"/>
  <c r="SJQ9" i="4" s="1"/>
  <c r="SJS9" i="4" s="1"/>
  <c r="SJU9" i="4" s="1"/>
  <c r="SJW9" i="4" s="1"/>
  <c r="SJY9" i="4" s="1"/>
  <c r="SKA9" i="4" s="1"/>
  <c r="SKC9" i="4" s="1"/>
  <c r="SKE9" i="4" s="1"/>
  <c r="SKG9" i="4" s="1"/>
  <c r="SKI9" i="4" s="1"/>
  <c r="SKK9" i="4" s="1"/>
  <c r="SKM9" i="4" s="1"/>
  <c r="SKO9" i="4" s="1"/>
  <c r="SKQ9" i="4" s="1"/>
  <c r="SKS9" i="4" s="1"/>
  <c r="SKU9" i="4" s="1"/>
  <c r="SKW9" i="4" s="1"/>
  <c r="SKY9" i="4" s="1"/>
  <c r="SLA9" i="4" s="1"/>
  <c r="SLC9" i="4" s="1"/>
  <c r="SLE9" i="4" s="1"/>
  <c r="SLG9" i="4" s="1"/>
  <c r="SLI9" i="4" s="1"/>
  <c r="SLK9" i="4" s="1"/>
  <c r="SLM9" i="4" s="1"/>
  <c r="SLO9" i="4" s="1"/>
  <c r="SLQ9" i="4" s="1"/>
  <c r="SLS9" i="4" s="1"/>
  <c r="SLU9" i="4" s="1"/>
  <c r="SLW9" i="4" s="1"/>
  <c r="SLY9" i="4" s="1"/>
  <c r="SMA9" i="4" s="1"/>
  <c r="SMC9" i="4" s="1"/>
  <c r="SME9" i="4" s="1"/>
  <c r="SMG9" i="4" s="1"/>
  <c r="SMI9" i="4" s="1"/>
  <c r="SMK9" i="4" s="1"/>
  <c r="SMM9" i="4" s="1"/>
  <c r="SMO9" i="4" s="1"/>
  <c r="SMQ9" i="4" s="1"/>
  <c r="SMS9" i="4" s="1"/>
  <c r="SMU9" i="4" s="1"/>
  <c r="SMW9" i="4" s="1"/>
  <c r="SMY9" i="4" s="1"/>
  <c r="SNA9" i="4" s="1"/>
  <c r="SNC9" i="4" s="1"/>
  <c r="SNE9" i="4" s="1"/>
  <c r="SNG9" i="4" s="1"/>
  <c r="SNI9" i="4" s="1"/>
  <c r="SNK9" i="4" s="1"/>
  <c r="SNM9" i="4" s="1"/>
  <c r="SNO9" i="4" s="1"/>
  <c r="SNQ9" i="4" s="1"/>
  <c r="SNS9" i="4" s="1"/>
  <c r="SNU9" i="4" s="1"/>
  <c r="SNW9" i="4" s="1"/>
  <c r="SNY9" i="4" s="1"/>
  <c r="SOA9" i="4" s="1"/>
  <c r="SOC9" i="4" s="1"/>
  <c r="SOE9" i="4" s="1"/>
  <c r="SOG9" i="4" s="1"/>
  <c r="SOI9" i="4" s="1"/>
  <c r="SOK9" i="4" s="1"/>
  <c r="SOM9" i="4" s="1"/>
  <c r="SOO9" i="4" s="1"/>
  <c r="SOQ9" i="4" s="1"/>
  <c r="SOS9" i="4" s="1"/>
  <c r="SOU9" i="4" s="1"/>
  <c r="SOW9" i="4" s="1"/>
  <c r="SOY9" i="4" s="1"/>
  <c r="SPA9" i="4" s="1"/>
  <c r="SPC9" i="4" s="1"/>
  <c r="SPE9" i="4" s="1"/>
  <c r="SPG9" i="4" s="1"/>
  <c r="SPI9" i="4" s="1"/>
  <c r="SPK9" i="4" s="1"/>
  <c r="SPM9" i="4" s="1"/>
  <c r="SPO9" i="4" s="1"/>
  <c r="SPQ9" i="4" s="1"/>
  <c r="SPS9" i="4" s="1"/>
  <c r="SPU9" i="4" s="1"/>
  <c r="SPW9" i="4" s="1"/>
  <c r="SPY9" i="4" s="1"/>
  <c r="SQA9" i="4" s="1"/>
  <c r="SQC9" i="4" s="1"/>
  <c r="SQE9" i="4" s="1"/>
  <c r="SQG9" i="4" s="1"/>
  <c r="SQI9" i="4" s="1"/>
  <c r="SQK9" i="4" s="1"/>
  <c r="SQM9" i="4" s="1"/>
  <c r="SQO9" i="4" s="1"/>
  <c r="SQQ9" i="4" s="1"/>
  <c r="SQS9" i="4" s="1"/>
  <c r="SQU9" i="4" s="1"/>
  <c r="SQW9" i="4" s="1"/>
  <c r="SQY9" i="4" s="1"/>
  <c r="SRA9" i="4" s="1"/>
  <c r="SRC9" i="4" s="1"/>
  <c r="SRE9" i="4" s="1"/>
  <c r="SRG9" i="4" s="1"/>
  <c r="SRI9" i="4" s="1"/>
  <c r="SRK9" i="4" s="1"/>
  <c r="SRM9" i="4" s="1"/>
  <c r="SRO9" i="4" s="1"/>
  <c r="SRQ9" i="4" s="1"/>
  <c r="SRS9" i="4" s="1"/>
  <c r="SRU9" i="4" s="1"/>
  <c r="SRW9" i="4" s="1"/>
  <c r="SRY9" i="4" s="1"/>
  <c r="SSA9" i="4" s="1"/>
  <c r="SSC9" i="4" s="1"/>
  <c r="SSE9" i="4" s="1"/>
  <c r="SSG9" i="4" s="1"/>
  <c r="SSI9" i="4" s="1"/>
  <c r="SSK9" i="4" s="1"/>
  <c r="SSM9" i="4" s="1"/>
  <c r="SSO9" i="4" s="1"/>
  <c r="SSQ9" i="4" s="1"/>
  <c r="SSS9" i="4" s="1"/>
  <c r="SSU9" i="4" s="1"/>
  <c r="SSW9" i="4" s="1"/>
  <c r="SSY9" i="4" s="1"/>
  <c r="STA9" i="4" s="1"/>
  <c r="STC9" i="4" s="1"/>
  <c r="STE9" i="4" s="1"/>
  <c r="STG9" i="4" s="1"/>
  <c r="STI9" i="4" s="1"/>
  <c r="STK9" i="4" s="1"/>
  <c r="STM9" i="4" s="1"/>
  <c r="STO9" i="4" s="1"/>
  <c r="STQ9" i="4" s="1"/>
  <c r="STS9" i="4" s="1"/>
  <c r="STU9" i="4" s="1"/>
  <c r="STW9" i="4" s="1"/>
  <c r="STY9" i="4" s="1"/>
  <c r="SUA9" i="4" s="1"/>
  <c r="SUC9" i="4" s="1"/>
  <c r="SUE9" i="4" s="1"/>
  <c r="SUG9" i="4" s="1"/>
  <c r="SUI9" i="4" s="1"/>
  <c r="SUK9" i="4" s="1"/>
  <c r="SUM9" i="4" s="1"/>
  <c r="SUO9" i="4" s="1"/>
  <c r="SUQ9" i="4" s="1"/>
  <c r="SUS9" i="4" s="1"/>
  <c r="SUU9" i="4" s="1"/>
  <c r="SUW9" i="4" s="1"/>
  <c r="SUY9" i="4" s="1"/>
  <c r="SVA9" i="4" s="1"/>
  <c r="SVC9" i="4" s="1"/>
  <c r="SVE9" i="4" s="1"/>
  <c r="SVG9" i="4" s="1"/>
  <c r="SVI9" i="4" s="1"/>
  <c r="SVK9" i="4" s="1"/>
  <c r="SVM9" i="4" s="1"/>
  <c r="SVO9" i="4" s="1"/>
  <c r="SVQ9" i="4" s="1"/>
  <c r="SVS9" i="4" s="1"/>
  <c r="SVU9" i="4" s="1"/>
  <c r="SVW9" i="4" s="1"/>
  <c r="SVY9" i="4" s="1"/>
  <c r="SWA9" i="4" s="1"/>
  <c r="SWC9" i="4" s="1"/>
  <c r="SWE9" i="4" s="1"/>
  <c r="SWG9" i="4" s="1"/>
  <c r="SWI9" i="4" s="1"/>
  <c r="SWK9" i="4" s="1"/>
  <c r="SWM9" i="4" s="1"/>
  <c r="SWO9" i="4" s="1"/>
  <c r="SWQ9" i="4" s="1"/>
  <c r="SWS9" i="4" s="1"/>
  <c r="SWU9" i="4" s="1"/>
  <c r="SWW9" i="4" s="1"/>
  <c r="SWY9" i="4" s="1"/>
  <c r="SXA9" i="4" s="1"/>
  <c r="SXC9" i="4" s="1"/>
  <c r="SXE9" i="4" s="1"/>
  <c r="SXG9" i="4" s="1"/>
  <c r="SXI9" i="4" s="1"/>
  <c r="SXK9" i="4" s="1"/>
  <c r="SXM9" i="4" s="1"/>
  <c r="SXO9" i="4" s="1"/>
  <c r="SXQ9" i="4" s="1"/>
  <c r="SXS9" i="4" s="1"/>
  <c r="SXU9" i="4" s="1"/>
  <c r="SXW9" i="4" s="1"/>
  <c r="SXY9" i="4" s="1"/>
  <c r="SYA9" i="4" s="1"/>
  <c r="SYC9" i="4" s="1"/>
  <c r="SYE9" i="4" s="1"/>
  <c r="SYG9" i="4" s="1"/>
  <c r="SYI9" i="4" s="1"/>
  <c r="SYK9" i="4" s="1"/>
  <c r="SYM9" i="4" s="1"/>
  <c r="SYO9" i="4" s="1"/>
  <c r="SYQ9" i="4" s="1"/>
  <c r="SYS9" i="4" s="1"/>
  <c r="SYU9" i="4" s="1"/>
  <c r="SYW9" i="4" s="1"/>
  <c r="SYY9" i="4" s="1"/>
  <c r="SZA9" i="4" s="1"/>
  <c r="SZC9" i="4" s="1"/>
  <c r="SZE9" i="4" s="1"/>
  <c r="SZG9" i="4" s="1"/>
  <c r="SZI9" i="4" s="1"/>
  <c r="SZK9" i="4" s="1"/>
  <c r="SZM9" i="4" s="1"/>
  <c r="SZO9" i="4" s="1"/>
  <c r="SZQ9" i="4" s="1"/>
  <c r="SZS9" i="4" s="1"/>
  <c r="SZU9" i="4" s="1"/>
  <c r="SZW9" i="4" s="1"/>
  <c r="SZY9" i="4" s="1"/>
  <c r="TAA9" i="4" s="1"/>
  <c r="TAC9" i="4" s="1"/>
  <c r="TAE9" i="4" s="1"/>
  <c r="TAG9" i="4" s="1"/>
  <c r="TAI9" i="4" s="1"/>
  <c r="TAK9" i="4" s="1"/>
  <c r="TAM9" i="4" s="1"/>
  <c r="TAO9" i="4" s="1"/>
  <c r="TAQ9" i="4" s="1"/>
  <c r="TAS9" i="4" s="1"/>
  <c r="TAU9" i="4" s="1"/>
  <c r="TAW9" i="4" s="1"/>
  <c r="TAY9" i="4" s="1"/>
  <c r="TBA9" i="4" s="1"/>
  <c r="TBC9" i="4" s="1"/>
  <c r="TBE9" i="4" s="1"/>
  <c r="TBG9" i="4" s="1"/>
  <c r="TBI9" i="4" s="1"/>
  <c r="TBK9" i="4" s="1"/>
  <c r="TBM9" i="4" s="1"/>
  <c r="TBO9" i="4" s="1"/>
  <c r="TBQ9" i="4" s="1"/>
  <c r="TBS9" i="4" s="1"/>
  <c r="TBU9" i="4" s="1"/>
  <c r="TBW9" i="4" s="1"/>
  <c r="TBY9" i="4" s="1"/>
  <c r="TCA9" i="4" s="1"/>
  <c r="TCC9" i="4" s="1"/>
  <c r="TCE9" i="4" s="1"/>
  <c r="TCG9" i="4" s="1"/>
  <c r="TCI9" i="4" s="1"/>
  <c r="TCK9" i="4" s="1"/>
  <c r="TCM9" i="4" s="1"/>
  <c r="TCO9" i="4" s="1"/>
  <c r="TCQ9" i="4" s="1"/>
  <c r="TCS9" i="4" s="1"/>
  <c r="TCU9" i="4" s="1"/>
  <c r="TCW9" i="4" s="1"/>
  <c r="TCY9" i="4" s="1"/>
  <c r="TDA9" i="4" s="1"/>
  <c r="TDC9" i="4" s="1"/>
  <c r="TDE9" i="4" s="1"/>
  <c r="TDG9" i="4" s="1"/>
  <c r="TDI9" i="4" s="1"/>
  <c r="TDK9" i="4" s="1"/>
  <c r="TDM9" i="4" s="1"/>
  <c r="TDO9" i="4" s="1"/>
  <c r="TDQ9" i="4" s="1"/>
  <c r="TDS9" i="4" s="1"/>
  <c r="TDU9" i="4" s="1"/>
  <c r="TDW9" i="4" s="1"/>
  <c r="TDY9" i="4" s="1"/>
  <c r="TEA9" i="4" s="1"/>
  <c r="TEC9" i="4" s="1"/>
  <c r="TEE9" i="4" s="1"/>
  <c r="TEG9" i="4" s="1"/>
  <c r="TEI9" i="4" s="1"/>
  <c r="TEK9" i="4" s="1"/>
  <c r="TEM9" i="4" s="1"/>
  <c r="TEO9" i="4" s="1"/>
  <c r="TEQ9" i="4" s="1"/>
  <c r="TES9" i="4" s="1"/>
  <c r="TEU9" i="4" s="1"/>
  <c r="TEW9" i="4" s="1"/>
  <c r="TEY9" i="4" s="1"/>
  <c r="TFA9" i="4" s="1"/>
  <c r="TFC9" i="4" s="1"/>
  <c r="TFE9" i="4" s="1"/>
  <c r="TFG9" i="4" s="1"/>
  <c r="TFI9" i="4" s="1"/>
  <c r="TFK9" i="4" s="1"/>
  <c r="TFM9" i="4" s="1"/>
  <c r="TFO9" i="4" s="1"/>
  <c r="TFQ9" i="4" s="1"/>
  <c r="TFS9" i="4" s="1"/>
  <c r="TFU9" i="4" s="1"/>
  <c r="TFW9" i="4" s="1"/>
  <c r="TFY9" i="4" s="1"/>
  <c r="TGA9" i="4" s="1"/>
  <c r="TGC9" i="4" s="1"/>
  <c r="TGE9" i="4" s="1"/>
  <c r="TGG9" i="4" s="1"/>
  <c r="TGI9" i="4" s="1"/>
  <c r="TGK9" i="4" s="1"/>
  <c r="TGM9" i="4" s="1"/>
  <c r="TGO9" i="4" s="1"/>
  <c r="TGQ9" i="4" s="1"/>
  <c r="TGS9" i="4" s="1"/>
  <c r="TGU9" i="4" s="1"/>
  <c r="TGW9" i="4" s="1"/>
  <c r="TGY9" i="4" s="1"/>
  <c r="THA9" i="4" s="1"/>
  <c r="THC9" i="4" s="1"/>
  <c r="THE9" i="4" s="1"/>
  <c r="THG9" i="4" s="1"/>
  <c r="THI9" i="4" s="1"/>
  <c r="THK9" i="4" s="1"/>
  <c r="THM9" i="4" s="1"/>
  <c r="THO9" i="4" s="1"/>
  <c r="THQ9" i="4" s="1"/>
  <c r="THS9" i="4" s="1"/>
  <c r="THU9" i="4" s="1"/>
  <c r="THW9" i="4" s="1"/>
  <c r="THY9" i="4" s="1"/>
  <c r="TIA9" i="4" s="1"/>
  <c r="TIC9" i="4" s="1"/>
  <c r="TIE9" i="4" s="1"/>
  <c r="TIG9" i="4" s="1"/>
  <c r="TII9" i="4" s="1"/>
  <c r="TIK9" i="4" s="1"/>
  <c r="TIM9" i="4" s="1"/>
  <c r="TIO9" i="4" s="1"/>
  <c r="TIQ9" i="4" s="1"/>
  <c r="TIS9" i="4" s="1"/>
  <c r="TIU9" i="4" s="1"/>
  <c r="TIW9" i="4" s="1"/>
  <c r="TIY9" i="4" s="1"/>
  <c r="TJA9" i="4" s="1"/>
  <c r="TJC9" i="4" s="1"/>
  <c r="TJE9" i="4" s="1"/>
  <c r="TJG9" i="4" s="1"/>
  <c r="TJI9" i="4" s="1"/>
  <c r="TJK9" i="4" s="1"/>
  <c r="TJM9" i="4" s="1"/>
  <c r="TJO9" i="4" s="1"/>
  <c r="TJQ9" i="4" s="1"/>
  <c r="TJS9" i="4" s="1"/>
  <c r="TJU9" i="4" s="1"/>
  <c r="TJW9" i="4" s="1"/>
  <c r="TJY9" i="4" s="1"/>
  <c r="TKA9" i="4" s="1"/>
  <c r="TKC9" i="4" s="1"/>
  <c r="TKE9" i="4" s="1"/>
  <c r="TKG9" i="4" s="1"/>
  <c r="TKI9" i="4" s="1"/>
  <c r="TKK9" i="4" s="1"/>
  <c r="TKM9" i="4" s="1"/>
  <c r="TKO9" i="4" s="1"/>
  <c r="TKQ9" i="4" s="1"/>
  <c r="TKS9" i="4" s="1"/>
  <c r="TKU9" i="4" s="1"/>
  <c r="TKW9" i="4" s="1"/>
  <c r="TKY9" i="4" s="1"/>
  <c r="TLA9" i="4" s="1"/>
  <c r="TLC9" i="4" s="1"/>
  <c r="TLE9" i="4" s="1"/>
  <c r="TLG9" i="4" s="1"/>
  <c r="TLI9" i="4" s="1"/>
  <c r="TLK9" i="4" s="1"/>
  <c r="TLM9" i="4" s="1"/>
  <c r="TLO9" i="4" s="1"/>
  <c r="TLQ9" i="4" s="1"/>
  <c r="TLS9" i="4" s="1"/>
  <c r="TLU9" i="4" s="1"/>
  <c r="TLW9" i="4" s="1"/>
  <c r="TLY9" i="4" s="1"/>
  <c r="TMA9" i="4" s="1"/>
  <c r="TMC9" i="4" s="1"/>
  <c r="TME9" i="4" s="1"/>
  <c r="TMG9" i="4" s="1"/>
  <c r="TMI9" i="4" s="1"/>
  <c r="TMK9" i="4" s="1"/>
  <c r="TMM9" i="4" s="1"/>
  <c r="TMO9" i="4" s="1"/>
  <c r="TMQ9" i="4" s="1"/>
  <c r="TMS9" i="4" s="1"/>
  <c r="TMU9" i="4" s="1"/>
  <c r="TMW9" i="4" s="1"/>
  <c r="TMY9" i="4" s="1"/>
  <c r="TNA9" i="4" s="1"/>
  <c r="TNC9" i="4" s="1"/>
  <c r="TNE9" i="4" s="1"/>
  <c r="TNG9" i="4" s="1"/>
  <c r="TNI9" i="4" s="1"/>
  <c r="TNK9" i="4" s="1"/>
  <c r="TNM9" i="4" s="1"/>
  <c r="TNO9" i="4" s="1"/>
  <c r="TNQ9" i="4" s="1"/>
  <c r="TNS9" i="4" s="1"/>
  <c r="TNU9" i="4" s="1"/>
  <c r="TNW9" i="4" s="1"/>
  <c r="TNY9" i="4" s="1"/>
  <c r="TOA9" i="4" s="1"/>
  <c r="TOC9" i="4" s="1"/>
  <c r="TOE9" i="4" s="1"/>
  <c r="TOG9" i="4" s="1"/>
  <c r="TOI9" i="4" s="1"/>
  <c r="TOK9" i="4" s="1"/>
  <c r="TOM9" i="4" s="1"/>
  <c r="TOO9" i="4" s="1"/>
  <c r="TOQ9" i="4" s="1"/>
  <c r="TOS9" i="4" s="1"/>
  <c r="TOU9" i="4" s="1"/>
  <c r="TOW9" i="4" s="1"/>
  <c r="TOY9" i="4" s="1"/>
  <c r="TPA9" i="4" s="1"/>
  <c r="TPC9" i="4" s="1"/>
  <c r="TPE9" i="4" s="1"/>
  <c r="TPG9" i="4" s="1"/>
  <c r="TPI9" i="4" s="1"/>
  <c r="TPK9" i="4" s="1"/>
  <c r="TPM9" i="4" s="1"/>
  <c r="TPO9" i="4" s="1"/>
  <c r="TPQ9" i="4" s="1"/>
  <c r="TPS9" i="4" s="1"/>
  <c r="TPU9" i="4" s="1"/>
  <c r="TPW9" i="4" s="1"/>
  <c r="TPY9" i="4" s="1"/>
  <c r="TQA9" i="4" s="1"/>
  <c r="TQC9" i="4" s="1"/>
  <c r="TQE9" i="4" s="1"/>
  <c r="TQG9" i="4" s="1"/>
  <c r="TQI9" i="4" s="1"/>
  <c r="TQK9" i="4" s="1"/>
  <c r="TQM9" i="4" s="1"/>
  <c r="TQO9" i="4" s="1"/>
  <c r="TQQ9" i="4" s="1"/>
  <c r="TQS9" i="4" s="1"/>
  <c r="TQU9" i="4" s="1"/>
  <c r="TQW9" i="4" s="1"/>
  <c r="TQY9" i="4" s="1"/>
  <c r="TRA9" i="4" s="1"/>
  <c r="TRC9" i="4" s="1"/>
  <c r="TRE9" i="4" s="1"/>
  <c r="TRG9" i="4" s="1"/>
  <c r="TRI9" i="4" s="1"/>
  <c r="TRK9" i="4" s="1"/>
  <c r="TRM9" i="4" s="1"/>
  <c r="TRO9" i="4" s="1"/>
  <c r="TRQ9" i="4" s="1"/>
  <c r="TRS9" i="4" s="1"/>
  <c r="TRU9" i="4" s="1"/>
  <c r="TRW9" i="4" s="1"/>
  <c r="TRY9" i="4" s="1"/>
  <c r="TSA9" i="4" s="1"/>
  <c r="TSC9" i="4" s="1"/>
  <c r="TSE9" i="4" s="1"/>
  <c r="TSG9" i="4" s="1"/>
  <c r="TSI9" i="4" s="1"/>
  <c r="TSK9" i="4" s="1"/>
  <c r="TSM9" i="4" s="1"/>
  <c r="TSO9" i="4" s="1"/>
  <c r="TSQ9" i="4" s="1"/>
  <c r="TSS9" i="4" s="1"/>
  <c r="TSU9" i="4" s="1"/>
  <c r="TSW9" i="4" s="1"/>
  <c r="TSY9" i="4" s="1"/>
  <c r="TTA9" i="4" s="1"/>
  <c r="TTC9" i="4" s="1"/>
  <c r="TTE9" i="4" s="1"/>
  <c r="TTG9" i="4" s="1"/>
  <c r="TTI9" i="4" s="1"/>
  <c r="TTK9" i="4" s="1"/>
  <c r="TTM9" i="4" s="1"/>
  <c r="TTO9" i="4" s="1"/>
  <c r="TTQ9" i="4" s="1"/>
  <c r="TTS9" i="4" s="1"/>
  <c r="TTU9" i="4" s="1"/>
  <c r="TTW9" i="4" s="1"/>
  <c r="TTY9" i="4" s="1"/>
  <c r="TUA9" i="4" s="1"/>
  <c r="TUC9" i="4" s="1"/>
  <c r="TUE9" i="4" s="1"/>
  <c r="TUG9" i="4" s="1"/>
  <c r="TUI9" i="4" s="1"/>
  <c r="TUK9" i="4" s="1"/>
  <c r="TUM9" i="4" s="1"/>
  <c r="TUO9" i="4" s="1"/>
  <c r="TUQ9" i="4" s="1"/>
  <c r="TUS9" i="4" s="1"/>
  <c r="TUU9" i="4" s="1"/>
  <c r="TUW9" i="4" s="1"/>
  <c r="TUY9" i="4" s="1"/>
  <c r="TVA9" i="4" s="1"/>
  <c r="TVC9" i="4" s="1"/>
  <c r="TVE9" i="4" s="1"/>
  <c r="TVG9" i="4" s="1"/>
  <c r="TVI9" i="4" s="1"/>
  <c r="TVK9" i="4" s="1"/>
  <c r="TVM9" i="4" s="1"/>
  <c r="TVO9" i="4" s="1"/>
  <c r="TVQ9" i="4" s="1"/>
  <c r="TVS9" i="4" s="1"/>
  <c r="TVU9" i="4" s="1"/>
  <c r="TVW9" i="4" s="1"/>
  <c r="TVY9" i="4" s="1"/>
  <c r="TWA9" i="4" s="1"/>
  <c r="TWC9" i="4" s="1"/>
  <c r="TWE9" i="4" s="1"/>
  <c r="TWG9" i="4" s="1"/>
  <c r="TWI9" i="4" s="1"/>
  <c r="TWK9" i="4" s="1"/>
  <c r="TWM9" i="4" s="1"/>
  <c r="TWO9" i="4" s="1"/>
  <c r="TWQ9" i="4" s="1"/>
  <c r="TWS9" i="4" s="1"/>
  <c r="TWU9" i="4" s="1"/>
  <c r="TWW9" i="4" s="1"/>
  <c r="TWY9" i="4" s="1"/>
  <c r="TXA9" i="4" s="1"/>
  <c r="TXC9" i="4" s="1"/>
  <c r="TXE9" i="4" s="1"/>
  <c r="TXG9" i="4" s="1"/>
  <c r="TXI9" i="4" s="1"/>
  <c r="TXK9" i="4" s="1"/>
  <c r="TXM9" i="4" s="1"/>
  <c r="TXO9" i="4" s="1"/>
  <c r="TXQ9" i="4" s="1"/>
  <c r="TXS9" i="4" s="1"/>
  <c r="TXU9" i="4" s="1"/>
  <c r="TXW9" i="4" s="1"/>
  <c r="TXY9" i="4" s="1"/>
  <c r="TYA9" i="4" s="1"/>
  <c r="TYC9" i="4" s="1"/>
  <c r="TYE9" i="4" s="1"/>
  <c r="TYG9" i="4" s="1"/>
  <c r="TYI9" i="4" s="1"/>
  <c r="TYK9" i="4" s="1"/>
  <c r="TYM9" i="4" s="1"/>
  <c r="TYO9" i="4" s="1"/>
  <c r="TYQ9" i="4" s="1"/>
  <c r="TYS9" i="4" s="1"/>
  <c r="TYU9" i="4" s="1"/>
  <c r="TYW9" i="4" s="1"/>
  <c r="TYY9" i="4" s="1"/>
  <c r="TZA9" i="4" s="1"/>
  <c r="TZC9" i="4" s="1"/>
  <c r="TZE9" i="4" s="1"/>
  <c r="TZG9" i="4" s="1"/>
  <c r="TZI9" i="4" s="1"/>
  <c r="TZK9" i="4" s="1"/>
  <c r="TZM9" i="4" s="1"/>
  <c r="TZO9" i="4" s="1"/>
  <c r="TZQ9" i="4" s="1"/>
  <c r="TZS9" i="4" s="1"/>
  <c r="TZU9" i="4" s="1"/>
  <c r="TZW9" i="4" s="1"/>
  <c r="TZY9" i="4" s="1"/>
  <c r="UAA9" i="4" s="1"/>
  <c r="UAC9" i="4" s="1"/>
  <c r="UAE9" i="4" s="1"/>
  <c r="UAG9" i="4" s="1"/>
  <c r="UAI9" i="4" s="1"/>
  <c r="UAK9" i="4" s="1"/>
  <c r="UAM9" i="4" s="1"/>
  <c r="UAO9" i="4" s="1"/>
  <c r="UAQ9" i="4" s="1"/>
  <c r="UAS9" i="4" s="1"/>
  <c r="UAU9" i="4" s="1"/>
  <c r="UAW9" i="4" s="1"/>
  <c r="UAY9" i="4" s="1"/>
  <c r="UBA9" i="4" s="1"/>
  <c r="UBC9" i="4" s="1"/>
  <c r="UBE9" i="4" s="1"/>
  <c r="UBG9" i="4" s="1"/>
  <c r="UBI9" i="4" s="1"/>
  <c r="UBK9" i="4" s="1"/>
  <c r="UBM9" i="4" s="1"/>
  <c r="UBO9" i="4" s="1"/>
  <c r="UBQ9" i="4" s="1"/>
  <c r="UBS9" i="4" s="1"/>
  <c r="UBU9" i="4" s="1"/>
  <c r="UBW9" i="4" s="1"/>
  <c r="UBY9" i="4" s="1"/>
  <c r="UCA9" i="4" s="1"/>
  <c r="UCC9" i="4" s="1"/>
  <c r="UCE9" i="4" s="1"/>
  <c r="UCG9" i="4" s="1"/>
  <c r="UCI9" i="4" s="1"/>
  <c r="UCK9" i="4" s="1"/>
  <c r="UCM9" i="4" s="1"/>
  <c r="UCO9" i="4" s="1"/>
  <c r="UCQ9" i="4" s="1"/>
  <c r="UCS9" i="4" s="1"/>
  <c r="UCU9" i="4" s="1"/>
  <c r="UCW9" i="4" s="1"/>
  <c r="UCY9" i="4" s="1"/>
  <c r="UDA9" i="4" s="1"/>
  <c r="UDC9" i="4" s="1"/>
  <c r="UDE9" i="4" s="1"/>
  <c r="UDG9" i="4" s="1"/>
  <c r="UDI9" i="4" s="1"/>
  <c r="UDK9" i="4" s="1"/>
  <c r="UDM9" i="4" s="1"/>
  <c r="UDO9" i="4" s="1"/>
  <c r="UDQ9" i="4" s="1"/>
  <c r="UDS9" i="4" s="1"/>
  <c r="UDU9" i="4" s="1"/>
  <c r="UDW9" i="4" s="1"/>
  <c r="UDY9" i="4" s="1"/>
  <c r="UEA9" i="4" s="1"/>
  <c r="UEC9" i="4" s="1"/>
  <c r="UEE9" i="4" s="1"/>
  <c r="UEG9" i="4" s="1"/>
  <c r="UEI9" i="4" s="1"/>
  <c r="UEK9" i="4" s="1"/>
  <c r="UEM9" i="4" s="1"/>
  <c r="UEO9" i="4" s="1"/>
  <c r="UEQ9" i="4" s="1"/>
  <c r="UES9" i="4" s="1"/>
  <c r="UEU9" i="4" s="1"/>
  <c r="UEW9" i="4" s="1"/>
  <c r="UEY9" i="4" s="1"/>
  <c r="UFA9" i="4" s="1"/>
  <c r="UFC9" i="4" s="1"/>
  <c r="UFE9" i="4" s="1"/>
  <c r="UFG9" i="4" s="1"/>
  <c r="UFI9" i="4" s="1"/>
  <c r="UFK9" i="4" s="1"/>
  <c r="UFM9" i="4" s="1"/>
  <c r="UFO9" i="4" s="1"/>
  <c r="UFQ9" i="4" s="1"/>
  <c r="UFS9" i="4" s="1"/>
  <c r="UFU9" i="4" s="1"/>
  <c r="UFW9" i="4" s="1"/>
  <c r="UFY9" i="4" s="1"/>
  <c r="UGA9" i="4" s="1"/>
  <c r="UGC9" i="4" s="1"/>
  <c r="UGE9" i="4" s="1"/>
  <c r="UGG9" i="4" s="1"/>
  <c r="UGI9" i="4" s="1"/>
  <c r="UGK9" i="4" s="1"/>
  <c r="UGM9" i="4" s="1"/>
  <c r="UGO9" i="4" s="1"/>
  <c r="UGQ9" i="4" s="1"/>
  <c r="UGS9" i="4" s="1"/>
  <c r="UGU9" i="4" s="1"/>
  <c r="UGW9" i="4" s="1"/>
  <c r="UGY9" i="4" s="1"/>
  <c r="UHA9" i="4" s="1"/>
  <c r="UHC9" i="4" s="1"/>
  <c r="UHE9" i="4" s="1"/>
  <c r="UHG9" i="4" s="1"/>
  <c r="UHI9" i="4" s="1"/>
  <c r="UHK9" i="4" s="1"/>
  <c r="UHM9" i="4" s="1"/>
  <c r="UHO9" i="4" s="1"/>
  <c r="UHQ9" i="4" s="1"/>
  <c r="UHS9" i="4" s="1"/>
  <c r="UHU9" i="4" s="1"/>
  <c r="UHW9" i="4" s="1"/>
  <c r="UHY9" i="4" s="1"/>
  <c r="UIA9" i="4" s="1"/>
  <c r="UIC9" i="4" s="1"/>
  <c r="UIE9" i="4" s="1"/>
  <c r="UIG9" i="4" s="1"/>
  <c r="UII9" i="4" s="1"/>
  <c r="UIK9" i="4" s="1"/>
  <c r="UIM9" i="4" s="1"/>
  <c r="UIO9" i="4" s="1"/>
  <c r="UIQ9" i="4" s="1"/>
  <c r="UIS9" i="4" s="1"/>
  <c r="UIU9" i="4" s="1"/>
  <c r="UIW9" i="4" s="1"/>
  <c r="UIY9" i="4" s="1"/>
  <c r="UJA9" i="4" s="1"/>
  <c r="UJC9" i="4" s="1"/>
  <c r="UJE9" i="4" s="1"/>
  <c r="UJG9" i="4" s="1"/>
  <c r="UJI9" i="4" s="1"/>
  <c r="UJK9" i="4" s="1"/>
  <c r="UJM9" i="4" s="1"/>
  <c r="UJO9" i="4" s="1"/>
  <c r="UJQ9" i="4" s="1"/>
  <c r="UJS9" i="4" s="1"/>
  <c r="UJU9" i="4" s="1"/>
  <c r="UJW9" i="4" s="1"/>
  <c r="UJY9" i="4" s="1"/>
  <c r="UKA9" i="4" s="1"/>
  <c r="UKC9" i="4" s="1"/>
  <c r="UKE9" i="4" s="1"/>
  <c r="UKG9" i="4" s="1"/>
  <c r="UKI9" i="4" s="1"/>
  <c r="UKK9" i="4" s="1"/>
  <c r="UKM9" i="4" s="1"/>
  <c r="UKO9" i="4" s="1"/>
  <c r="UKQ9" i="4" s="1"/>
  <c r="UKS9" i="4" s="1"/>
  <c r="UKU9" i="4" s="1"/>
  <c r="UKW9" i="4" s="1"/>
  <c r="UKY9" i="4" s="1"/>
  <c r="ULA9" i="4" s="1"/>
  <c r="ULC9" i="4" s="1"/>
  <c r="ULE9" i="4" s="1"/>
  <c r="ULG9" i="4" s="1"/>
  <c r="ULI9" i="4" s="1"/>
  <c r="ULK9" i="4" s="1"/>
  <c r="ULM9" i="4" s="1"/>
  <c r="ULO9" i="4" s="1"/>
  <c r="ULQ9" i="4" s="1"/>
  <c r="ULS9" i="4" s="1"/>
  <c r="ULU9" i="4" s="1"/>
  <c r="ULW9" i="4" s="1"/>
  <c r="ULY9" i="4" s="1"/>
  <c r="UMA9" i="4" s="1"/>
  <c r="UMC9" i="4" s="1"/>
  <c r="UME9" i="4" s="1"/>
  <c r="UMG9" i="4" s="1"/>
  <c r="UMI9" i="4" s="1"/>
  <c r="UMK9" i="4" s="1"/>
  <c r="UMM9" i="4" s="1"/>
  <c r="UMO9" i="4" s="1"/>
  <c r="UMQ9" i="4" s="1"/>
  <c r="UMS9" i="4" s="1"/>
  <c r="UMU9" i="4" s="1"/>
  <c r="UMW9" i="4" s="1"/>
  <c r="UMY9" i="4" s="1"/>
  <c r="UNA9" i="4" s="1"/>
  <c r="UNC9" i="4" s="1"/>
  <c r="UNE9" i="4" s="1"/>
  <c r="UNG9" i="4" s="1"/>
  <c r="UNI9" i="4" s="1"/>
  <c r="UNK9" i="4" s="1"/>
  <c r="UNM9" i="4" s="1"/>
  <c r="UNO9" i="4" s="1"/>
  <c r="UNQ9" i="4" s="1"/>
  <c r="UNS9" i="4" s="1"/>
  <c r="UNU9" i="4" s="1"/>
  <c r="UNW9" i="4" s="1"/>
  <c r="UNY9" i="4" s="1"/>
  <c r="UOA9" i="4" s="1"/>
  <c r="UOC9" i="4" s="1"/>
  <c r="UOE9" i="4" s="1"/>
  <c r="UOG9" i="4" s="1"/>
  <c r="UOI9" i="4" s="1"/>
  <c r="UOK9" i="4" s="1"/>
  <c r="UOM9" i="4" s="1"/>
  <c r="UOO9" i="4" s="1"/>
  <c r="UOQ9" i="4" s="1"/>
  <c r="UOS9" i="4" s="1"/>
  <c r="UOU9" i="4" s="1"/>
  <c r="UOW9" i="4" s="1"/>
  <c r="UOY9" i="4" s="1"/>
  <c r="UPA9" i="4" s="1"/>
  <c r="UPC9" i="4" s="1"/>
  <c r="UPE9" i="4" s="1"/>
  <c r="UPG9" i="4" s="1"/>
  <c r="UPI9" i="4" s="1"/>
  <c r="UPK9" i="4" s="1"/>
  <c r="UPM9" i="4" s="1"/>
  <c r="UPO9" i="4" s="1"/>
  <c r="UPQ9" i="4" s="1"/>
  <c r="UPS9" i="4" s="1"/>
  <c r="UPU9" i="4" s="1"/>
  <c r="UPW9" i="4" s="1"/>
  <c r="UPY9" i="4" s="1"/>
  <c r="UQA9" i="4" s="1"/>
  <c r="UQC9" i="4" s="1"/>
  <c r="UQE9" i="4" s="1"/>
  <c r="UQG9" i="4" s="1"/>
  <c r="UQI9" i="4" s="1"/>
  <c r="UQK9" i="4" s="1"/>
  <c r="UQM9" i="4" s="1"/>
  <c r="UQO9" i="4" s="1"/>
  <c r="UQQ9" i="4" s="1"/>
  <c r="UQS9" i="4" s="1"/>
  <c r="UQU9" i="4" s="1"/>
  <c r="UQW9" i="4" s="1"/>
  <c r="UQY9" i="4" s="1"/>
  <c r="URA9" i="4" s="1"/>
  <c r="URC9" i="4" s="1"/>
  <c r="URE9" i="4" s="1"/>
  <c r="URG9" i="4" s="1"/>
  <c r="URI9" i="4" s="1"/>
  <c r="URK9" i="4" s="1"/>
  <c r="URM9" i="4" s="1"/>
  <c r="URO9" i="4" s="1"/>
  <c r="URQ9" i="4" s="1"/>
  <c r="URS9" i="4" s="1"/>
  <c r="URU9" i="4" s="1"/>
  <c r="URW9" i="4" s="1"/>
  <c r="URY9" i="4" s="1"/>
  <c r="USA9" i="4" s="1"/>
  <c r="USC9" i="4" s="1"/>
  <c r="USE9" i="4" s="1"/>
  <c r="USG9" i="4" s="1"/>
  <c r="USI9" i="4" s="1"/>
  <c r="USK9" i="4" s="1"/>
  <c r="USM9" i="4" s="1"/>
  <c r="USO9" i="4" s="1"/>
  <c r="USQ9" i="4" s="1"/>
  <c r="USS9" i="4" s="1"/>
  <c r="USU9" i="4" s="1"/>
  <c r="USW9" i="4" s="1"/>
  <c r="USY9" i="4" s="1"/>
  <c r="UTA9" i="4" s="1"/>
  <c r="UTC9" i="4" s="1"/>
  <c r="UTE9" i="4" s="1"/>
  <c r="UTG9" i="4" s="1"/>
  <c r="UTI9" i="4" s="1"/>
  <c r="UTK9" i="4" s="1"/>
  <c r="UTM9" i="4" s="1"/>
  <c r="UTO9" i="4" s="1"/>
  <c r="UTQ9" i="4" s="1"/>
  <c r="UTS9" i="4" s="1"/>
  <c r="UTU9" i="4" s="1"/>
  <c r="UTW9" i="4" s="1"/>
  <c r="UTY9" i="4" s="1"/>
  <c r="UUA9" i="4" s="1"/>
  <c r="UUC9" i="4" s="1"/>
  <c r="UUE9" i="4" s="1"/>
  <c r="UUG9" i="4" s="1"/>
  <c r="UUI9" i="4" s="1"/>
  <c r="UUK9" i="4" s="1"/>
  <c r="UUM9" i="4" s="1"/>
  <c r="UUO9" i="4" s="1"/>
  <c r="UUQ9" i="4" s="1"/>
  <c r="UUS9" i="4" s="1"/>
  <c r="UUU9" i="4" s="1"/>
  <c r="UUW9" i="4" s="1"/>
  <c r="UUY9" i="4" s="1"/>
  <c r="UVA9" i="4" s="1"/>
  <c r="UVC9" i="4" s="1"/>
  <c r="UVE9" i="4" s="1"/>
  <c r="UVG9" i="4" s="1"/>
  <c r="UVI9" i="4" s="1"/>
  <c r="UVK9" i="4" s="1"/>
  <c r="UVM9" i="4" s="1"/>
  <c r="UVO9" i="4" s="1"/>
  <c r="UVQ9" i="4" s="1"/>
  <c r="UVS9" i="4" s="1"/>
  <c r="UVU9" i="4" s="1"/>
  <c r="UVW9" i="4" s="1"/>
  <c r="UVY9" i="4" s="1"/>
  <c r="UWA9" i="4" s="1"/>
  <c r="UWC9" i="4" s="1"/>
  <c r="UWE9" i="4" s="1"/>
  <c r="UWG9" i="4" s="1"/>
  <c r="UWI9" i="4" s="1"/>
  <c r="UWK9" i="4" s="1"/>
  <c r="UWM9" i="4" s="1"/>
  <c r="UWO9" i="4" s="1"/>
  <c r="UWQ9" i="4" s="1"/>
  <c r="UWS9" i="4" s="1"/>
  <c r="UWU9" i="4" s="1"/>
  <c r="UWW9" i="4" s="1"/>
  <c r="UWY9" i="4" s="1"/>
  <c r="UXA9" i="4" s="1"/>
  <c r="UXC9" i="4" s="1"/>
  <c r="UXE9" i="4" s="1"/>
  <c r="UXG9" i="4" s="1"/>
  <c r="UXI9" i="4" s="1"/>
  <c r="UXK9" i="4" s="1"/>
  <c r="UXM9" i="4" s="1"/>
  <c r="UXO9" i="4" s="1"/>
  <c r="UXQ9" i="4" s="1"/>
  <c r="UXS9" i="4" s="1"/>
  <c r="UXU9" i="4" s="1"/>
  <c r="UXW9" i="4" s="1"/>
  <c r="UXY9" i="4" s="1"/>
  <c r="UYA9" i="4" s="1"/>
  <c r="UYC9" i="4" s="1"/>
  <c r="UYE9" i="4" s="1"/>
  <c r="UYG9" i="4" s="1"/>
  <c r="UYI9" i="4" s="1"/>
  <c r="UYK9" i="4" s="1"/>
  <c r="UYM9" i="4" s="1"/>
  <c r="UYO9" i="4" s="1"/>
  <c r="UYQ9" i="4" s="1"/>
  <c r="UYS9" i="4" s="1"/>
  <c r="UYU9" i="4" s="1"/>
  <c r="UYW9" i="4" s="1"/>
  <c r="UYY9" i="4" s="1"/>
  <c r="UZA9" i="4" s="1"/>
  <c r="UZC9" i="4" s="1"/>
  <c r="UZE9" i="4" s="1"/>
  <c r="UZG9" i="4" s="1"/>
  <c r="UZI9" i="4" s="1"/>
  <c r="UZK9" i="4" s="1"/>
  <c r="UZM9" i="4" s="1"/>
  <c r="UZO9" i="4" s="1"/>
  <c r="UZQ9" i="4" s="1"/>
  <c r="UZS9" i="4" s="1"/>
  <c r="UZU9" i="4" s="1"/>
  <c r="UZW9" i="4" s="1"/>
  <c r="UZY9" i="4" s="1"/>
  <c r="VAA9" i="4" s="1"/>
  <c r="VAC9" i="4" s="1"/>
  <c r="VAE9" i="4" s="1"/>
  <c r="VAG9" i="4" s="1"/>
  <c r="VAI9" i="4" s="1"/>
  <c r="VAK9" i="4" s="1"/>
  <c r="VAM9" i="4" s="1"/>
  <c r="VAO9" i="4" s="1"/>
  <c r="VAQ9" i="4" s="1"/>
  <c r="VAS9" i="4" s="1"/>
  <c r="VAU9" i="4" s="1"/>
  <c r="VAW9" i="4" s="1"/>
  <c r="VAY9" i="4" s="1"/>
  <c r="VBA9" i="4" s="1"/>
  <c r="VBC9" i="4" s="1"/>
  <c r="VBE9" i="4" s="1"/>
  <c r="VBG9" i="4" s="1"/>
  <c r="VBI9" i="4" s="1"/>
  <c r="VBK9" i="4" s="1"/>
  <c r="VBM9" i="4" s="1"/>
  <c r="VBO9" i="4" s="1"/>
  <c r="VBQ9" i="4" s="1"/>
  <c r="VBS9" i="4" s="1"/>
  <c r="VBU9" i="4" s="1"/>
  <c r="VBW9" i="4" s="1"/>
  <c r="VBY9" i="4" s="1"/>
  <c r="VCA9" i="4" s="1"/>
  <c r="VCC9" i="4" s="1"/>
  <c r="VCE9" i="4" s="1"/>
  <c r="VCG9" i="4" s="1"/>
  <c r="VCI9" i="4" s="1"/>
  <c r="VCK9" i="4" s="1"/>
  <c r="VCM9" i="4" s="1"/>
  <c r="VCO9" i="4" s="1"/>
  <c r="VCQ9" i="4" s="1"/>
  <c r="VCS9" i="4" s="1"/>
  <c r="VCU9" i="4" s="1"/>
  <c r="VCW9" i="4" s="1"/>
  <c r="VCY9" i="4" s="1"/>
  <c r="VDA9" i="4" s="1"/>
  <c r="VDC9" i="4" s="1"/>
  <c r="VDE9" i="4" s="1"/>
  <c r="VDG9" i="4" s="1"/>
  <c r="VDI9" i="4" s="1"/>
  <c r="VDK9" i="4" s="1"/>
  <c r="VDM9" i="4" s="1"/>
  <c r="VDO9" i="4" s="1"/>
  <c r="VDQ9" i="4" s="1"/>
  <c r="VDS9" i="4" s="1"/>
  <c r="VDU9" i="4" s="1"/>
  <c r="VDW9" i="4" s="1"/>
  <c r="VDY9" i="4" s="1"/>
  <c r="VEA9" i="4" s="1"/>
  <c r="VEC9" i="4" s="1"/>
  <c r="VEE9" i="4" s="1"/>
  <c r="VEG9" i="4" s="1"/>
  <c r="VEI9" i="4" s="1"/>
  <c r="VEK9" i="4" s="1"/>
  <c r="VEM9" i="4" s="1"/>
  <c r="VEO9" i="4" s="1"/>
  <c r="VEQ9" i="4" s="1"/>
  <c r="VES9" i="4" s="1"/>
  <c r="VEU9" i="4" s="1"/>
  <c r="VEW9" i="4" s="1"/>
  <c r="VEY9" i="4" s="1"/>
  <c r="VFA9" i="4" s="1"/>
  <c r="VFC9" i="4" s="1"/>
  <c r="VFE9" i="4" s="1"/>
  <c r="VFG9" i="4" s="1"/>
  <c r="VFI9" i="4" s="1"/>
  <c r="VFK9" i="4" s="1"/>
  <c r="VFM9" i="4" s="1"/>
  <c r="VFO9" i="4" s="1"/>
  <c r="VFQ9" i="4" s="1"/>
  <c r="VFS9" i="4" s="1"/>
  <c r="VFU9" i="4" s="1"/>
  <c r="VFW9" i="4" s="1"/>
  <c r="VFY9" i="4" s="1"/>
  <c r="VGA9" i="4" s="1"/>
  <c r="VGC9" i="4" s="1"/>
  <c r="VGE9" i="4" s="1"/>
  <c r="VGG9" i="4" s="1"/>
  <c r="VGI9" i="4" s="1"/>
  <c r="VGK9" i="4" s="1"/>
  <c r="VGM9" i="4" s="1"/>
  <c r="VGO9" i="4" s="1"/>
  <c r="VGQ9" i="4" s="1"/>
  <c r="VGS9" i="4" s="1"/>
  <c r="VGU9" i="4" s="1"/>
  <c r="VGW9" i="4" s="1"/>
  <c r="VGY9" i="4" s="1"/>
  <c r="VHA9" i="4" s="1"/>
  <c r="VHC9" i="4" s="1"/>
  <c r="VHE9" i="4" s="1"/>
  <c r="VHG9" i="4" s="1"/>
  <c r="VHI9" i="4" s="1"/>
  <c r="VHK9" i="4" s="1"/>
  <c r="VHM9" i="4" s="1"/>
  <c r="VHO9" i="4" s="1"/>
  <c r="VHQ9" i="4" s="1"/>
  <c r="VHS9" i="4" s="1"/>
  <c r="VHU9" i="4" s="1"/>
  <c r="VHW9" i="4" s="1"/>
  <c r="VHY9" i="4" s="1"/>
  <c r="VIA9" i="4" s="1"/>
  <c r="VIC9" i="4" s="1"/>
  <c r="VIE9" i="4" s="1"/>
  <c r="VIG9" i="4" s="1"/>
  <c r="VII9" i="4" s="1"/>
  <c r="VIK9" i="4" s="1"/>
  <c r="VIM9" i="4" s="1"/>
  <c r="VIO9" i="4" s="1"/>
  <c r="VIQ9" i="4" s="1"/>
  <c r="VIS9" i="4" s="1"/>
  <c r="VIU9" i="4" s="1"/>
  <c r="VIW9" i="4" s="1"/>
  <c r="VIY9" i="4" s="1"/>
  <c r="VJA9" i="4" s="1"/>
  <c r="VJC9" i="4" s="1"/>
  <c r="VJE9" i="4" s="1"/>
  <c r="VJG9" i="4" s="1"/>
  <c r="VJI9" i="4" s="1"/>
  <c r="VJK9" i="4" s="1"/>
  <c r="VJM9" i="4" s="1"/>
  <c r="VJO9" i="4" s="1"/>
  <c r="VJQ9" i="4" s="1"/>
  <c r="VJS9" i="4" s="1"/>
  <c r="VJU9" i="4" s="1"/>
  <c r="VJW9" i="4" s="1"/>
  <c r="VJY9" i="4" s="1"/>
  <c r="VKA9" i="4" s="1"/>
  <c r="VKC9" i="4" s="1"/>
  <c r="VKE9" i="4" s="1"/>
  <c r="VKG9" i="4" s="1"/>
  <c r="VKI9" i="4" s="1"/>
  <c r="VKK9" i="4" s="1"/>
  <c r="VKM9" i="4" s="1"/>
  <c r="VKO9" i="4" s="1"/>
  <c r="VKQ9" i="4" s="1"/>
  <c r="VKS9" i="4" s="1"/>
  <c r="VKU9" i="4" s="1"/>
  <c r="VKW9" i="4" s="1"/>
  <c r="VKY9" i="4" s="1"/>
  <c r="VLA9" i="4" s="1"/>
  <c r="VLC9" i="4" s="1"/>
  <c r="VLE9" i="4" s="1"/>
  <c r="VLG9" i="4" s="1"/>
  <c r="VLI9" i="4" s="1"/>
  <c r="VLK9" i="4" s="1"/>
  <c r="VLM9" i="4" s="1"/>
  <c r="VLO9" i="4" s="1"/>
  <c r="VLQ9" i="4" s="1"/>
  <c r="VLS9" i="4" s="1"/>
  <c r="VLU9" i="4" s="1"/>
  <c r="VLW9" i="4" s="1"/>
  <c r="VLY9" i="4" s="1"/>
  <c r="VMA9" i="4" s="1"/>
  <c r="VMC9" i="4" s="1"/>
  <c r="VME9" i="4" s="1"/>
  <c r="VMG9" i="4" s="1"/>
  <c r="VMI9" i="4" s="1"/>
  <c r="VMK9" i="4" s="1"/>
  <c r="VMM9" i="4" s="1"/>
  <c r="VMO9" i="4" s="1"/>
  <c r="VMQ9" i="4" s="1"/>
  <c r="VMS9" i="4" s="1"/>
  <c r="VMU9" i="4" s="1"/>
  <c r="VMW9" i="4" s="1"/>
  <c r="VMY9" i="4" s="1"/>
  <c r="VNA9" i="4" s="1"/>
  <c r="VNC9" i="4" s="1"/>
  <c r="VNE9" i="4" s="1"/>
  <c r="VNG9" i="4" s="1"/>
  <c r="VNI9" i="4" s="1"/>
  <c r="VNK9" i="4" s="1"/>
  <c r="VNM9" i="4" s="1"/>
  <c r="VNO9" i="4" s="1"/>
  <c r="VNQ9" i="4" s="1"/>
  <c r="VNS9" i="4" s="1"/>
  <c r="VNU9" i="4" s="1"/>
  <c r="VNW9" i="4" s="1"/>
  <c r="VNY9" i="4" s="1"/>
  <c r="VOA9" i="4" s="1"/>
  <c r="VOC9" i="4" s="1"/>
  <c r="VOE9" i="4" s="1"/>
  <c r="VOG9" i="4" s="1"/>
  <c r="VOI9" i="4" s="1"/>
  <c r="VOK9" i="4" s="1"/>
  <c r="VOM9" i="4" s="1"/>
  <c r="VOO9" i="4" s="1"/>
  <c r="VOQ9" i="4" s="1"/>
  <c r="VOS9" i="4" s="1"/>
  <c r="VOU9" i="4" s="1"/>
  <c r="VOW9" i="4" s="1"/>
  <c r="VOY9" i="4" s="1"/>
  <c r="VPA9" i="4" s="1"/>
  <c r="VPC9" i="4" s="1"/>
  <c r="VPE9" i="4" s="1"/>
  <c r="VPG9" i="4" s="1"/>
  <c r="VPI9" i="4" s="1"/>
  <c r="VPK9" i="4" s="1"/>
  <c r="VPM9" i="4" s="1"/>
  <c r="VPO9" i="4" s="1"/>
  <c r="VPQ9" i="4" s="1"/>
  <c r="VPS9" i="4" s="1"/>
  <c r="VPU9" i="4" s="1"/>
  <c r="VPW9" i="4" s="1"/>
  <c r="VPY9" i="4" s="1"/>
  <c r="VQA9" i="4" s="1"/>
  <c r="VQC9" i="4" s="1"/>
  <c r="VQE9" i="4" s="1"/>
  <c r="VQG9" i="4" s="1"/>
  <c r="VQI9" i="4" s="1"/>
  <c r="VQK9" i="4" s="1"/>
  <c r="VQM9" i="4" s="1"/>
  <c r="VQO9" i="4" s="1"/>
  <c r="VQQ9" i="4" s="1"/>
  <c r="VQS9" i="4" s="1"/>
  <c r="VQU9" i="4" s="1"/>
  <c r="VQW9" i="4" s="1"/>
  <c r="VQY9" i="4" s="1"/>
  <c r="VRA9" i="4" s="1"/>
  <c r="VRC9" i="4" s="1"/>
  <c r="VRE9" i="4" s="1"/>
  <c r="VRG9" i="4" s="1"/>
  <c r="VRI9" i="4" s="1"/>
  <c r="VRK9" i="4" s="1"/>
  <c r="VRM9" i="4" s="1"/>
  <c r="VRO9" i="4" s="1"/>
  <c r="VRQ9" i="4" s="1"/>
  <c r="VRS9" i="4" s="1"/>
  <c r="VRU9" i="4" s="1"/>
  <c r="VRW9" i="4" s="1"/>
  <c r="VRY9" i="4" s="1"/>
  <c r="VSA9" i="4" s="1"/>
  <c r="VSC9" i="4" s="1"/>
  <c r="VSE9" i="4" s="1"/>
  <c r="VSG9" i="4" s="1"/>
  <c r="VSI9" i="4" s="1"/>
  <c r="VSK9" i="4" s="1"/>
  <c r="VSM9" i="4" s="1"/>
  <c r="VSO9" i="4" s="1"/>
  <c r="VSQ9" i="4" s="1"/>
  <c r="VSS9" i="4" s="1"/>
  <c r="VSU9" i="4" s="1"/>
  <c r="VSW9" i="4" s="1"/>
  <c r="VSY9" i="4" s="1"/>
  <c r="VTA9" i="4" s="1"/>
  <c r="VTC9" i="4" s="1"/>
  <c r="VTE9" i="4" s="1"/>
  <c r="VTG9" i="4" s="1"/>
  <c r="VTI9" i="4" s="1"/>
  <c r="VTK9" i="4" s="1"/>
  <c r="VTM9" i="4" s="1"/>
  <c r="VTO9" i="4" s="1"/>
  <c r="VTQ9" i="4" s="1"/>
  <c r="VTS9" i="4" s="1"/>
  <c r="VTU9" i="4" s="1"/>
  <c r="VTW9" i="4" s="1"/>
  <c r="VTY9" i="4" s="1"/>
  <c r="VUA9" i="4" s="1"/>
  <c r="VUC9" i="4" s="1"/>
  <c r="VUE9" i="4" s="1"/>
  <c r="VUG9" i="4" s="1"/>
  <c r="VUI9" i="4" s="1"/>
  <c r="VUK9" i="4" s="1"/>
  <c r="VUM9" i="4" s="1"/>
  <c r="VUO9" i="4" s="1"/>
  <c r="VUQ9" i="4" s="1"/>
  <c r="VUS9" i="4" s="1"/>
  <c r="VUU9" i="4" s="1"/>
  <c r="VUW9" i="4" s="1"/>
  <c r="VUY9" i="4" s="1"/>
  <c r="VVA9" i="4" s="1"/>
  <c r="VVC9" i="4" s="1"/>
  <c r="VVE9" i="4" s="1"/>
  <c r="VVG9" i="4" s="1"/>
  <c r="VVI9" i="4" s="1"/>
  <c r="VVK9" i="4" s="1"/>
  <c r="VVM9" i="4" s="1"/>
  <c r="VVO9" i="4" s="1"/>
  <c r="VVQ9" i="4" s="1"/>
  <c r="VVS9" i="4" s="1"/>
  <c r="VVU9" i="4" s="1"/>
  <c r="VVW9" i="4" s="1"/>
  <c r="VVY9" i="4" s="1"/>
  <c r="VWA9" i="4" s="1"/>
  <c r="VWC9" i="4" s="1"/>
  <c r="VWE9" i="4" s="1"/>
  <c r="VWG9" i="4" s="1"/>
  <c r="VWI9" i="4" s="1"/>
  <c r="VWK9" i="4" s="1"/>
  <c r="VWM9" i="4" s="1"/>
  <c r="VWO9" i="4" s="1"/>
  <c r="VWQ9" i="4" s="1"/>
  <c r="VWS9" i="4" s="1"/>
  <c r="VWU9" i="4" s="1"/>
  <c r="VWW9" i="4" s="1"/>
  <c r="VWY9" i="4" s="1"/>
  <c r="VXA9" i="4" s="1"/>
  <c r="VXC9" i="4" s="1"/>
  <c r="VXE9" i="4" s="1"/>
  <c r="VXG9" i="4" s="1"/>
  <c r="VXI9" i="4" s="1"/>
  <c r="VXK9" i="4" s="1"/>
  <c r="VXM9" i="4" s="1"/>
  <c r="VXO9" i="4" s="1"/>
  <c r="VXQ9" i="4" s="1"/>
  <c r="VXS9" i="4" s="1"/>
  <c r="VXU9" i="4" s="1"/>
  <c r="VXW9" i="4" s="1"/>
  <c r="VXY9" i="4" s="1"/>
  <c r="VYA9" i="4" s="1"/>
  <c r="VYC9" i="4" s="1"/>
  <c r="VYE9" i="4" s="1"/>
  <c r="VYG9" i="4" s="1"/>
  <c r="VYI9" i="4" s="1"/>
  <c r="VYK9" i="4" s="1"/>
  <c r="VYM9" i="4" s="1"/>
  <c r="VYO9" i="4" s="1"/>
  <c r="VYQ9" i="4" s="1"/>
  <c r="VYS9" i="4" s="1"/>
  <c r="VYU9" i="4" s="1"/>
  <c r="VYW9" i="4" s="1"/>
  <c r="VYY9" i="4" s="1"/>
  <c r="VZA9" i="4" s="1"/>
  <c r="VZC9" i="4" s="1"/>
  <c r="VZE9" i="4" s="1"/>
  <c r="VZG9" i="4" s="1"/>
  <c r="VZI9" i="4" s="1"/>
  <c r="VZK9" i="4" s="1"/>
  <c r="VZM9" i="4" s="1"/>
  <c r="VZO9" i="4" s="1"/>
  <c r="VZQ9" i="4" s="1"/>
  <c r="VZS9" i="4" s="1"/>
  <c r="VZU9" i="4" s="1"/>
  <c r="VZW9" i="4" s="1"/>
  <c r="VZY9" i="4" s="1"/>
  <c r="WAA9" i="4" s="1"/>
  <c r="WAC9" i="4" s="1"/>
  <c r="WAE9" i="4" s="1"/>
  <c r="WAG9" i="4" s="1"/>
  <c r="WAI9" i="4" s="1"/>
  <c r="WAK9" i="4" s="1"/>
  <c r="WAM9" i="4" s="1"/>
  <c r="WAO9" i="4" s="1"/>
  <c r="WAQ9" i="4" s="1"/>
  <c r="WAS9" i="4" s="1"/>
  <c r="WAU9" i="4" s="1"/>
  <c r="WAW9" i="4" s="1"/>
  <c r="WAY9" i="4" s="1"/>
  <c r="WBA9" i="4" s="1"/>
  <c r="WBC9" i="4" s="1"/>
  <c r="WBE9" i="4" s="1"/>
  <c r="WBG9" i="4" s="1"/>
  <c r="WBI9" i="4" s="1"/>
  <c r="WBK9" i="4" s="1"/>
  <c r="WBM9" i="4" s="1"/>
  <c r="WBO9" i="4" s="1"/>
  <c r="WBQ9" i="4" s="1"/>
  <c r="WBS9" i="4" s="1"/>
  <c r="WBU9" i="4" s="1"/>
  <c r="WBW9" i="4" s="1"/>
  <c r="WBY9" i="4" s="1"/>
  <c r="WCA9" i="4" s="1"/>
  <c r="WCC9" i="4" s="1"/>
  <c r="WCE9" i="4" s="1"/>
  <c r="WCG9" i="4" s="1"/>
  <c r="WCI9" i="4" s="1"/>
  <c r="WCK9" i="4" s="1"/>
  <c r="WCM9" i="4" s="1"/>
  <c r="WCO9" i="4" s="1"/>
  <c r="WCQ9" i="4" s="1"/>
  <c r="WCS9" i="4" s="1"/>
  <c r="WCU9" i="4" s="1"/>
  <c r="WCW9" i="4" s="1"/>
  <c r="WCY9" i="4" s="1"/>
  <c r="WDA9" i="4" s="1"/>
  <c r="WDC9" i="4" s="1"/>
  <c r="WDE9" i="4" s="1"/>
  <c r="WDG9" i="4" s="1"/>
  <c r="WDI9" i="4" s="1"/>
  <c r="WDK9" i="4" s="1"/>
  <c r="WDM9" i="4" s="1"/>
  <c r="WDO9" i="4" s="1"/>
  <c r="WDQ9" i="4" s="1"/>
  <c r="WDS9" i="4" s="1"/>
  <c r="WDU9" i="4" s="1"/>
  <c r="WDW9" i="4" s="1"/>
  <c r="WDY9" i="4" s="1"/>
  <c r="WEA9" i="4" s="1"/>
  <c r="WEC9" i="4" s="1"/>
  <c r="WEE9" i="4" s="1"/>
  <c r="WEG9" i="4" s="1"/>
  <c r="WEI9" i="4" s="1"/>
  <c r="WEK9" i="4" s="1"/>
  <c r="WEM9" i="4" s="1"/>
  <c r="WEO9" i="4" s="1"/>
  <c r="WEQ9" i="4" s="1"/>
  <c r="WES9" i="4" s="1"/>
  <c r="WEU9" i="4" s="1"/>
  <c r="WEW9" i="4" s="1"/>
  <c r="WEY9" i="4" s="1"/>
  <c r="WFA9" i="4" s="1"/>
  <c r="WFC9" i="4" s="1"/>
  <c r="WFE9" i="4" s="1"/>
  <c r="WFG9" i="4" s="1"/>
  <c r="WFI9" i="4" s="1"/>
  <c r="WFK9" i="4" s="1"/>
  <c r="WFM9" i="4" s="1"/>
  <c r="WFO9" i="4" s="1"/>
  <c r="WFQ9" i="4" s="1"/>
  <c r="WFS9" i="4" s="1"/>
  <c r="WFU9" i="4" s="1"/>
  <c r="WFW9" i="4" s="1"/>
  <c r="WFY9" i="4" s="1"/>
  <c r="WGA9" i="4" s="1"/>
  <c r="WGC9" i="4" s="1"/>
  <c r="WGE9" i="4" s="1"/>
  <c r="WGG9" i="4" s="1"/>
  <c r="WGI9" i="4" s="1"/>
  <c r="WGK9" i="4" s="1"/>
  <c r="WGM9" i="4" s="1"/>
  <c r="WGO9" i="4" s="1"/>
  <c r="WGQ9" i="4" s="1"/>
  <c r="WGS9" i="4" s="1"/>
  <c r="WGU9" i="4" s="1"/>
  <c r="WGW9" i="4" s="1"/>
  <c r="WGY9" i="4" s="1"/>
  <c r="WHA9" i="4" s="1"/>
  <c r="WHC9" i="4" s="1"/>
  <c r="WHE9" i="4" s="1"/>
  <c r="WHG9" i="4" s="1"/>
  <c r="WHI9" i="4" s="1"/>
  <c r="WHK9" i="4" s="1"/>
  <c r="WHM9" i="4" s="1"/>
  <c r="WHO9" i="4" s="1"/>
  <c r="WHQ9" i="4" s="1"/>
  <c r="WHS9" i="4" s="1"/>
  <c r="WHU9" i="4" s="1"/>
  <c r="WHW9" i="4" s="1"/>
  <c r="WHY9" i="4" s="1"/>
  <c r="WIA9" i="4" s="1"/>
  <c r="WIC9" i="4" s="1"/>
  <c r="WIE9" i="4" s="1"/>
  <c r="WIG9" i="4" s="1"/>
  <c r="WII9" i="4" s="1"/>
  <c r="WIK9" i="4" s="1"/>
  <c r="WIM9" i="4" s="1"/>
  <c r="WIO9" i="4" s="1"/>
  <c r="WIQ9" i="4" s="1"/>
  <c r="WIS9" i="4" s="1"/>
  <c r="WIU9" i="4" s="1"/>
  <c r="WIW9" i="4" s="1"/>
  <c r="WIY9" i="4" s="1"/>
  <c r="WJA9" i="4" s="1"/>
  <c r="WJC9" i="4" s="1"/>
  <c r="WJE9" i="4" s="1"/>
  <c r="WJG9" i="4" s="1"/>
  <c r="WJI9" i="4" s="1"/>
  <c r="WJK9" i="4" s="1"/>
  <c r="WJM9" i="4" s="1"/>
  <c r="WJO9" i="4" s="1"/>
  <c r="WJQ9" i="4" s="1"/>
  <c r="WJS9" i="4" s="1"/>
  <c r="WJU9" i="4" s="1"/>
  <c r="WJW9" i="4" s="1"/>
  <c r="WJY9" i="4" s="1"/>
  <c r="WKA9" i="4" s="1"/>
  <c r="WKC9" i="4" s="1"/>
  <c r="WKE9" i="4" s="1"/>
  <c r="WKG9" i="4" s="1"/>
  <c r="WKI9" i="4" s="1"/>
  <c r="WKK9" i="4" s="1"/>
  <c r="WKM9" i="4" s="1"/>
  <c r="WKO9" i="4" s="1"/>
  <c r="WKQ9" i="4" s="1"/>
  <c r="WKS9" i="4" s="1"/>
  <c r="WKU9" i="4" s="1"/>
  <c r="WKW9" i="4" s="1"/>
  <c r="WKY9" i="4" s="1"/>
  <c r="WLA9" i="4" s="1"/>
  <c r="WLC9" i="4" s="1"/>
  <c r="WLE9" i="4" s="1"/>
  <c r="WLG9" i="4" s="1"/>
  <c r="WLI9" i="4" s="1"/>
  <c r="WLK9" i="4" s="1"/>
  <c r="WLM9" i="4" s="1"/>
  <c r="WLO9" i="4" s="1"/>
  <c r="WLQ9" i="4" s="1"/>
  <c r="WLS9" i="4" s="1"/>
  <c r="WLU9" i="4" s="1"/>
  <c r="WLW9" i="4" s="1"/>
  <c r="WLY9" i="4" s="1"/>
  <c r="WMA9" i="4" s="1"/>
  <c r="WMC9" i="4" s="1"/>
  <c r="WME9" i="4" s="1"/>
  <c r="WMG9" i="4" s="1"/>
  <c r="WMI9" i="4" s="1"/>
  <c r="WMK9" i="4" s="1"/>
  <c r="WMM9" i="4" s="1"/>
  <c r="WMO9" i="4" s="1"/>
  <c r="WMQ9" i="4" s="1"/>
  <c r="WMS9" i="4" s="1"/>
  <c r="WMU9" i="4" s="1"/>
  <c r="WMW9" i="4" s="1"/>
  <c r="WMY9" i="4" s="1"/>
  <c r="WNA9" i="4" s="1"/>
  <c r="WNC9" i="4" s="1"/>
  <c r="WNE9" i="4" s="1"/>
  <c r="WNG9" i="4" s="1"/>
  <c r="WNI9" i="4" s="1"/>
  <c r="WNK9" i="4" s="1"/>
  <c r="WNM9" i="4" s="1"/>
  <c r="WNO9" i="4" s="1"/>
  <c r="WNQ9" i="4" s="1"/>
  <c r="WNS9" i="4" s="1"/>
  <c r="WNU9" i="4" s="1"/>
  <c r="WNW9" i="4" s="1"/>
  <c r="WNY9" i="4" s="1"/>
  <c r="WOA9" i="4" s="1"/>
  <c r="WOC9" i="4" s="1"/>
  <c r="WOE9" i="4" s="1"/>
  <c r="WOG9" i="4" s="1"/>
  <c r="WOI9" i="4" s="1"/>
  <c r="WOK9" i="4" s="1"/>
  <c r="WOM9" i="4" s="1"/>
  <c r="WOO9" i="4" s="1"/>
  <c r="WOQ9" i="4" s="1"/>
  <c r="WOS9" i="4" s="1"/>
  <c r="WOU9" i="4" s="1"/>
  <c r="WOW9" i="4" s="1"/>
  <c r="WOY9" i="4" s="1"/>
  <c r="WPA9" i="4" s="1"/>
  <c r="WPC9" i="4" s="1"/>
  <c r="WPE9" i="4" s="1"/>
  <c r="WPG9" i="4" s="1"/>
  <c r="WPI9" i="4" s="1"/>
  <c r="WPK9" i="4" s="1"/>
  <c r="WPM9" i="4" s="1"/>
  <c r="WPO9" i="4" s="1"/>
  <c r="WPQ9" i="4" s="1"/>
  <c r="WPS9" i="4" s="1"/>
  <c r="WPU9" i="4" s="1"/>
  <c r="WPW9" i="4" s="1"/>
  <c r="WPY9" i="4" s="1"/>
  <c r="WQA9" i="4" s="1"/>
  <c r="WQC9" i="4" s="1"/>
  <c r="WQE9" i="4" s="1"/>
  <c r="WQG9" i="4" s="1"/>
  <c r="WQI9" i="4" s="1"/>
  <c r="WQK9" i="4" s="1"/>
  <c r="WQM9" i="4" s="1"/>
  <c r="WQO9" i="4" s="1"/>
  <c r="WQQ9" i="4" s="1"/>
  <c r="WQS9" i="4" s="1"/>
  <c r="WQU9" i="4" s="1"/>
  <c r="WQW9" i="4" s="1"/>
  <c r="WQY9" i="4" s="1"/>
  <c r="WRA9" i="4" s="1"/>
  <c r="WRC9" i="4" s="1"/>
  <c r="WRE9" i="4" s="1"/>
  <c r="WRG9" i="4" s="1"/>
  <c r="WRI9" i="4" s="1"/>
  <c r="WRK9" i="4" s="1"/>
  <c r="WRM9" i="4" s="1"/>
  <c r="WRO9" i="4" s="1"/>
  <c r="WRQ9" i="4" s="1"/>
  <c r="WRS9" i="4" s="1"/>
  <c r="WRU9" i="4" s="1"/>
  <c r="WRW9" i="4" s="1"/>
  <c r="WRY9" i="4" s="1"/>
  <c r="WSA9" i="4" s="1"/>
  <c r="WSC9" i="4" s="1"/>
  <c r="WSE9" i="4" s="1"/>
  <c r="WSG9" i="4" s="1"/>
  <c r="WSI9" i="4" s="1"/>
  <c r="WSK9" i="4" s="1"/>
  <c r="WSM9" i="4" s="1"/>
  <c r="WSO9" i="4" s="1"/>
  <c r="WSQ9" i="4" s="1"/>
  <c r="WSS9" i="4" s="1"/>
  <c r="WSU9" i="4" s="1"/>
  <c r="WSW9" i="4" s="1"/>
  <c r="WSY9" i="4" s="1"/>
  <c r="WTA9" i="4" s="1"/>
  <c r="WTC9" i="4" s="1"/>
  <c r="WTE9" i="4" s="1"/>
  <c r="WTG9" i="4" s="1"/>
  <c r="WTI9" i="4" s="1"/>
  <c r="WTK9" i="4" s="1"/>
  <c r="WTM9" i="4" s="1"/>
  <c r="WTO9" i="4" s="1"/>
  <c r="WTQ9" i="4" s="1"/>
  <c r="WTS9" i="4" s="1"/>
  <c r="WTU9" i="4" s="1"/>
  <c r="WTW9" i="4" s="1"/>
  <c r="WTY9" i="4" s="1"/>
  <c r="WUA9" i="4" s="1"/>
  <c r="WUC9" i="4" s="1"/>
  <c r="WUE9" i="4" s="1"/>
  <c r="WUG9" i="4" s="1"/>
  <c r="WUI9" i="4" s="1"/>
  <c r="WUK9" i="4" s="1"/>
  <c r="WUM9" i="4" s="1"/>
  <c r="WUO9" i="4" s="1"/>
  <c r="WUQ9" i="4" s="1"/>
  <c r="WUS9" i="4" s="1"/>
  <c r="WUU9" i="4" s="1"/>
  <c r="WUW9" i="4" s="1"/>
  <c r="WUY9" i="4" s="1"/>
  <c r="WVA9" i="4" s="1"/>
  <c r="WVC9" i="4" s="1"/>
  <c r="WVE9" i="4" s="1"/>
  <c r="WVG9" i="4" s="1"/>
  <c r="WVI9" i="4" s="1"/>
  <c r="WVK9" i="4" s="1"/>
  <c r="WVM9" i="4" s="1"/>
  <c r="WVO9" i="4" s="1"/>
  <c r="WVQ9" i="4" s="1"/>
  <c r="WVS9" i="4" s="1"/>
  <c r="WVU9" i="4" s="1"/>
  <c r="WVW9" i="4" s="1"/>
  <c r="WVY9" i="4" s="1"/>
  <c r="WWA9" i="4" s="1"/>
  <c r="WWC9" i="4" s="1"/>
  <c r="WWE9" i="4" s="1"/>
  <c r="WWG9" i="4" s="1"/>
  <c r="WWI9" i="4" s="1"/>
  <c r="WWK9" i="4" s="1"/>
  <c r="WWM9" i="4" s="1"/>
  <c r="WWO9" i="4" s="1"/>
  <c r="WWQ9" i="4" s="1"/>
  <c r="WWS9" i="4" s="1"/>
  <c r="WWU9" i="4" s="1"/>
  <c r="WWW9" i="4" s="1"/>
  <c r="WWY9" i="4" s="1"/>
  <c r="WXA9" i="4" s="1"/>
  <c r="WXC9" i="4" s="1"/>
  <c r="WXE9" i="4" s="1"/>
  <c r="WXG9" i="4" s="1"/>
  <c r="WXI9" i="4" s="1"/>
  <c r="WXK9" i="4" s="1"/>
  <c r="WXM9" i="4" s="1"/>
  <c r="WXO9" i="4" s="1"/>
  <c r="WXQ9" i="4" s="1"/>
  <c r="WXS9" i="4" s="1"/>
  <c r="WXU9" i="4" s="1"/>
  <c r="WXW9" i="4" s="1"/>
  <c r="WXY9" i="4" s="1"/>
  <c r="WYA9" i="4" s="1"/>
  <c r="WYC9" i="4" s="1"/>
  <c r="WYE9" i="4" s="1"/>
  <c r="WYG9" i="4" s="1"/>
  <c r="WYI9" i="4" s="1"/>
  <c r="WYK9" i="4" s="1"/>
  <c r="WYM9" i="4" s="1"/>
  <c r="WYO9" i="4" s="1"/>
  <c r="WYQ9" i="4" s="1"/>
  <c r="WYS9" i="4" s="1"/>
  <c r="WYU9" i="4" s="1"/>
  <c r="WYW9" i="4" s="1"/>
  <c r="WYY9" i="4" s="1"/>
  <c r="WZA9" i="4" s="1"/>
  <c r="WZC9" i="4" s="1"/>
  <c r="WZE9" i="4" s="1"/>
  <c r="WZG9" i="4" s="1"/>
  <c r="WZI9" i="4" s="1"/>
  <c r="WZK9" i="4" s="1"/>
  <c r="WZM9" i="4" s="1"/>
  <c r="WZO9" i="4" s="1"/>
  <c r="WZQ9" i="4" s="1"/>
  <c r="WZS9" i="4" s="1"/>
  <c r="WZU9" i="4" s="1"/>
  <c r="WZW9" i="4" s="1"/>
  <c r="WZY9" i="4" s="1"/>
  <c r="XAA9" i="4" s="1"/>
  <c r="XAC9" i="4" s="1"/>
  <c r="XAE9" i="4" s="1"/>
  <c r="XAG9" i="4" s="1"/>
  <c r="XAI9" i="4" s="1"/>
  <c r="XAK9" i="4" s="1"/>
  <c r="XAM9" i="4" s="1"/>
  <c r="XAO9" i="4" s="1"/>
  <c r="XAQ9" i="4" s="1"/>
  <c r="XAS9" i="4" s="1"/>
  <c r="XAU9" i="4" s="1"/>
  <c r="XAW9" i="4" s="1"/>
  <c r="XAY9" i="4" s="1"/>
  <c r="XBA9" i="4" s="1"/>
  <c r="XBC9" i="4" s="1"/>
  <c r="XBE9" i="4" s="1"/>
  <c r="XBG9" i="4" s="1"/>
  <c r="XBI9" i="4" s="1"/>
  <c r="XBK9" i="4" s="1"/>
  <c r="XBM9" i="4" s="1"/>
  <c r="XBO9" i="4" s="1"/>
  <c r="XBQ9" i="4" s="1"/>
  <c r="XBS9" i="4" s="1"/>
  <c r="XBU9" i="4" s="1"/>
  <c r="XBW9" i="4" s="1"/>
  <c r="XBY9" i="4" s="1"/>
  <c r="XCA9" i="4" s="1"/>
  <c r="XCC9" i="4" s="1"/>
  <c r="XCE9" i="4" s="1"/>
  <c r="XCG9" i="4" s="1"/>
  <c r="XCI9" i="4" s="1"/>
  <c r="XCK9" i="4" s="1"/>
  <c r="XCM9" i="4" s="1"/>
  <c r="XCO9" i="4" s="1"/>
  <c r="XCQ9" i="4" s="1"/>
  <c r="XCS9" i="4" s="1"/>
  <c r="XCU9" i="4" s="1"/>
  <c r="XCW9" i="4" s="1"/>
  <c r="XCY9" i="4" s="1"/>
  <c r="XDA9" i="4" s="1"/>
  <c r="XDC9" i="4" s="1"/>
  <c r="XDE9" i="4" s="1"/>
  <c r="XDG9" i="4" s="1"/>
  <c r="XDI9" i="4" s="1"/>
  <c r="XDK9" i="4" s="1"/>
  <c r="XDM9" i="4" s="1"/>
  <c r="XDO9" i="4" s="1"/>
  <c r="XDQ9" i="4" s="1"/>
  <c r="XDS9" i="4" s="1"/>
  <c r="XDU9" i="4" s="1"/>
  <c r="XDW9" i="4" s="1"/>
  <c r="XDY9" i="4" s="1"/>
  <c r="XEA9" i="4" s="1"/>
  <c r="XEC9" i="4" s="1"/>
  <c r="XEE9" i="4" s="1"/>
  <c r="XEG9" i="4" s="1"/>
  <c r="XEI9" i="4" s="1"/>
  <c r="XEK9" i="4" s="1"/>
  <c r="XEM9" i="4" s="1"/>
  <c r="XEO9" i="4" s="1"/>
  <c r="XEQ9" i="4" s="1"/>
  <c r="XES9" i="4" s="1"/>
  <c r="XEU9" i="4" s="1"/>
  <c r="XEW9" i="4" s="1"/>
  <c r="XEY9" i="4" s="1"/>
  <c r="XFA9" i="4" s="1"/>
  <c r="XFC9" i="4" s="1"/>
  <c r="T25" i="1"/>
  <c r="Q23" i="1"/>
  <c r="Q24" i="1" s="1"/>
  <c r="P23" i="1"/>
  <c r="P24" i="1" s="1"/>
  <c r="P34" i="1" s="1"/>
  <c r="B15" i="1"/>
  <c r="P25" i="1"/>
  <c r="B14" i="1"/>
  <c r="B13" i="1"/>
  <c r="B12" i="1"/>
  <c r="Z29" i="5" l="1"/>
  <c r="Z28" i="5"/>
  <c r="Q63" i="6"/>
  <c r="Y63" i="6"/>
  <c r="K28" i="5"/>
  <c r="O28" i="5"/>
  <c r="K29" i="5"/>
  <c r="O29" i="5"/>
  <c r="K30" i="5"/>
  <c r="O30" i="5"/>
  <c r="K31" i="5"/>
  <c r="O31" i="5"/>
  <c r="AC51" i="5"/>
  <c r="R28" i="11"/>
  <c r="F29" i="11" s="1"/>
  <c r="X63" i="6"/>
  <c r="L25" i="5"/>
  <c r="L26" i="5"/>
  <c r="L27" i="5"/>
  <c r="L24" i="5"/>
  <c r="P24" i="5"/>
  <c r="P25" i="5"/>
  <c r="P26" i="5"/>
  <c r="P27" i="5"/>
  <c r="H56" i="5"/>
  <c r="H66" i="5" s="1"/>
  <c r="E56" i="5"/>
  <c r="T62" i="6"/>
  <c r="X62" i="6"/>
  <c r="R64" i="6"/>
  <c r="Z64" i="6"/>
  <c r="T63" i="6"/>
  <c r="Q64" i="6"/>
  <c r="Y64" i="6"/>
  <c r="K26" i="5"/>
  <c r="O26" i="5"/>
  <c r="K27" i="5"/>
  <c r="O27" i="5"/>
  <c r="N28" i="5"/>
  <c r="N29" i="5"/>
  <c r="N31" i="5"/>
  <c r="N32" i="5"/>
  <c r="N33" i="5"/>
  <c r="N35" i="5"/>
  <c r="N36" i="5"/>
  <c r="N37" i="5"/>
  <c r="N38" i="5"/>
  <c r="BB36" i="5"/>
  <c r="B56" i="5"/>
  <c r="B66" i="5" s="1"/>
  <c r="F56" i="5"/>
  <c r="F66" i="5" s="1"/>
  <c r="T61" i="6"/>
  <c r="Q62" i="6"/>
  <c r="Y62" i="6"/>
  <c r="R63" i="6"/>
  <c r="Z63" i="6"/>
  <c r="S64" i="6"/>
  <c r="AA64" i="6"/>
  <c r="P35" i="1"/>
  <c r="S35" i="1" s="1"/>
  <c r="AB35" i="1" s="1"/>
  <c r="W48" i="1" s="1"/>
  <c r="P38" i="1"/>
  <c r="S38" i="1" s="1"/>
  <c r="Q34" i="1"/>
  <c r="K32" i="5"/>
  <c r="O32" i="5"/>
  <c r="K33" i="5"/>
  <c r="O33" i="5"/>
  <c r="K35" i="5"/>
  <c r="O35" i="5"/>
  <c r="K36" i="5"/>
  <c r="O36" i="5"/>
  <c r="K37" i="5"/>
  <c r="O37" i="5"/>
  <c r="K38" i="5"/>
  <c r="O38" i="5"/>
  <c r="M24" i="5"/>
  <c r="V56" i="6"/>
  <c r="V64" i="6" s="1"/>
  <c r="C56" i="5"/>
  <c r="M25" i="5"/>
  <c r="D56" i="5"/>
  <c r="D66" i="5" s="1"/>
  <c r="U56" i="6"/>
  <c r="U64" i="6" s="1"/>
  <c r="H18" i="5"/>
  <c r="H17" i="4"/>
  <c r="H18" i="4" s="1"/>
  <c r="Z55" i="4" s="1"/>
  <c r="N24" i="5"/>
  <c r="N25" i="5"/>
  <c r="M26" i="5"/>
  <c r="M27" i="5"/>
  <c r="L28" i="5"/>
  <c r="P28" i="5"/>
  <c r="L29" i="5"/>
  <c r="P29" i="5"/>
  <c r="L30" i="5"/>
  <c r="L31" i="5"/>
  <c r="P31" i="5"/>
  <c r="L32" i="5"/>
  <c r="P32" i="5"/>
  <c r="L33" i="5"/>
  <c r="P33" i="5"/>
  <c r="L35" i="5"/>
  <c r="P35" i="5"/>
  <c r="L36" i="5"/>
  <c r="P36" i="5"/>
  <c r="L37" i="5"/>
  <c r="P37" i="5"/>
  <c r="L38" i="5"/>
  <c r="P38" i="5"/>
  <c r="G56" i="5"/>
  <c r="P53" i="5"/>
  <c r="P69" i="5" s="1"/>
  <c r="K24" i="5"/>
  <c r="O24" i="5"/>
  <c r="K25" i="5"/>
  <c r="O25" i="5"/>
  <c r="N26" i="5"/>
  <c r="N27" i="5"/>
  <c r="M28" i="5"/>
  <c r="M29" i="5"/>
  <c r="M30" i="5"/>
  <c r="M33" i="5"/>
  <c r="M35" i="5"/>
  <c r="M36" i="5"/>
  <c r="M37" i="5"/>
  <c r="M66" i="5"/>
  <c r="M62" i="5"/>
  <c r="M58" i="5"/>
  <c r="M57" i="5"/>
  <c r="M63" i="5"/>
  <c r="M56" i="5"/>
  <c r="M59" i="5"/>
  <c r="K66" i="5"/>
  <c r="K61" i="5"/>
  <c r="O61" i="5" s="1"/>
  <c r="K57" i="5"/>
  <c r="K64" i="5"/>
  <c r="O64" i="5" s="1"/>
  <c r="K60" i="5"/>
  <c r="O60" i="5" s="1"/>
  <c r="K56" i="5"/>
  <c r="K63" i="5"/>
  <c r="K59" i="5"/>
  <c r="K55" i="5"/>
  <c r="K62" i="5"/>
  <c r="K58" i="5"/>
  <c r="AQ24" i="5"/>
  <c r="AZ25" i="5"/>
  <c r="BF29" i="5"/>
  <c r="AI26" i="5"/>
  <c r="P30" i="5"/>
  <c r="M38" i="5"/>
  <c r="AG24" i="5"/>
  <c r="AY24" i="5"/>
  <c r="BE26" i="5"/>
  <c r="AH27" i="5"/>
  <c r="P57" i="6"/>
  <c r="P61" i="6" s="1"/>
  <c r="W53" i="6"/>
  <c r="X53" i="6" s="1"/>
  <c r="U54" i="6"/>
  <c r="U55" i="6"/>
  <c r="U63" i="6" s="1"/>
  <c r="V54" i="6"/>
  <c r="V62" i="6" s="1"/>
  <c r="V55" i="6"/>
  <c r="V63" i="6" s="1"/>
  <c r="K55" i="4"/>
  <c r="AC54" i="4"/>
  <c r="K53" i="4"/>
  <c r="AC52" i="4"/>
  <c r="K51" i="4"/>
  <c r="AC50" i="4"/>
  <c r="K49" i="4"/>
  <c r="BD55" i="4"/>
  <c r="AC55" i="4"/>
  <c r="K54" i="4"/>
  <c r="AC53" i="4"/>
  <c r="K52" i="4"/>
  <c r="AC51" i="4"/>
  <c r="K50" i="4"/>
  <c r="AC49" i="4"/>
  <c r="BD48" i="4"/>
  <c r="BD53" i="4"/>
  <c r="BD49" i="4"/>
  <c r="K48" i="4"/>
  <c r="AC46" i="4"/>
  <c r="BD45" i="4"/>
  <c r="BD52" i="4"/>
  <c r="K47" i="4"/>
  <c r="AC45" i="4"/>
  <c r="BD51" i="4"/>
  <c r="BD47" i="4"/>
  <c r="K46" i="4"/>
  <c r="AC44" i="4"/>
  <c r="BD43" i="4"/>
  <c r="K42" i="4"/>
  <c r="BD54" i="4"/>
  <c r="BD50" i="4"/>
  <c r="AC48" i="4"/>
  <c r="AC47" i="4"/>
  <c r="BD46" i="4"/>
  <c r="K45" i="4"/>
  <c r="AC43" i="4"/>
  <c r="BD42" i="4"/>
  <c r="K44" i="4"/>
  <c r="K43" i="4"/>
  <c r="AC42" i="4"/>
  <c r="B10" i="4"/>
  <c r="BD44" i="4"/>
  <c r="BH54" i="4"/>
  <c r="O55" i="4"/>
  <c r="AG54" i="4"/>
  <c r="O53" i="4"/>
  <c r="AG52" i="4"/>
  <c r="O51" i="4"/>
  <c r="AG50" i="4"/>
  <c r="O49" i="4"/>
  <c r="BH55" i="4"/>
  <c r="AG55" i="4"/>
  <c r="O54" i="4"/>
  <c r="AG53" i="4"/>
  <c r="O52" i="4"/>
  <c r="AG51" i="4"/>
  <c r="O50" i="4"/>
  <c r="AG49" i="4"/>
  <c r="BH48" i="4"/>
  <c r="BH51" i="4"/>
  <c r="O48" i="4"/>
  <c r="AG46" i="4"/>
  <c r="BH45" i="4"/>
  <c r="BH50" i="4"/>
  <c r="AG48" i="4"/>
  <c r="O47" i="4"/>
  <c r="AG45" i="4"/>
  <c r="BH53" i="4"/>
  <c r="BH49" i="4"/>
  <c r="BH47" i="4"/>
  <c r="O46" i="4"/>
  <c r="AG44" i="4"/>
  <c r="BH43" i="4"/>
  <c r="O42" i="4"/>
  <c r="BH52" i="4"/>
  <c r="AG47" i="4"/>
  <c r="BH46" i="4"/>
  <c r="O45" i="4"/>
  <c r="AG43" i="4"/>
  <c r="BH42" i="4"/>
  <c r="AG42" i="4"/>
  <c r="BH44" i="4"/>
  <c r="O44" i="4"/>
  <c r="O43" i="4"/>
  <c r="P55" i="4"/>
  <c r="BI55" i="4"/>
  <c r="BI53" i="4"/>
  <c r="BI51" i="4"/>
  <c r="BI49" i="4"/>
  <c r="AH55" i="4"/>
  <c r="BI54" i="4"/>
  <c r="BI52" i="4"/>
  <c r="BI50" i="4"/>
  <c r="AH48" i="4"/>
  <c r="AH53" i="4"/>
  <c r="P52" i="4"/>
  <c r="AH49" i="4"/>
  <c r="P47" i="4"/>
  <c r="AH45" i="4"/>
  <c r="BI44" i="4"/>
  <c r="AH52" i="4"/>
  <c r="P51" i="4"/>
  <c r="BI47" i="4"/>
  <c r="P46" i="4"/>
  <c r="P54" i="4"/>
  <c r="AH51" i="4"/>
  <c r="P50" i="4"/>
  <c r="BI48" i="4"/>
  <c r="AH47" i="4"/>
  <c r="BI46" i="4"/>
  <c r="P45" i="4"/>
  <c r="AH43" i="4"/>
  <c r="BI42" i="4"/>
  <c r="AH54" i="4"/>
  <c r="P53" i="4"/>
  <c r="AH50" i="4"/>
  <c r="P49" i="4"/>
  <c r="P48" i="4"/>
  <c r="AH46" i="4"/>
  <c r="BI45" i="4"/>
  <c r="P44" i="4"/>
  <c r="AH42" i="4"/>
  <c r="BI43" i="4"/>
  <c r="P43" i="4"/>
  <c r="AH44" i="4"/>
  <c r="P42" i="4"/>
  <c r="L55" i="4"/>
  <c r="BE55" i="4"/>
  <c r="BE53" i="4"/>
  <c r="BE51" i="4"/>
  <c r="BE49" i="4"/>
  <c r="AD55" i="4"/>
  <c r="BE54" i="4"/>
  <c r="BE52" i="4"/>
  <c r="BE50" i="4"/>
  <c r="AD48" i="4"/>
  <c r="L54" i="4"/>
  <c r="AD51" i="4"/>
  <c r="L50" i="4"/>
  <c r="BE48" i="4"/>
  <c r="L47" i="4"/>
  <c r="AD45" i="4"/>
  <c r="BE44" i="4"/>
  <c r="AD54" i="4"/>
  <c r="L53" i="4"/>
  <c r="AD50" i="4"/>
  <c r="L49" i="4"/>
  <c r="BE47" i="4"/>
  <c r="L46" i="4"/>
  <c r="AD53" i="4"/>
  <c r="L52" i="4"/>
  <c r="AD49" i="4"/>
  <c r="AD47" i="4"/>
  <c r="BE46" i="4"/>
  <c r="L45" i="4"/>
  <c r="AD43" i="4"/>
  <c r="BE42" i="4"/>
  <c r="AD52" i="4"/>
  <c r="L51" i="4"/>
  <c r="L48" i="4"/>
  <c r="AD46" i="4"/>
  <c r="BE45" i="4"/>
  <c r="L44" i="4"/>
  <c r="AD42" i="4"/>
  <c r="L43" i="4"/>
  <c r="AD44" i="4"/>
  <c r="L42" i="4"/>
  <c r="BE43" i="4"/>
  <c r="BF55" i="4"/>
  <c r="AE55" i="4"/>
  <c r="M54" i="4"/>
  <c r="AE53" i="4"/>
  <c r="M52" i="4"/>
  <c r="AE51" i="4"/>
  <c r="M50" i="4"/>
  <c r="AE49" i="4"/>
  <c r="BF48" i="4"/>
  <c r="BF54" i="4"/>
  <c r="M55" i="4"/>
  <c r="AE54" i="4"/>
  <c r="M53" i="4"/>
  <c r="AE52" i="4"/>
  <c r="M51" i="4"/>
  <c r="AE50" i="4"/>
  <c r="M49" i="4"/>
  <c r="BF52" i="4"/>
  <c r="BF47" i="4"/>
  <c r="M46" i="4"/>
  <c r="BF51" i="4"/>
  <c r="AE47" i="4"/>
  <c r="BF46" i="4"/>
  <c r="BF50" i="4"/>
  <c r="AE48" i="4"/>
  <c r="M48" i="4"/>
  <c r="AE46" i="4"/>
  <c r="BF45" i="4"/>
  <c r="M44" i="4"/>
  <c r="AE42" i="4"/>
  <c r="BF53" i="4"/>
  <c r="BF49" i="4"/>
  <c r="M47" i="4"/>
  <c r="AE45" i="4"/>
  <c r="BF44" i="4"/>
  <c r="M43" i="4"/>
  <c r="AE44" i="4"/>
  <c r="M42" i="4"/>
  <c r="AE43" i="4"/>
  <c r="BF43" i="4"/>
  <c r="M45" i="4"/>
  <c r="BF42" i="4"/>
  <c r="BJ55" i="4"/>
  <c r="AI55" i="4"/>
  <c r="Q54" i="4"/>
  <c r="AI53" i="4"/>
  <c r="Q52" i="4"/>
  <c r="AI51" i="4"/>
  <c r="Q50" i="4"/>
  <c r="AI49" i="4"/>
  <c r="BJ48" i="4"/>
  <c r="BJ54" i="4"/>
  <c r="Q55" i="4"/>
  <c r="AI54" i="4"/>
  <c r="Q53" i="4"/>
  <c r="AI52" i="4"/>
  <c r="Q51" i="4"/>
  <c r="AI50" i="4"/>
  <c r="Q49" i="4"/>
  <c r="BJ50" i="4"/>
  <c r="AI48" i="4"/>
  <c r="BJ47" i="4"/>
  <c r="Q46" i="4"/>
  <c r="AI44" i="4"/>
  <c r="BJ53" i="4"/>
  <c r="BJ49" i="4"/>
  <c r="AI47" i="4"/>
  <c r="BJ46" i="4"/>
  <c r="Q45" i="4"/>
  <c r="BJ52" i="4"/>
  <c r="Q48" i="4"/>
  <c r="AI46" i="4"/>
  <c r="BJ45" i="4"/>
  <c r="Q44" i="4"/>
  <c r="AI42" i="4"/>
  <c r="BJ51" i="4"/>
  <c r="Q47" i="4"/>
  <c r="AI45" i="4"/>
  <c r="BJ44" i="4"/>
  <c r="Q43" i="4"/>
  <c r="BJ43" i="4"/>
  <c r="BJ42" i="4"/>
  <c r="Q42" i="4"/>
  <c r="AI43" i="4"/>
  <c r="AF55" i="4"/>
  <c r="BG54" i="4"/>
  <c r="BG52" i="4"/>
  <c r="BG50" i="4"/>
  <c r="AF48" i="4"/>
  <c r="N55" i="4"/>
  <c r="BG55" i="4"/>
  <c r="BG53" i="4"/>
  <c r="BG51" i="4"/>
  <c r="BG49" i="4"/>
  <c r="AF54" i="4"/>
  <c r="N53" i="4"/>
  <c r="AF50" i="4"/>
  <c r="N49" i="4"/>
  <c r="AF47" i="4"/>
  <c r="BG46" i="4"/>
  <c r="N45" i="4"/>
  <c r="AF53" i="4"/>
  <c r="N52" i="4"/>
  <c r="AF49" i="4"/>
  <c r="N48" i="4"/>
  <c r="AF46" i="4"/>
  <c r="BG45" i="4"/>
  <c r="AF52" i="4"/>
  <c r="N51" i="4"/>
  <c r="N47" i="4"/>
  <c r="AF45" i="4"/>
  <c r="BG44" i="4"/>
  <c r="N43" i="4"/>
  <c r="N54" i="4"/>
  <c r="AF51" i="4"/>
  <c r="N50" i="4"/>
  <c r="BG48" i="4"/>
  <c r="BG47" i="4"/>
  <c r="N46" i="4"/>
  <c r="AF44" i="4"/>
  <c r="BG43" i="4"/>
  <c r="N42" i="4"/>
  <c r="AF43" i="4"/>
  <c r="AF42" i="4"/>
  <c r="BG42" i="4"/>
  <c r="N44" i="4"/>
  <c r="AR48" i="4"/>
  <c r="AR49" i="4"/>
  <c r="Z46" i="4"/>
  <c r="Z50" i="4"/>
  <c r="Z53" i="4"/>
  <c r="AR46" i="4"/>
  <c r="Z42" i="4"/>
  <c r="AL55" i="4"/>
  <c r="AL48" i="4"/>
  <c r="T55" i="4"/>
  <c r="AL52" i="4"/>
  <c r="T51" i="4"/>
  <c r="AL47" i="4"/>
  <c r="T45" i="4"/>
  <c r="T54" i="4"/>
  <c r="AL51" i="4"/>
  <c r="T50" i="4"/>
  <c r="T48" i="4"/>
  <c r="AL46" i="4"/>
  <c r="AL54" i="4"/>
  <c r="T53" i="4"/>
  <c r="AL50" i="4"/>
  <c r="T49" i="4"/>
  <c r="T47" i="4"/>
  <c r="AL45" i="4"/>
  <c r="T43" i="4"/>
  <c r="AL53" i="4"/>
  <c r="T52" i="4"/>
  <c r="AL49" i="4"/>
  <c r="T46" i="4"/>
  <c r="AL44" i="4"/>
  <c r="T42" i="4"/>
  <c r="AP55" i="4"/>
  <c r="AP48" i="4"/>
  <c r="X55" i="4"/>
  <c r="AP54" i="4"/>
  <c r="X53" i="4"/>
  <c r="AP50" i="4"/>
  <c r="X49" i="4"/>
  <c r="AP47" i="4"/>
  <c r="X45" i="4"/>
  <c r="AP53" i="4"/>
  <c r="X52" i="4"/>
  <c r="AP49" i="4"/>
  <c r="X48" i="4"/>
  <c r="AP46" i="4"/>
  <c r="AP52" i="4"/>
  <c r="X51" i="4"/>
  <c r="X47" i="4"/>
  <c r="AP45" i="4"/>
  <c r="X43" i="4"/>
  <c r="X54" i="4"/>
  <c r="AP51" i="4"/>
  <c r="X50" i="4"/>
  <c r="X46" i="4"/>
  <c r="AP44" i="4"/>
  <c r="X42" i="4"/>
  <c r="AV55" i="4"/>
  <c r="AV48" i="4"/>
  <c r="AV52" i="4"/>
  <c r="AV47" i="4"/>
  <c r="AV51" i="4"/>
  <c r="AV46" i="4"/>
  <c r="AV54" i="4"/>
  <c r="AV50" i="4"/>
  <c r="AV45" i="4"/>
  <c r="AV53" i="4"/>
  <c r="AV49" i="4"/>
  <c r="AV44" i="4"/>
  <c r="AZ55" i="4"/>
  <c r="AZ48" i="4"/>
  <c r="AZ54" i="4"/>
  <c r="AZ50" i="4"/>
  <c r="AZ47" i="4"/>
  <c r="AZ53" i="4"/>
  <c r="AZ49" i="4"/>
  <c r="AZ46" i="4"/>
  <c r="AZ52" i="4"/>
  <c r="AZ45" i="4"/>
  <c r="AZ51" i="4"/>
  <c r="AZ44" i="4"/>
  <c r="AL42" i="4"/>
  <c r="AV42" i="4"/>
  <c r="X44" i="4"/>
  <c r="U55" i="4"/>
  <c r="AM54" i="4"/>
  <c r="U53" i="4"/>
  <c r="AM52" i="4"/>
  <c r="U51" i="4"/>
  <c r="AM50" i="4"/>
  <c r="U49" i="4"/>
  <c r="AM55" i="4"/>
  <c r="U54" i="4"/>
  <c r="AM53" i="4"/>
  <c r="U52" i="4"/>
  <c r="AM51" i="4"/>
  <c r="U50" i="4"/>
  <c r="AM49" i="4"/>
  <c r="U48" i="4"/>
  <c r="AM46" i="4"/>
  <c r="U47" i="4"/>
  <c r="AM45" i="4"/>
  <c r="U46" i="4"/>
  <c r="AM44" i="4"/>
  <c r="U42" i="4"/>
  <c r="AM48" i="4"/>
  <c r="AM47" i="4"/>
  <c r="U45" i="4"/>
  <c r="AM43" i="4"/>
  <c r="Y55" i="4"/>
  <c r="AQ54" i="4"/>
  <c r="Y53" i="4"/>
  <c r="AQ52" i="4"/>
  <c r="Y51" i="4"/>
  <c r="AQ50" i="4"/>
  <c r="Y49" i="4"/>
  <c r="AQ55" i="4"/>
  <c r="Y54" i="4"/>
  <c r="AQ53" i="4"/>
  <c r="Y52" i="4"/>
  <c r="AQ51" i="4"/>
  <c r="Y50" i="4"/>
  <c r="AQ49" i="4"/>
  <c r="Y48" i="4"/>
  <c r="AQ46" i="4"/>
  <c r="AQ48" i="4"/>
  <c r="Y47" i="4"/>
  <c r="AQ45" i="4"/>
  <c r="Y46" i="4"/>
  <c r="AQ44" i="4"/>
  <c r="Y42" i="4"/>
  <c r="AQ47" i="4"/>
  <c r="Y45" i="4"/>
  <c r="AQ43" i="4"/>
  <c r="AW54" i="4"/>
  <c r="AW52" i="4"/>
  <c r="AW50" i="4"/>
  <c r="AW55" i="4"/>
  <c r="AW53" i="4"/>
  <c r="AW51" i="4"/>
  <c r="AW49" i="4"/>
  <c r="AW46" i="4"/>
  <c r="AW45" i="4"/>
  <c r="AW44" i="4"/>
  <c r="AW48" i="4"/>
  <c r="AW47" i="4"/>
  <c r="AW43" i="4"/>
  <c r="BA54" i="4"/>
  <c r="BA52" i="4"/>
  <c r="BA50" i="4"/>
  <c r="BA55" i="4"/>
  <c r="BA53" i="4"/>
  <c r="BA51" i="4"/>
  <c r="BA49" i="4"/>
  <c r="BA46" i="4"/>
  <c r="BA48" i="4"/>
  <c r="BA45" i="4"/>
  <c r="BA44" i="4"/>
  <c r="BA47" i="4"/>
  <c r="BA43" i="4"/>
  <c r="AM42" i="4"/>
  <c r="AW42" i="4"/>
  <c r="AL43" i="4"/>
  <c r="AV43" i="4"/>
  <c r="Y44" i="4"/>
  <c r="V55" i="4"/>
  <c r="AN55" i="4"/>
  <c r="AN48" i="4"/>
  <c r="V54" i="4"/>
  <c r="AN51" i="4"/>
  <c r="V50" i="4"/>
  <c r="V47" i="4"/>
  <c r="AN45" i="4"/>
  <c r="AN54" i="4"/>
  <c r="V53" i="4"/>
  <c r="AN50" i="4"/>
  <c r="V49" i="4"/>
  <c r="V46" i="4"/>
  <c r="AN53" i="4"/>
  <c r="V52" i="4"/>
  <c r="AN49" i="4"/>
  <c r="AN47" i="4"/>
  <c r="V45" i="4"/>
  <c r="AN43" i="4"/>
  <c r="AN52" i="4"/>
  <c r="V51" i="4"/>
  <c r="V48" i="4"/>
  <c r="AN46" i="4"/>
  <c r="V44" i="4"/>
  <c r="AN42" i="4"/>
  <c r="AX55" i="4"/>
  <c r="AX48" i="4"/>
  <c r="AX51" i="4"/>
  <c r="AX45" i="4"/>
  <c r="AX54" i="4"/>
  <c r="AX50" i="4"/>
  <c r="AX53" i="4"/>
  <c r="AX49" i="4"/>
  <c r="AX47" i="4"/>
  <c r="AX43" i="4"/>
  <c r="AX52" i="4"/>
  <c r="AX46" i="4"/>
  <c r="AX42" i="4"/>
  <c r="V42" i="4"/>
  <c r="AP42" i="4"/>
  <c r="AZ42" i="4"/>
  <c r="T44" i="4"/>
  <c r="AO55" i="4"/>
  <c r="W54" i="4"/>
  <c r="AO53" i="4"/>
  <c r="W52" i="4"/>
  <c r="AO51" i="4"/>
  <c r="W50" i="4"/>
  <c r="AO49" i="4"/>
  <c r="W55" i="4"/>
  <c r="AO54" i="4"/>
  <c r="W53" i="4"/>
  <c r="AO52" i="4"/>
  <c r="W51" i="4"/>
  <c r="AO50" i="4"/>
  <c r="W49" i="4"/>
  <c r="W46" i="4"/>
  <c r="AO44" i="4"/>
  <c r="AO47" i="4"/>
  <c r="W45" i="4"/>
  <c r="AO48" i="4"/>
  <c r="W48" i="4"/>
  <c r="AO46" i="4"/>
  <c r="W44" i="4"/>
  <c r="AO42" i="4"/>
  <c r="W47" i="4"/>
  <c r="AO45" i="4"/>
  <c r="W43" i="4"/>
  <c r="AU55" i="4"/>
  <c r="AU53" i="4"/>
  <c r="AU51" i="4"/>
  <c r="AU49" i="4"/>
  <c r="AU54" i="4"/>
  <c r="AU52" i="4"/>
  <c r="AU50" i="4"/>
  <c r="AU48" i="4"/>
  <c r="AU44" i="4"/>
  <c r="AU47" i="4"/>
  <c r="AU46" i="4"/>
  <c r="AU42" i="4"/>
  <c r="AU45" i="4"/>
  <c r="AY55" i="4"/>
  <c r="AY53" i="4"/>
  <c r="AY51" i="4"/>
  <c r="AY49" i="4"/>
  <c r="AY54" i="4"/>
  <c r="AY52" i="4"/>
  <c r="AY50" i="4"/>
  <c r="AY44" i="4"/>
  <c r="AY47" i="4"/>
  <c r="AY48" i="4"/>
  <c r="AY46" i="4"/>
  <c r="AY42" i="4"/>
  <c r="AY45" i="4"/>
  <c r="W42" i="4"/>
  <c r="AQ42" i="4"/>
  <c r="BA42" i="4"/>
  <c r="V43" i="4"/>
  <c r="AP43" i="4"/>
  <c r="AZ43" i="4"/>
  <c r="U44" i="4"/>
  <c r="AX44" i="4"/>
  <c r="BP35" i="5"/>
  <c r="W33" i="5"/>
  <c r="BP32" i="5"/>
  <c r="AO31" i="5"/>
  <c r="AO35" i="5"/>
  <c r="W34" i="5"/>
  <c r="BP33" i="5"/>
  <c r="AO32" i="5"/>
  <c r="BP34" i="5"/>
  <c r="AO33" i="5"/>
  <c r="W35" i="5"/>
  <c r="AO34" i="5"/>
  <c r="W32" i="5"/>
  <c r="BP31" i="5"/>
  <c r="AO30" i="5"/>
  <c r="W29" i="5"/>
  <c r="AO27" i="5"/>
  <c r="BP26" i="5"/>
  <c r="W25" i="5"/>
  <c r="W30" i="5"/>
  <c r="W31" i="5"/>
  <c r="BP30" i="5"/>
  <c r="AO29" i="5"/>
  <c r="BP28" i="5"/>
  <c r="W27" i="5"/>
  <c r="AO25" i="5"/>
  <c r="BP24" i="5"/>
  <c r="BT35" i="5"/>
  <c r="AA33" i="5"/>
  <c r="BT32" i="5"/>
  <c r="AS31" i="5"/>
  <c r="AS35" i="5"/>
  <c r="AA34" i="5"/>
  <c r="BT33" i="5"/>
  <c r="AS32" i="5"/>
  <c r="BT34" i="5"/>
  <c r="AS33" i="5"/>
  <c r="AA35" i="5"/>
  <c r="AS34" i="5"/>
  <c r="AA32" i="5"/>
  <c r="BT31" i="5"/>
  <c r="AA31" i="5"/>
  <c r="AS30" i="5"/>
  <c r="AA29" i="5"/>
  <c r="AS27" i="5"/>
  <c r="BT26" i="5"/>
  <c r="AA25" i="5"/>
  <c r="AA30" i="5"/>
  <c r="BT30" i="5"/>
  <c r="AS29" i="5"/>
  <c r="BT28" i="5"/>
  <c r="AA27" i="5"/>
  <c r="AS25" i="5"/>
  <c r="BT24" i="5"/>
  <c r="AW33" i="5"/>
  <c r="AE35" i="5"/>
  <c r="AW31" i="5"/>
  <c r="AE34" i="5"/>
  <c r="AW32" i="5"/>
  <c r="AW29" i="5"/>
  <c r="AW25" i="5"/>
  <c r="AW30" i="5"/>
  <c r="AW27" i="5"/>
  <c r="BA33" i="5"/>
  <c r="AI35" i="5"/>
  <c r="BA31" i="5"/>
  <c r="AI34" i="5"/>
  <c r="BA32" i="5"/>
  <c r="BA29" i="5"/>
  <c r="BA25" i="5"/>
  <c r="BA30" i="5"/>
  <c r="BA27" i="5"/>
  <c r="AX34" i="5"/>
  <c r="BG33" i="5"/>
  <c r="AF32" i="5"/>
  <c r="AF33" i="5"/>
  <c r="AX31" i="5"/>
  <c r="AX35" i="5"/>
  <c r="AX32" i="5"/>
  <c r="BG31" i="5"/>
  <c r="AX33" i="5"/>
  <c r="BG32" i="5"/>
  <c r="AX30" i="5"/>
  <c r="BG29" i="5"/>
  <c r="AX28" i="5"/>
  <c r="AF26" i="5"/>
  <c r="BG25" i="5"/>
  <c r="AX24" i="5"/>
  <c r="BG30" i="5"/>
  <c r="AF31" i="5"/>
  <c r="AF30" i="5"/>
  <c r="AF28" i="5"/>
  <c r="BG27" i="5"/>
  <c r="AX26" i="5"/>
  <c r="AF24" i="5"/>
  <c r="U22" i="5"/>
  <c r="Y22" i="5"/>
  <c r="AE22" i="5"/>
  <c r="AI22" i="5"/>
  <c r="AO22" i="5"/>
  <c r="AS22" i="5"/>
  <c r="AY22" i="5"/>
  <c r="BE22" i="5"/>
  <c r="BI22" i="5"/>
  <c r="BO22" i="5"/>
  <c r="BS22" i="5"/>
  <c r="W23" i="5"/>
  <c r="AA23" i="5"/>
  <c r="AG23" i="5"/>
  <c r="AM23" i="5"/>
  <c r="AQ23" i="5"/>
  <c r="AW23" i="5"/>
  <c r="BA23" i="5"/>
  <c r="BG23" i="5"/>
  <c r="BQ23" i="5"/>
  <c r="W24" i="5"/>
  <c r="AO24" i="5"/>
  <c r="BG24" i="5"/>
  <c r="BQ24" i="5"/>
  <c r="Z25" i="5"/>
  <c r="AV25" i="5"/>
  <c r="BF25" i="5"/>
  <c r="BN25" i="5"/>
  <c r="U26" i="5"/>
  <c r="AE26" i="5"/>
  <c r="AM26" i="5"/>
  <c r="AW26" i="5"/>
  <c r="BO26" i="5"/>
  <c r="X27" i="5"/>
  <c r="AR27" i="5"/>
  <c r="BT27" i="5"/>
  <c r="AA28" i="5"/>
  <c r="AS28" i="5"/>
  <c r="BS28" i="5"/>
  <c r="V29" i="5"/>
  <c r="AF29" i="5"/>
  <c r="AZ29" i="5"/>
  <c r="BJ29" i="5"/>
  <c r="BR29" i="5"/>
  <c r="AP35" i="5"/>
  <c r="X34" i="5"/>
  <c r="BQ33" i="5"/>
  <c r="AP32" i="5"/>
  <c r="BQ34" i="5"/>
  <c r="AP33" i="5"/>
  <c r="X35" i="5"/>
  <c r="AP34" i="5"/>
  <c r="X32" i="5"/>
  <c r="BQ31" i="5"/>
  <c r="BQ35" i="5"/>
  <c r="X33" i="5"/>
  <c r="BQ32" i="5"/>
  <c r="AP31" i="5"/>
  <c r="X30" i="5"/>
  <c r="BQ29" i="5"/>
  <c r="X28" i="5"/>
  <c r="AP26" i="5"/>
  <c r="BQ25" i="5"/>
  <c r="X24" i="5"/>
  <c r="X31" i="5"/>
  <c r="BQ30" i="5"/>
  <c r="AP30" i="5"/>
  <c r="AP28" i="5"/>
  <c r="BQ27" i="5"/>
  <c r="X26" i="5"/>
  <c r="AP24" i="5"/>
  <c r="N30" i="5"/>
  <c r="M31" i="5"/>
  <c r="M32" i="5"/>
  <c r="AF35" i="5"/>
  <c r="AF34" i="5"/>
  <c r="AG33" i="5"/>
  <c r="AY35" i="5"/>
  <c r="BH31" i="5"/>
  <c r="BH32" i="5"/>
  <c r="AG31" i="5"/>
  <c r="AY34" i="5"/>
  <c r="BH33" i="5"/>
  <c r="AG32" i="5"/>
  <c r="BH30" i="5"/>
  <c r="AG29" i="5"/>
  <c r="BH28" i="5"/>
  <c r="AG25" i="5"/>
  <c r="BH24" i="5"/>
  <c r="AG30" i="5"/>
  <c r="AG27" i="5"/>
  <c r="BH26" i="5"/>
  <c r="V22" i="5"/>
  <c r="Z22" i="5"/>
  <c r="AP22" i="5"/>
  <c r="AZ22" i="5"/>
  <c r="BF22" i="5"/>
  <c r="BP22" i="5"/>
  <c r="BT22" i="5"/>
  <c r="X23" i="5"/>
  <c r="AN23" i="5"/>
  <c r="AR23" i="5"/>
  <c r="BH23" i="5"/>
  <c r="BN23" i="5"/>
  <c r="BR23" i="5"/>
  <c r="Y24" i="5"/>
  <c r="AI24" i="5"/>
  <c r="BS24" i="5"/>
  <c r="AN25" i="5"/>
  <c r="BH25" i="5"/>
  <c r="BP25" i="5"/>
  <c r="W26" i="5"/>
  <c r="AG26" i="5"/>
  <c r="AO26" i="5"/>
  <c r="BQ26" i="5"/>
  <c r="Z27" i="5"/>
  <c r="BF27" i="5"/>
  <c r="BN27" i="5"/>
  <c r="U28" i="5"/>
  <c r="AE28" i="5"/>
  <c r="X29" i="5"/>
  <c r="AR29" i="5"/>
  <c r="BT29" i="5"/>
  <c r="BN34" i="5"/>
  <c r="AM33" i="5"/>
  <c r="U35" i="5"/>
  <c r="AM34" i="5"/>
  <c r="U32" i="5"/>
  <c r="BN31" i="5"/>
  <c r="BN35" i="5"/>
  <c r="U33" i="5"/>
  <c r="BN32" i="5"/>
  <c r="AM31" i="5"/>
  <c r="AM35" i="5"/>
  <c r="U34" i="5"/>
  <c r="BN33" i="5"/>
  <c r="AM32" i="5"/>
  <c r="U30" i="5"/>
  <c r="U31" i="5"/>
  <c r="BN30" i="5"/>
  <c r="AM29" i="5"/>
  <c r="BN28" i="5"/>
  <c r="U27" i="5"/>
  <c r="AM25" i="5"/>
  <c r="BN24" i="5"/>
  <c r="AM30" i="5"/>
  <c r="U29" i="5"/>
  <c r="AM27" i="5"/>
  <c r="BN26" i="5"/>
  <c r="U25" i="5"/>
  <c r="BR34" i="5"/>
  <c r="AQ33" i="5"/>
  <c r="Y31" i="5"/>
  <c r="Y35" i="5"/>
  <c r="AQ34" i="5"/>
  <c r="Y32" i="5"/>
  <c r="BR31" i="5"/>
  <c r="BR35" i="5"/>
  <c r="Y33" i="5"/>
  <c r="BR32" i="5"/>
  <c r="AQ31" i="5"/>
  <c r="AQ35" i="5"/>
  <c r="Y34" i="5"/>
  <c r="BR33" i="5"/>
  <c r="AQ32" i="5"/>
  <c r="Y30" i="5"/>
  <c r="BR30" i="5"/>
  <c r="AQ29" i="5"/>
  <c r="BR28" i="5"/>
  <c r="Y27" i="5"/>
  <c r="AQ25" i="5"/>
  <c r="BR24" i="5"/>
  <c r="AQ30" i="5"/>
  <c r="Y29" i="5"/>
  <c r="AQ27" i="5"/>
  <c r="BR26" i="5"/>
  <c r="Y25" i="5"/>
  <c r="AY31" i="5"/>
  <c r="AG34" i="5"/>
  <c r="AY32" i="5"/>
  <c r="AY33" i="5"/>
  <c r="AG35" i="5"/>
  <c r="AY30" i="5"/>
  <c r="AY27" i="5"/>
  <c r="AY29" i="5"/>
  <c r="AY25" i="5"/>
  <c r="AV35" i="5"/>
  <c r="AV32" i="5"/>
  <c r="BE31" i="5"/>
  <c r="AV33" i="5"/>
  <c r="BE32" i="5"/>
  <c r="AD31" i="5"/>
  <c r="AV34" i="5"/>
  <c r="BE33" i="5"/>
  <c r="AD32" i="5"/>
  <c r="AD33" i="5"/>
  <c r="AV31" i="5"/>
  <c r="BE30" i="5"/>
  <c r="AD30" i="5"/>
  <c r="AD28" i="5"/>
  <c r="BE27" i="5"/>
  <c r="AV26" i="5"/>
  <c r="AD24" i="5"/>
  <c r="AV30" i="5"/>
  <c r="BE29" i="5"/>
  <c r="AV28" i="5"/>
  <c r="AD26" i="5"/>
  <c r="BE25" i="5"/>
  <c r="AV24" i="5"/>
  <c r="AZ35" i="5"/>
  <c r="BI31" i="5"/>
  <c r="BI32" i="5"/>
  <c r="AH31" i="5"/>
  <c r="AZ34" i="5"/>
  <c r="BI33" i="5"/>
  <c r="AH32" i="5"/>
  <c r="AH33" i="5"/>
  <c r="BI30" i="5"/>
  <c r="AH30" i="5"/>
  <c r="AH28" i="5"/>
  <c r="BI27" i="5"/>
  <c r="AH24" i="5"/>
  <c r="BI29" i="5"/>
  <c r="AH26" i="5"/>
  <c r="BI25" i="5"/>
  <c r="W22" i="5"/>
  <c r="AA22" i="5"/>
  <c r="AG22" i="5"/>
  <c r="AM22" i="5"/>
  <c r="AQ22" i="5"/>
  <c r="AW22" i="5"/>
  <c r="BA22" i="5"/>
  <c r="BG22" i="5"/>
  <c r="BK36" i="5"/>
  <c r="BQ22" i="5"/>
  <c r="U23" i="5"/>
  <c r="Y23" i="5"/>
  <c r="AE23" i="5"/>
  <c r="AI23" i="5"/>
  <c r="AO23" i="5"/>
  <c r="AS23" i="5"/>
  <c r="AY23" i="5"/>
  <c r="BE23" i="5"/>
  <c r="BI23" i="5"/>
  <c r="BO23" i="5"/>
  <c r="BS23" i="5"/>
  <c r="AA24" i="5"/>
  <c r="AS24" i="5"/>
  <c r="V25" i="5"/>
  <c r="AF25" i="5"/>
  <c r="AP25" i="5"/>
  <c r="BJ25" i="5"/>
  <c r="BR25" i="5"/>
  <c r="Y26" i="5"/>
  <c r="AQ26" i="5"/>
  <c r="BA26" i="5"/>
  <c r="BI26" i="5"/>
  <c r="BS26" i="5"/>
  <c r="AD27" i="5"/>
  <c r="AN27" i="5"/>
  <c r="AX27" i="5"/>
  <c r="BH27" i="5"/>
  <c r="BP27" i="5"/>
  <c r="W28" i="5"/>
  <c r="AG28" i="5"/>
  <c r="AO28" i="5"/>
  <c r="AY28" i="5"/>
  <c r="BG28" i="5"/>
  <c r="AV29" i="5"/>
  <c r="BN29" i="5"/>
  <c r="V35" i="5"/>
  <c r="AN34" i="5"/>
  <c r="V32" i="5"/>
  <c r="BO31" i="5"/>
  <c r="BO35" i="5"/>
  <c r="V33" i="5"/>
  <c r="BO32" i="5"/>
  <c r="AN31" i="5"/>
  <c r="AN35" i="5"/>
  <c r="V34" i="5"/>
  <c r="BO33" i="5"/>
  <c r="AN32" i="5"/>
  <c r="BO34" i="5"/>
  <c r="AN33" i="5"/>
  <c r="V31" i="5"/>
  <c r="BO30" i="5"/>
  <c r="AN30" i="5"/>
  <c r="AN28" i="5"/>
  <c r="BO27" i="5"/>
  <c r="V26" i="5"/>
  <c r="AN24" i="5"/>
  <c r="V30" i="5"/>
  <c r="BO29" i="5"/>
  <c r="V28" i="5"/>
  <c r="AN26" i="5"/>
  <c r="BO25" i="5"/>
  <c r="V24" i="5"/>
  <c r="Z35" i="5"/>
  <c r="AR34" i="5"/>
  <c r="Z32" i="5"/>
  <c r="BS31" i="5"/>
  <c r="BS35" i="5"/>
  <c r="Z33" i="5"/>
  <c r="BS32" i="5"/>
  <c r="AR31" i="5"/>
  <c r="AR35" i="5"/>
  <c r="Z34" i="5"/>
  <c r="BS33" i="5"/>
  <c r="AR32" i="5"/>
  <c r="BS34" i="5"/>
  <c r="AR33" i="5"/>
  <c r="BS30" i="5"/>
  <c r="Z31" i="5"/>
  <c r="AR30" i="5"/>
  <c r="AR28" i="5"/>
  <c r="BS27" i="5"/>
  <c r="Z26" i="5"/>
  <c r="AR24" i="5"/>
  <c r="Z30" i="5"/>
  <c r="BS29" i="5"/>
  <c r="AR26" i="5"/>
  <c r="BS25" i="5"/>
  <c r="Z24" i="5"/>
  <c r="AD34" i="5"/>
  <c r="AD35" i="5"/>
  <c r="AH34" i="5"/>
  <c r="AZ32" i="5"/>
  <c r="AZ33" i="5"/>
  <c r="AH35" i="5"/>
  <c r="AZ31" i="5"/>
  <c r="AZ26" i="5"/>
  <c r="AZ30" i="5"/>
  <c r="AZ28" i="5"/>
  <c r="AZ24" i="5"/>
  <c r="BF32" i="5"/>
  <c r="AE31" i="5"/>
  <c r="AW34" i="5"/>
  <c r="BF33" i="5"/>
  <c r="AE32" i="5"/>
  <c r="AE33" i="5"/>
  <c r="AW35" i="5"/>
  <c r="BF31" i="5"/>
  <c r="AE30" i="5"/>
  <c r="AE27" i="5"/>
  <c r="BF26" i="5"/>
  <c r="BF30" i="5"/>
  <c r="AE29" i="5"/>
  <c r="BF28" i="5"/>
  <c r="AE25" i="5"/>
  <c r="BF24" i="5"/>
  <c r="BJ32" i="5"/>
  <c r="AI31" i="5"/>
  <c r="BA34" i="5"/>
  <c r="BJ33" i="5"/>
  <c r="AI32" i="5"/>
  <c r="AI33" i="5"/>
  <c r="BA35" i="5"/>
  <c r="BJ31" i="5"/>
  <c r="AI30" i="5"/>
  <c r="AI27" i="5"/>
  <c r="BJ26" i="5"/>
  <c r="BJ30" i="5"/>
  <c r="AI29" i="5"/>
  <c r="AI25" i="5"/>
  <c r="BJ24" i="5"/>
  <c r="X22" i="5"/>
  <c r="AN22" i="5"/>
  <c r="AR22" i="5"/>
  <c r="BH22" i="5"/>
  <c r="BN22" i="5"/>
  <c r="BR22" i="5"/>
  <c r="V23" i="5"/>
  <c r="Z23" i="5"/>
  <c r="AP23" i="5"/>
  <c r="AZ23" i="5"/>
  <c r="BF23" i="5"/>
  <c r="BJ23" i="5"/>
  <c r="BP23" i="5"/>
  <c r="BT23" i="5"/>
  <c r="U24" i="5"/>
  <c r="AE24" i="5"/>
  <c r="AM24" i="5"/>
  <c r="BO24" i="5"/>
  <c r="X25" i="5"/>
  <c r="AR25" i="5"/>
  <c r="BT25" i="5"/>
  <c r="AA26" i="5"/>
  <c r="AS26" i="5"/>
  <c r="V27" i="5"/>
  <c r="AP27" i="5"/>
  <c r="AZ27" i="5"/>
  <c r="BJ27" i="5"/>
  <c r="BR27" i="5"/>
  <c r="Y28" i="5"/>
  <c r="AI28" i="5"/>
  <c r="AQ28" i="5"/>
  <c r="BQ28" i="5"/>
  <c r="AN29" i="5"/>
  <c r="BH29" i="5"/>
  <c r="BP29" i="5"/>
  <c r="B60" i="5"/>
  <c r="F60" i="5"/>
  <c r="H61" i="5"/>
  <c r="H63" i="5"/>
  <c r="H65" i="5"/>
  <c r="D60" i="5"/>
  <c r="H60" i="5"/>
  <c r="H62" i="5"/>
  <c r="H64" i="5"/>
  <c r="U25" i="1"/>
  <c r="U24" i="1"/>
  <c r="K30" i="11" l="1"/>
  <c r="K31" i="11" s="1"/>
  <c r="F48" i="11"/>
  <c r="F51" i="11"/>
  <c r="F53" i="11"/>
  <c r="K29" i="11"/>
  <c r="F54" i="11"/>
  <c r="F49" i="11"/>
  <c r="F50" i="11"/>
  <c r="F52" i="11"/>
  <c r="K28" i="11"/>
  <c r="Z43" i="4"/>
  <c r="AR54" i="4"/>
  <c r="Z51" i="4"/>
  <c r="AR55" i="4"/>
  <c r="H47" i="4" s="1"/>
  <c r="Z44" i="4"/>
  <c r="AR47" i="4"/>
  <c r="H39" i="4" s="1"/>
  <c r="Z47" i="4"/>
  <c r="P68" i="5"/>
  <c r="P67" i="5"/>
  <c r="W56" i="6"/>
  <c r="AR44" i="4"/>
  <c r="Z49" i="4"/>
  <c r="AR43" i="4"/>
  <c r="H35" i="4" s="1"/>
  <c r="AR51" i="4"/>
  <c r="H43" i="4" s="1"/>
  <c r="AR52" i="4"/>
  <c r="Z52" i="4"/>
  <c r="Z48" i="4"/>
  <c r="Z56" i="4" s="1"/>
  <c r="AR42" i="4"/>
  <c r="H34" i="4" s="1"/>
  <c r="AR50" i="4"/>
  <c r="Z45" i="4"/>
  <c r="Z54" i="4"/>
  <c r="AR45" i="4"/>
  <c r="AR53" i="4"/>
  <c r="H45" i="4" s="1"/>
  <c r="AC38" i="1"/>
  <c r="S34" i="1"/>
  <c r="AN36" i="5"/>
  <c r="O63" i="5"/>
  <c r="AD56" i="4"/>
  <c r="BH56" i="4"/>
  <c r="AC56" i="4"/>
  <c r="O57" i="5"/>
  <c r="O55" i="5"/>
  <c r="K65" i="5"/>
  <c r="O66" i="5"/>
  <c r="M65" i="5"/>
  <c r="O59" i="5"/>
  <c r="O58" i="5"/>
  <c r="O62" i="5"/>
  <c r="O56" i="5"/>
  <c r="BG36" i="5"/>
  <c r="AF56" i="4"/>
  <c r="G34" i="4"/>
  <c r="F34" i="4"/>
  <c r="E34" i="4"/>
  <c r="D34" i="4"/>
  <c r="B34" i="4"/>
  <c r="C34" i="4"/>
  <c r="AQ56" i="4"/>
  <c r="AU56" i="4"/>
  <c r="AP56" i="4"/>
  <c r="AM56" i="4"/>
  <c r="X56" i="4"/>
  <c r="BN36" i="5"/>
  <c r="AD36" i="5"/>
  <c r="AX36" i="5"/>
  <c r="AV56" i="4"/>
  <c r="BJ56" i="4"/>
  <c r="BF56" i="4"/>
  <c r="AH56" i="4"/>
  <c r="AV36" i="5"/>
  <c r="BJ36" i="5"/>
  <c r="AW36" i="5"/>
  <c r="AH36" i="5"/>
  <c r="AF36" i="5"/>
  <c r="Z53" i="6"/>
  <c r="W55" i="6"/>
  <c r="P60" i="6"/>
  <c r="P58" i="6"/>
  <c r="W57" i="6"/>
  <c r="X57" i="6" s="1"/>
  <c r="P59" i="6"/>
  <c r="W54" i="6"/>
  <c r="U62" i="6"/>
  <c r="AR36" i="5"/>
  <c r="AQ36" i="5"/>
  <c r="W36" i="5"/>
  <c r="BF36" i="5"/>
  <c r="V36" i="5"/>
  <c r="BI36" i="5"/>
  <c r="AO36" i="5"/>
  <c r="U36" i="5"/>
  <c r="W56" i="4"/>
  <c r="V56" i="4"/>
  <c r="T56" i="4"/>
  <c r="E38" i="4"/>
  <c r="E44" i="4"/>
  <c r="Q56" i="4"/>
  <c r="AI56" i="4"/>
  <c r="H38" i="4"/>
  <c r="H41" i="4"/>
  <c r="D43" i="4"/>
  <c r="D47" i="4"/>
  <c r="D42" i="4"/>
  <c r="D46" i="4"/>
  <c r="L56" i="4"/>
  <c r="C36" i="4"/>
  <c r="C43" i="4"/>
  <c r="C37" i="4"/>
  <c r="C44" i="4"/>
  <c r="C41" i="4"/>
  <c r="C42" i="4"/>
  <c r="C47" i="4"/>
  <c r="G45" i="4"/>
  <c r="G37" i="4"/>
  <c r="G42" i="4"/>
  <c r="F36" i="4"/>
  <c r="F38" i="4"/>
  <c r="F44" i="4"/>
  <c r="B35" i="4"/>
  <c r="B37" i="4"/>
  <c r="B44" i="4"/>
  <c r="BR36" i="5"/>
  <c r="AM36" i="5"/>
  <c r="F24" i="5"/>
  <c r="C29" i="5"/>
  <c r="B24" i="5"/>
  <c r="BT36" i="5"/>
  <c r="AZ36" i="5"/>
  <c r="BE36" i="5"/>
  <c r="AI36" i="5"/>
  <c r="D24" i="5"/>
  <c r="AX56" i="4"/>
  <c r="Y56" i="4"/>
  <c r="E36" i="4"/>
  <c r="N56" i="4"/>
  <c r="E46" i="4"/>
  <c r="E39" i="4"/>
  <c r="E41" i="4"/>
  <c r="E47" i="4"/>
  <c r="M56" i="4"/>
  <c r="AE56" i="4"/>
  <c r="D40" i="4"/>
  <c r="P56" i="4"/>
  <c r="G40" i="4"/>
  <c r="G43" i="4"/>
  <c r="G39" i="4"/>
  <c r="F37" i="4"/>
  <c r="O56" i="4"/>
  <c r="F39" i="4"/>
  <c r="F41" i="4"/>
  <c r="F45" i="4"/>
  <c r="B36" i="4"/>
  <c r="B38" i="4"/>
  <c r="B39" i="4"/>
  <c r="B40" i="4"/>
  <c r="B41" i="4"/>
  <c r="B45" i="4"/>
  <c r="X36" i="5"/>
  <c r="K40" i="5"/>
  <c r="E29" i="5"/>
  <c r="E35" i="5" s="1"/>
  <c r="C24" i="5"/>
  <c r="BA36" i="5"/>
  <c r="AG36" i="5"/>
  <c r="BP36" i="5"/>
  <c r="AP36" i="5"/>
  <c r="E24" i="5"/>
  <c r="BS36" i="5"/>
  <c r="AY36" i="5"/>
  <c r="AE36" i="5"/>
  <c r="BA56" i="4"/>
  <c r="AY56" i="4"/>
  <c r="AO56" i="4"/>
  <c r="AZ56" i="4"/>
  <c r="AN56" i="4"/>
  <c r="AW56" i="4"/>
  <c r="AL56" i="4"/>
  <c r="BG56" i="4"/>
  <c r="E35" i="4"/>
  <c r="E43" i="4"/>
  <c r="E40" i="4"/>
  <c r="E37" i="4"/>
  <c r="H42" i="4"/>
  <c r="D37" i="4"/>
  <c r="D39" i="4"/>
  <c r="D36" i="4"/>
  <c r="D41" i="4"/>
  <c r="D45" i="4"/>
  <c r="D44" i="4"/>
  <c r="C35" i="4"/>
  <c r="BE56" i="4"/>
  <c r="C38" i="4"/>
  <c r="C45" i="4"/>
  <c r="C39" i="4"/>
  <c r="C46" i="4"/>
  <c r="G36" i="4"/>
  <c r="G41" i="4"/>
  <c r="BI56" i="4"/>
  <c r="G46" i="4"/>
  <c r="G47" i="4"/>
  <c r="AG56" i="4"/>
  <c r="F40" i="4"/>
  <c r="F42" i="4"/>
  <c r="F46" i="4"/>
  <c r="BD56" i="4"/>
  <c r="K56" i="4"/>
  <c r="B42" i="4"/>
  <c r="B46" i="4"/>
  <c r="BH36" i="5"/>
  <c r="G24" i="5"/>
  <c r="BQ36" i="5"/>
  <c r="AA36" i="5"/>
  <c r="Z36" i="5"/>
  <c r="BO36" i="5"/>
  <c r="AS36" i="5"/>
  <c r="Y36" i="5"/>
  <c r="U56" i="4"/>
  <c r="E42" i="4"/>
  <c r="E45" i="4"/>
  <c r="D35" i="4"/>
  <c r="D38" i="4"/>
  <c r="C40" i="4"/>
  <c r="G35" i="4"/>
  <c r="G38" i="4"/>
  <c r="G44" i="4"/>
  <c r="F35" i="4"/>
  <c r="F43" i="4"/>
  <c r="F47" i="4"/>
  <c r="B43" i="4"/>
  <c r="B47" i="4"/>
  <c r="H46" i="4" l="1"/>
  <c r="H49" i="4" s="1"/>
  <c r="H36" i="4"/>
  <c r="H40" i="4"/>
  <c r="H44" i="4"/>
  <c r="H37" i="4"/>
  <c r="B49" i="4"/>
  <c r="P70" i="5"/>
  <c r="AR56" i="4"/>
  <c r="H48" i="4" s="1"/>
  <c r="AB34" i="1"/>
  <c r="W47" i="1" s="1"/>
  <c r="F49" i="4"/>
  <c r="O65" i="5"/>
  <c r="G49" i="4"/>
  <c r="C49" i="4"/>
  <c r="Z57" i="6"/>
  <c r="AA57" i="6" s="1"/>
  <c r="W58" i="6"/>
  <c r="W62" i="6" s="1"/>
  <c r="P62" i="6"/>
  <c r="W61" i="6"/>
  <c r="W60" i="6"/>
  <c r="W64" i="6" s="1"/>
  <c r="P64" i="6"/>
  <c r="W59" i="6"/>
  <c r="W63" i="6" s="1"/>
  <c r="P63" i="6"/>
  <c r="X61" i="6"/>
  <c r="AA53" i="6"/>
  <c r="E66" i="5"/>
  <c r="E64" i="5"/>
  <c r="E62" i="5"/>
  <c r="E60" i="5"/>
  <c r="E65" i="5"/>
  <c r="E63" i="5"/>
  <c r="E61" i="5"/>
  <c r="E49" i="4"/>
  <c r="F48" i="4"/>
  <c r="C48" i="4"/>
  <c r="B48" i="4"/>
  <c r="E48" i="4"/>
  <c r="D49" i="4"/>
  <c r="G48" i="4"/>
  <c r="D48" i="4"/>
  <c r="C30" i="5" l="1"/>
  <c r="G30" i="5" s="1"/>
  <c r="H24" i="5"/>
  <c r="C35" i="5"/>
  <c r="Z61" i="6"/>
  <c r="AA61" i="6"/>
  <c r="C63" i="5" l="1"/>
  <c r="C62" i="5"/>
  <c r="C61" i="5"/>
  <c r="C60" i="5"/>
  <c r="C66" i="5"/>
  <c r="G35" i="5"/>
  <c r="H35" i="5" s="1"/>
  <c r="C65" i="5"/>
  <c r="C64" i="5"/>
  <c r="G61" i="5" l="1"/>
  <c r="G60" i="5"/>
  <c r="G66" i="5"/>
  <c r="G65" i="5"/>
  <c r="G64" i="5"/>
  <c r="G63" i="5"/>
  <c r="G62" i="5"/>
  <c r="H30" i="8" l="1"/>
  <c r="H32" i="8"/>
  <c r="F33" i="8"/>
  <c r="M22" i="8" s="1"/>
  <c r="G37" i="8"/>
  <c r="B31" i="8"/>
  <c r="C35" i="8"/>
  <c r="B34" i="8"/>
  <c r="C39" i="8"/>
  <c r="C36" i="8"/>
  <c r="F38" i="8"/>
  <c r="M27" i="8" s="1"/>
  <c r="D39" i="8" l="1"/>
  <c r="K28" i="8" s="1"/>
  <c r="G30" i="8"/>
  <c r="F36" i="8"/>
  <c r="M25" i="8" s="1"/>
  <c r="H36" i="8"/>
  <c r="F32" i="8"/>
  <c r="M21" i="8" s="1"/>
  <c r="G39" i="8"/>
  <c r="H39" i="8"/>
  <c r="G31" i="8"/>
  <c r="G35" i="8"/>
  <c r="H35" i="8"/>
  <c r="B38" i="8"/>
  <c r="F34" i="8"/>
  <c r="M23" i="8" s="1"/>
  <c r="G34" i="8"/>
  <c r="E37" i="8"/>
  <c r="L26" i="8" s="1"/>
  <c r="E33" i="8"/>
  <c r="L22" i="8" s="1"/>
  <c r="H33" i="8"/>
  <c r="D34" i="8"/>
  <c r="K23" i="8" s="1"/>
  <c r="D31" i="8"/>
  <c r="K20" i="8" s="1"/>
  <c r="D33" i="8"/>
  <c r="K22" i="8" s="1"/>
  <c r="N22" i="8" s="1"/>
  <c r="C30" i="8"/>
  <c r="G36" i="8"/>
  <c r="B36" i="8"/>
  <c r="G32" i="8"/>
  <c r="B39" i="8"/>
  <c r="E39" i="8"/>
  <c r="L28" i="8" s="1"/>
  <c r="C31" i="8"/>
  <c r="B35" i="8"/>
  <c r="E35" i="8"/>
  <c r="L24" i="8" s="1"/>
  <c r="H38" i="8"/>
  <c r="E34" i="8"/>
  <c r="L23" i="8" s="1"/>
  <c r="C34" i="8"/>
  <c r="C37" i="8"/>
  <c r="C33" i="8"/>
  <c r="G33" i="8"/>
  <c r="D32" i="8"/>
  <c r="K21" i="8" s="1"/>
  <c r="D36" i="8"/>
  <c r="K25" i="8" s="1"/>
  <c r="N25" i="8" s="1"/>
  <c r="E30" i="8"/>
  <c r="L19" i="8" s="1"/>
  <c r="E36" i="8"/>
  <c r="L25" i="8" s="1"/>
  <c r="B32" i="8"/>
  <c r="C32" i="8"/>
  <c r="F39" i="8"/>
  <c r="M28" i="8" s="1"/>
  <c r="H31" i="8"/>
  <c r="F31" i="8"/>
  <c r="M20" i="8" s="1"/>
  <c r="F35" i="8"/>
  <c r="M24" i="8" s="1"/>
  <c r="C38" i="8"/>
  <c r="E38" i="8"/>
  <c r="L27" i="8" s="1"/>
  <c r="H34" i="8"/>
  <c r="B37" i="8"/>
  <c r="H37" i="8"/>
  <c r="B33" i="8"/>
  <c r="D37" i="8"/>
  <c r="K26" i="8" s="1"/>
  <c r="D38" i="8"/>
  <c r="K27" i="8" s="1"/>
  <c r="N27" i="8" s="1"/>
  <c r="D35" i="8"/>
  <c r="K24" i="8" s="1"/>
  <c r="D30" i="8"/>
  <c r="K19" i="8" s="1"/>
  <c r="F30" i="8"/>
  <c r="M19" i="8" s="1"/>
  <c r="E32" i="8"/>
  <c r="L21" i="8" s="1"/>
  <c r="E31" i="8"/>
  <c r="L20" i="8" s="1"/>
  <c r="G38" i="8"/>
  <c r="F37" i="8"/>
  <c r="M26" i="8" s="1"/>
  <c r="N26" i="8" l="1"/>
  <c r="K29" i="8"/>
  <c r="N19" i="8"/>
  <c r="N20" i="8"/>
  <c r="M29" i="8"/>
  <c r="N21" i="8"/>
  <c r="N24" i="8"/>
  <c r="L29" i="8"/>
  <c r="N23" i="8"/>
  <c r="N28" i="8"/>
  <c r="C52" i="8"/>
  <c r="B52" i="8"/>
  <c r="F52" i="8"/>
  <c r="E52" i="8"/>
  <c r="D52" i="8"/>
  <c r="B51" i="8"/>
  <c r="F51" i="8"/>
  <c r="E51" i="8"/>
  <c r="D51" i="8"/>
  <c r="C51" i="8"/>
  <c r="B56" i="8"/>
  <c r="D56" i="8"/>
  <c r="E56" i="8"/>
  <c r="F56" i="8"/>
  <c r="C56" i="8"/>
  <c r="E55" i="8"/>
  <c r="B55" i="8"/>
  <c r="C55" i="8"/>
  <c r="D55" i="8"/>
  <c r="F55" i="8"/>
  <c r="C53" i="8"/>
  <c r="F53" i="8"/>
  <c r="D53" i="8"/>
  <c r="E53" i="8"/>
  <c r="B53" i="8"/>
  <c r="F47" i="8"/>
  <c r="E47" i="8"/>
  <c r="D47" i="8"/>
  <c r="C47" i="8"/>
  <c r="B47" i="8"/>
  <c r="F48" i="8"/>
  <c r="B48" i="8"/>
  <c r="D48" i="8"/>
  <c r="E48" i="8"/>
  <c r="C48" i="8"/>
  <c r="D54" i="8"/>
  <c r="F54" i="8"/>
  <c r="E54" i="8"/>
  <c r="B54" i="8"/>
  <c r="C54" i="8"/>
  <c r="F49" i="8"/>
  <c r="C49" i="8"/>
  <c r="E49" i="8"/>
  <c r="B49" i="8"/>
  <c r="D49" i="8"/>
  <c r="D50" i="8"/>
  <c r="F50" i="8"/>
  <c r="C50" i="8"/>
  <c r="E50" i="8"/>
  <c r="B50" i="8"/>
  <c r="N29" i="8" l="1"/>
  <c r="L36" i="8" l="1"/>
  <c r="G57" i="8" s="1"/>
  <c r="G58" i="8" l="1"/>
  <c r="G59" i="8"/>
  <c r="G55" i="8"/>
  <c r="G54" i="8"/>
  <c r="G50" i="8"/>
  <c r="G53" i="8"/>
  <c r="G48" i="8"/>
  <c r="G47" i="8"/>
  <c r="G56" i="8"/>
  <c r="G51" i="8"/>
  <c r="G49" i="8"/>
  <c r="G52" i="8"/>
  <c r="AD43" i="5" l="1"/>
  <c r="Y57" i="6"/>
  <c r="AE51" i="5"/>
  <c r="Y53" i="6"/>
  <c r="Y61" i="6" l="1"/>
  <c r="G54" i="11"/>
  <c r="M47" i="1" l="1"/>
  <c r="W51" i="1"/>
  <c r="B36" i="1"/>
  <c r="G36" i="1" s="1"/>
  <c r="I36" i="1" l="1"/>
  <c r="G38" i="1"/>
  <c r="AB38" i="1"/>
  <c r="O18" i="1" l="1"/>
  <c r="O19" i="1" s="1"/>
  <c r="Q18" i="1" l="1"/>
  <c r="Q19" i="1" s="1"/>
  <c r="N18" i="1"/>
  <c r="N19" i="1" s="1"/>
  <c r="P18" i="1"/>
  <c r="P19" i="1" s="1"/>
  <c r="R18" i="1"/>
  <c r="R19" i="1" s="1"/>
  <c r="U17" i="1"/>
  <c r="M18" i="1"/>
  <c r="S18" i="1"/>
  <c r="S19" i="1" s="1"/>
  <c r="U18" i="1" l="1"/>
  <c r="M19" i="1"/>
  <c r="U19" i="1" l="1"/>
  <c r="V19" i="1" s="1"/>
  <c r="M20" i="1"/>
  <c r="M21" i="1" s="1"/>
  <c r="M26" i="1" l="1"/>
  <c r="M22" i="1"/>
  <c r="M31" i="1"/>
  <c r="O20" i="1"/>
  <c r="O21" i="1" s="1"/>
  <c r="P20" i="1"/>
  <c r="P21" i="1" s="1"/>
  <c r="N20" i="1"/>
  <c r="N21" i="1" s="1"/>
  <c r="R20" i="1"/>
  <c r="R21" i="1" s="1"/>
  <c r="Q20" i="1"/>
  <c r="Q21" i="1" s="1"/>
  <c r="R22" i="1" l="1"/>
  <c r="T31" i="1"/>
  <c r="R26" i="1"/>
  <c r="N22" i="1"/>
  <c r="N31" i="1"/>
  <c r="N26" i="1"/>
  <c r="M32" i="1"/>
  <c r="U21" i="1"/>
  <c r="P22" i="1"/>
  <c r="P31" i="1"/>
  <c r="P26" i="1"/>
  <c r="Q22" i="1"/>
  <c r="Q31" i="1"/>
  <c r="Q26" i="1"/>
  <c r="O22" i="1"/>
  <c r="O31" i="1"/>
  <c r="O26" i="1"/>
  <c r="U20" i="1"/>
  <c r="U22" i="1" l="1"/>
  <c r="U26" i="1"/>
  <c r="M37" i="1"/>
  <c r="Q32" i="1"/>
  <c r="Q37" i="1" s="1"/>
  <c r="O32" i="1"/>
  <c r="O37" i="1" s="1"/>
  <c r="O33" i="1"/>
  <c r="O36" i="1" s="1"/>
  <c r="O39" i="1" s="1"/>
  <c r="M33" i="1"/>
  <c r="T32" i="1"/>
  <c r="T37" i="1" s="1"/>
  <c r="P32" i="1"/>
  <c r="P37" i="1" s="1"/>
  <c r="P33" i="1"/>
  <c r="P36" i="1" s="1"/>
  <c r="P39" i="1" s="1"/>
  <c r="S31" i="1"/>
  <c r="AB31" i="1" s="1"/>
  <c r="N32" i="1"/>
  <c r="N37" i="1" s="1"/>
  <c r="N33" i="1"/>
  <c r="N36" i="1" s="1"/>
  <c r="N39" i="1" s="1"/>
  <c r="Q33" i="1" l="1"/>
  <c r="Q36" i="1" s="1"/>
  <c r="Q39" i="1" s="1"/>
  <c r="S33" i="1"/>
  <c r="M36" i="1"/>
  <c r="M39" i="1" s="1"/>
  <c r="T33" i="1"/>
  <c r="T36" i="1" s="1"/>
  <c r="T39" i="1" s="1"/>
  <c r="S32" i="1"/>
  <c r="AB32" i="1" l="1"/>
  <c r="M44" i="1" s="1"/>
  <c r="B35" i="1" s="1"/>
  <c r="S37" i="1"/>
  <c r="S36" i="1"/>
  <c r="AB33" i="1"/>
  <c r="S39" i="1" l="1"/>
  <c r="B34" i="1" s="1"/>
  <c r="AB36" i="1"/>
  <c r="AC36" i="1"/>
  <c r="AC39" i="1" s="1"/>
  <c r="AB37" i="1"/>
  <c r="AC37" i="1"/>
  <c r="D35" i="1"/>
  <c r="D38" i="1" s="1"/>
  <c r="E35" i="1"/>
  <c r="I35" i="1"/>
  <c r="W50" i="1" l="1"/>
  <c r="W45" i="1"/>
  <c r="W46" i="1" s="1"/>
  <c r="P46" i="1"/>
  <c r="B37" i="1"/>
  <c r="H37" i="1" s="1"/>
  <c r="W49" i="1"/>
  <c r="AB39" i="1"/>
  <c r="W52" i="1" s="1"/>
  <c r="B33" i="1"/>
  <c r="F34" i="1"/>
  <c r="F38" i="1" s="1"/>
  <c r="I37" i="1" l="1"/>
  <c r="H38" i="1"/>
  <c r="C33" i="1"/>
  <c r="C38" i="1" s="1"/>
  <c r="E33" i="1"/>
  <c r="E38" i="1" s="1"/>
  <c r="B38" i="1"/>
  <c r="I34" i="1"/>
  <c r="I38" i="1" l="1"/>
  <c r="I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tc={1DD0851D-C24E-4B38-A750-AAE101BDFCF7}</author>
    <author>talcordo@post.bgu.ac.il</author>
  </authors>
  <commentList>
    <comment ref="A1" authorId="0" shapeId="0" xr:uid="{1DD0851D-C24E-4B38-A750-AAE101BDFCF7}">
      <text>
        <t>[הערה משורשרת]
גירסת Excel שברשותך מאפשרת לך לקרוא הערה משורשרת זו; עם זאת, כל שינויי העריכה שיתבצעו בה יוסרו אם הקובץ ייפתח בגירסה חדשה יותר של Excel. למידע נוסף: https://go.microsoft.com/fwlink/?linkid=870924
הערה:
    Data from the national model</t>
      </text>
    </comment>
    <comment ref="N39" authorId="1" shapeId="0" xr:uid="{4D62A7A4-7286-40B8-80EA-76BE91B681A5}">
      <text>
        <r>
          <rPr>
            <b/>
            <sz val="9"/>
            <color indexed="81"/>
            <rFont val="Tahoma"/>
            <family val="2"/>
          </rPr>
          <t>talcordo@post.bgu.ac.il:</t>
        </r>
        <r>
          <rPr>
            <sz val="9"/>
            <color indexed="81"/>
            <rFont val="Tahoma"/>
            <family val="2"/>
          </rPr>
          <t xml:space="preserve">
מבוסס על נתוני דו"ח רשות החשמל משנת 2020.
התרגיל שנעשה הוא כמות החשמל שיוצר חלקי ההספק המותקן</t>
        </r>
      </text>
    </comment>
    <comment ref="R40" authorId="1" shapeId="0" xr:uid="{C52F98F1-BF2A-4C97-8C46-88E371EEBAC3}">
      <text>
        <r>
          <rPr>
            <b/>
            <sz val="9"/>
            <color indexed="81"/>
            <rFont val="Tahoma"/>
            <family val="2"/>
          </rPr>
          <t>talcordo@post.bgu.ac.il:</t>
        </r>
        <r>
          <rPr>
            <sz val="9"/>
            <color indexed="81"/>
            <rFont val="Tahoma"/>
            <family val="2"/>
          </rPr>
          <t xml:space="preserve">
כולל טכנולוגיית גז לא ידועה ויצרנים עצמאיים</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‏‏משתמש Windows</author>
    <author>talco</author>
  </authors>
  <commentList>
    <comment ref="J12" authorId="0" shapeId="0" xr:uid="{EAB09B81-0F54-43BC-BA0A-41B4BFBE99A4}">
      <text>
        <r>
          <rPr>
            <b/>
            <sz val="9"/>
            <color indexed="81"/>
            <rFont val="Tahoma"/>
            <family val="2"/>
          </rPr>
          <t>Lidor:
Emissions from Fuel Production (for electricity)</t>
        </r>
      </text>
    </comment>
    <comment ref="M13" authorId="0" shapeId="0" xr:uid="{8DB54432-ACF3-4997-A874-67C88E0974B5}">
      <text>
        <r>
          <rPr>
            <b/>
            <sz val="10"/>
            <color indexed="81"/>
            <rFont val="Tahoma"/>
            <family val="2"/>
          </rPr>
          <t xml:space="preserve">Lidor:
</t>
        </r>
        <r>
          <rPr>
            <sz val="10"/>
            <color indexed="81"/>
            <rFont val="Tahoma"/>
            <family val="2"/>
          </rPr>
          <t>data from the national model.
coal is mined. The mining process is releasing mining waste, methane gas (CH4 – a greenhouse gas)</t>
        </r>
      </text>
    </comment>
    <comment ref="M16" authorId="1" shapeId="0" xr:uid="{00000000-0006-0000-0800-000001000000}">
      <text>
        <r>
          <rPr>
            <b/>
            <sz val="9"/>
            <color indexed="81"/>
            <rFont val="Tahoma"/>
            <family val="2"/>
          </rPr>
          <t>talco:not gas, tiny coal patciles - air pollutant</t>
        </r>
      </text>
    </comment>
    <comment ref="M19" authorId="0" shapeId="0" xr:uid="{F8BCABFF-29C8-4256-ABB5-8FB899DD35E2}">
      <text>
        <r>
          <rPr>
            <b/>
            <sz val="9"/>
            <color indexed="81"/>
            <rFont val="Tahoma"/>
            <family val="2"/>
          </rPr>
          <t xml:space="preserve">Lidor:
</t>
        </r>
        <r>
          <rPr>
            <sz val="9"/>
            <color indexed="81"/>
            <rFont val="Tahoma"/>
            <family val="2"/>
          </rPr>
          <t>data from the national model.
natural gas in mined. In the process, methane gas, air pollutants, mining waste, CO2 and wastewater are released</t>
        </r>
      </text>
    </comment>
    <comment ref="M27" authorId="0" shapeId="0" xr:uid="{B6C807EF-50CD-436A-8258-90BC629342E4}">
      <text>
        <r>
          <rPr>
            <b/>
            <sz val="10"/>
            <color indexed="81"/>
            <rFont val="Tahoma"/>
            <family val="2"/>
          </rPr>
          <t xml:space="preserve">Lidor:
</t>
        </r>
        <r>
          <rPr>
            <sz val="10"/>
            <color indexed="81"/>
            <rFont val="Tahoma"/>
            <family val="2"/>
          </rPr>
          <t>data from the national model.
diesel and mazut are not mined from the environment. Instead, these fuels are manufactured in the refinery factories from crude oil. The refinery process is also releasing air pollutants and greenhouse gases to the environment.</t>
        </r>
      </text>
    </comment>
    <comment ref="F28" authorId="0" shapeId="0" xr:uid="{08E626E0-94C4-4429-9F95-1DB2586DAEB4}">
      <text>
        <r>
          <rPr>
            <b/>
            <sz val="9"/>
            <color indexed="81"/>
            <rFont val="Tahoma"/>
            <family val="2"/>
          </rPr>
          <t xml:space="preserve">Lidor:
</t>
        </r>
        <r>
          <rPr>
            <sz val="9"/>
            <color indexed="81"/>
            <rFont val="Tahoma"/>
            <family val="2"/>
          </rPr>
          <t>Calculated by the ratio between credu oil to manufactured fuel</t>
        </r>
      </text>
    </comment>
    <comment ref="A31" authorId="1" shapeId="0" xr:uid="{00000000-0006-0000-0800-000002000000}">
      <text>
        <r>
          <rPr>
            <b/>
            <sz val="11"/>
            <color indexed="81"/>
            <rFont val="Tahoma"/>
            <family val="2"/>
          </rPr>
          <t>talco:</t>
        </r>
        <r>
          <rPr>
            <sz val="11"/>
            <color indexed="81"/>
            <rFont val="Tahoma"/>
            <family val="2"/>
          </rPr>
          <t xml:space="preserve">
How many tons of fuel is needed for 1 kwh of electricity
</t>
        </r>
        <r>
          <rPr>
            <b/>
            <sz val="11"/>
            <color indexed="81"/>
            <rFont val="Tahoma"/>
            <family val="2"/>
          </rPr>
          <t>Lidor:</t>
        </r>
        <r>
          <rPr>
            <sz val="11"/>
            <color indexed="81"/>
            <rFont val="Tahoma"/>
            <family val="2"/>
          </rPr>
          <t xml:space="preserve">
data from the national model</t>
        </r>
      </text>
    </comment>
    <comment ref="F33" authorId="1" shapeId="0" xr:uid="{00000000-0006-0000-0800-000003000000}">
      <text>
        <r>
          <rPr>
            <b/>
            <sz val="9"/>
            <color indexed="81"/>
            <rFont val="Tahoma"/>
            <family val="2"/>
          </rPr>
          <t>talco:</t>
        </r>
        <r>
          <rPr>
            <sz val="9"/>
            <color indexed="81"/>
            <rFont val="Tahoma"/>
            <family val="2"/>
          </rPr>
          <t xml:space="preserve">
electricity not manufactured directly from crude oil</t>
        </r>
      </text>
    </comment>
    <comment ref="A35" authorId="1" shapeId="0" xr:uid="{00000000-0006-0000-0800-000004000000}">
      <text>
        <r>
          <rPr>
            <b/>
            <sz val="9"/>
            <color indexed="81"/>
            <rFont val="Tahoma"/>
            <family val="2"/>
          </rPr>
          <t xml:space="preserve">talco:
</t>
        </r>
        <r>
          <rPr>
            <sz val="9"/>
            <color indexed="81"/>
            <rFont val="Tahoma"/>
            <family val="2"/>
          </rPr>
          <t>coefficients from mining and fuel manufacturing</t>
        </r>
        <r>
          <rPr>
            <b/>
            <sz val="9"/>
            <color indexed="81"/>
            <rFont val="Tahoma"/>
            <family val="2"/>
          </rPr>
          <t xml:space="preserve">
Lidor:
</t>
        </r>
        <r>
          <rPr>
            <sz val="9"/>
            <color indexed="81"/>
            <rFont val="Tahoma"/>
            <family val="2"/>
          </rPr>
          <t>data from the national model</t>
        </r>
      </text>
    </comment>
    <comment ref="O35" authorId="0" shapeId="0" xr:uid="{2BF16EBA-05E6-4DEF-BABD-B27CBC513C21}">
      <text>
        <r>
          <rPr>
            <b/>
            <sz val="10"/>
            <color indexed="81"/>
            <rFont val="Tahoma"/>
            <family val="2"/>
          </rPr>
          <t xml:space="preserve">Lidor:
</t>
        </r>
        <r>
          <rPr>
            <sz val="10"/>
            <color indexed="81"/>
            <rFont val="Tahoma"/>
            <family val="2"/>
          </rPr>
          <t xml:space="preserve">data from the national model.
crude oil is used to produce diesel and mazut. The mining of the crude oil releases methane gas and mining waste. In addition, we needed to determine how much fuel is produced from crude oil. </t>
        </r>
      </text>
    </comment>
    <comment ref="D36" authorId="1" shapeId="0" xr:uid="{00000000-0006-0000-0800-000005000000}">
      <text>
        <r>
          <rPr>
            <b/>
            <sz val="9"/>
            <color indexed="81"/>
            <rFont val="Tahoma"/>
            <family val="2"/>
          </rPr>
          <t>talco:</t>
        </r>
        <r>
          <rPr>
            <sz val="9"/>
            <color indexed="81"/>
            <rFont val="Tahoma"/>
            <family val="2"/>
          </rPr>
          <t xml:space="preserve">
refining coefficients</t>
        </r>
      </text>
    </comment>
    <comment ref="E36" authorId="1" shapeId="0" xr:uid="{00000000-0006-0000-0800-000006000000}">
      <text>
        <r>
          <rPr>
            <b/>
            <sz val="9"/>
            <color indexed="81"/>
            <rFont val="Tahoma"/>
            <family val="2"/>
          </rPr>
          <t>talco:</t>
        </r>
        <r>
          <rPr>
            <sz val="9"/>
            <color indexed="81"/>
            <rFont val="Tahoma"/>
            <family val="2"/>
          </rPr>
          <t xml:space="preserve">
refining coefficients</t>
        </r>
      </text>
    </comment>
    <comment ref="G54" authorId="0" shapeId="0" xr:uid="{E12CB2F1-9ACA-49C1-B7E8-09F921338526}">
      <text>
        <r>
          <rPr>
            <b/>
            <sz val="9"/>
            <color indexed="81"/>
            <rFont val="Tahoma"/>
            <family val="2"/>
          </rPr>
          <t>Lidor:
the total emission from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‏‏משתמש Windows</author>
    <author>shiri</author>
    <author>zeev stossel</author>
  </authors>
  <commentList>
    <comment ref="A1" authorId="0" shapeId="0" xr:uid="{00000000-0006-0000-0100-000001000000}">
      <text>
        <r>
          <rPr>
            <b/>
            <sz val="9"/>
            <color indexed="81"/>
            <rFont val="Tahoma"/>
            <charset val="177"/>
          </rPr>
          <t>‏‏משתמש Windows:</t>
        </r>
        <r>
          <rPr>
            <sz val="9"/>
            <color indexed="81"/>
            <rFont val="Tahoma"/>
            <charset val="177"/>
          </rPr>
          <t xml:space="preserve">
shiri:
https://www.cbs.gov.il/he/publications/Pages/2019/%D7%94%D7%A8%D7%A9%D7%95%D7%99%D7%95%D7%AA-%D7%94%D7%9E%D7%A7%D7%95%D7%9E%D7%99%D7%95%D7%AA-%D7%91%D7%99%D7%A9%D7%A8%D7%90%D7%9C-%D7%A7%D7%95%D7%91%D7%A6%D7%99-%D7%A0%D7%AA%D7%95%D7%A0%D7%99%D7%9D-%D7%9C%D7%A2%D7%99%D7%91%D7%95%D7%93-1999-2017.aspx
lidor:
https://www.cbs.gov.il/he/Settlements/Pages/%D7%99%D7%99%D7%A9%D7%95%D7%91%D7%99%D7%9D/Yishuv.aspx?semel=9000&amp;mode=Yeshuv</t>
        </r>
      </text>
    </comment>
    <comment ref="C2" authorId="0" shapeId="0" xr:uid="{00000000-0006-0000-0100-000002000000}">
      <text>
        <r>
          <rPr>
            <b/>
            <sz val="9"/>
            <color indexed="81"/>
            <rFont val="Tahoma"/>
            <family val="2"/>
          </rPr>
          <t>‏‏משתמש Windows:</t>
        </r>
        <r>
          <rPr>
            <sz val="9"/>
            <color indexed="81"/>
            <rFont val="Tahoma"/>
            <family val="2"/>
          </rPr>
          <t xml:space="preserve">
ממוצע משוקלל בינהם. יש נתונים רק ל2013 ול2021</t>
        </r>
      </text>
    </comment>
    <comment ref="R3" authorId="1" shapeId="0" xr:uid="{993EA9AA-131A-49FD-ADDA-331233D0ECD5}">
      <text>
        <r>
          <rPr>
            <b/>
            <sz val="9"/>
            <color indexed="81"/>
            <rFont val="Tahoma"/>
            <family val="2"/>
          </rPr>
          <t xml:space="preserve">shiri:
מספר המבנים בעלי 1--2 יחידות
</t>
        </r>
        <r>
          <rPr>
            <sz val="9"/>
            <color indexed="81"/>
            <rFont val="Tahoma"/>
            <family val="2"/>
          </rPr>
          <t xml:space="preserve">
https://www.cbs.gov.il/he/mediarelease/doclib/2022/031/04_22_031t3.pdf</t>
        </r>
      </text>
    </comment>
    <comment ref="R15" authorId="1" shapeId="0" xr:uid="{2517830D-4B17-4FB3-AFF5-DDF88E626DFA}">
      <text>
        <r>
          <rPr>
            <b/>
            <sz val="9"/>
            <color indexed="81"/>
            <rFont val="Tahoma"/>
            <family val="2"/>
          </rPr>
          <t>shiri:
https://www.cbs.gov.il/he/mediarelease/doclib/2022/031/04_22_031t1.pdf</t>
        </r>
      </text>
    </comment>
    <comment ref="X15" authorId="1" shapeId="0" xr:uid="{4ACD03EB-3040-4C3E-86F7-BD3F2C27309F}">
      <text>
        <r>
          <rPr>
            <b/>
            <sz val="9"/>
            <color indexed="81"/>
            <rFont val="Tahoma"/>
            <family val="2"/>
          </rPr>
          <t>shiri:</t>
        </r>
        <r>
          <rPr>
            <sz val="9"/>
            <color indexed="81"/>
            <rFont val="Tahoma"/>
            <family val="2"/>
          </rPr>
          <t xml:space="preserve">
https://www.cbs.gov.il/he/publications/Pages/2019/%D7%94%D7%A8%D7%A9%D7%95%D7%99%D7%95%D7%AA-%D7%94%D7%9E%D7%A7%D7%95%D7%9E%D7%99%D7%95%D7%AA-%D7%91%D7%99%D7%A9%D7%A8%D7%90%D7%9C-%D7%A7%D7%95%D7%91%D7%A6%D7%99-%D7%A0%D7%AA%D7%95%D7%A0%D7%99%D7%9D-%D7%9C%D7%A2%D7%99%D7%91%D7%95%D7%93-1999-2017.aspx</t>
        </r>
      </text>
    </comment>
    <comment ref="A17" authorId="0" shapeId="0" xr:uid="{00000000-0006-0000-0100-000003000000}">
      <text>
        <r>
          <rPr>
            <b/>
            <sz val="9"/>
            <color indexed="81"/>
            <rFont val="Tahoma"/>
            <family val="2"/>
          </rPr>
          <t>‏‏</t>
        </r>
        <r>
          <rPr>
            <b/>
            <sz val="11"/>
            <color indexed="81"/>
            <rFont val="Tahoma"/>
            <family val="2"/>
          </rPr>
          <t>Lidor:</t>
        </r>
        <r>
          <rPr>
            <sz val="11"/>
            <color indexed="81"/>
            <rFont val="Tahoma"/>
            <family val="2"/>
          </rPr>
          <t xml:space="preserve">
The required amount needed per square meter of contruction.
Taken from the National Model
</t>
        </r>
      </text>
    </comment>
    <comment ref="J17" authorId="0" shapeId="0" xr:uid="{00000000-0006-0000-0100-000004000000}">
      <text>
        <r>
          <rPr>
            <b/>
            <sz val="12"/>
            <color indexed="81"/>
            <rFont val="Tahoma"/>
            <family val="2"/>
          </rPr>
          <t>שירי:</t>
        </r>
        <r>
          <rPr>
            <sz val="12"/>
            <color indexed="81"/>
            <rFont val="Tahoma"/>
            <family val="2"/>
          </rPr>
          <t xml:space="preserve">
טבלה שזאב עשה
Lidor:
Mortar is a mixture of building materials, used as an adhesive between blocks, bricks or stones.
It helps to bond the materials together and provide structure stability.</t>
        </r>
      </text>
    </comment>
    <comment ref="R17" authorId="0" shapeId="0" xr:uid="{12209553-7318-4DED-8B20-A1631A007654}">
      <text>
        <r>
          <rPr>
            <b/>
            <sz val="9"/>
            <color indexed="81"/>
            <rFont val="Tahoma"/>
            <family val="2"/>
          </rPr>
          <t xml:space="preserve">Lidor:
the total built area in israel in 2020
In the national model, this datum is defined in matlab.
I decided to bring it here, to make it more modolary.
</t>
        </r>
        <r>
          <rPr>
            <sz val="9"/>
            <color indexed="81"/>
            <rFont val="Tahoma"/>
            <family val="2"/>
          </rPr>
          <t>https://static.parks.org.il/wp-content/uploads/2022/07/%D7%A4%D7%A8%D7%A7-%D7%90-%D7%A9%D7%99%D7%9E%D7%95%D7%A9%D7%99-%D7%A7%D7%A8%D7%A7%D7%A2-%D7%91%D7%99%D7%A9%D7%A8%D7%90%D7%9C-%D7%AA%D7%9B%D7%A1%D7%99%D7%AA.pdf</t>
        </r>
        <r>
          <rPr>
            <b/>
            <sz val="9"/>
            <color indexed="81"/>
            <rFont val="Tahoma"/>
            <family val="2"/>
          </rPr>
          <t xml:space="preserve">
Page 3</t>
        </r>
      </text>
    </comment>
    <comment ref="A22" authorId="0" shapeId="0" xr:uid="{00000000-0006-0000-0100-000005000000}">
      <text>
        <r>
          <rPr>
            <b/>
            <sz val="12"/>
            <color indexed="81"/>
            <rFont val="Tahoma"/>
            <family val="2"/>
          </rPr>
          <t>‏‏Lidor:</t>
        </r>
        <r>
          <rPr>
            <sz val="11"/>
            <color indexed="81"/>
            <rFont val="Tahoma"/>
            <family val="2"/>
          </rPr>
          <t xml:space="preserve">
Materials that are leftover during the peocess of extracting minerals.
Taken from the National Model
</t>
        </r>
      </text>
    </comment>
    <comment ref="A24" authorId="2" shapeId="0" xr:uid="{00000000-0006-0000-0100-000006000000}">
      <text>
        <r>
          <rPr>
            <b/>
            <sz val="12"/>
            <color indexed="81"/>
            <rFont val="Tahoma"/>
            <family val="2"/>
          </rPr>
          <t>zeev stossel:</t>
        </r>
        <r>
          <rPr>
            <sz val="12"/>
            <color indexed="81"/>
            <rFont val="Tahoma"/>
            <family val="2"/>
          </rPr>
          <t xml:space="preserve">
מקדם לפי Wuppertal
‏‏
Lidor:
For every Kg mined there is 3.22 Kg of waste</t>
        </r>
        <r>
          <rPr>
            <sz val="11"/>
            <color indexed="81"/>
            <rFont val="Tahoma"/>
            <family val="2"/>
          </rPr>
          <t xml:space="preserve">
</t>
        </r>
      </text>
    </comment>
    <comment ref="L35" authorId="0" shapeId="0" xr:uid="{CB9F4939-9F4B-46A4-877E-B2E4A97CDEDB}">
      <text>
        <r>
          <rPr>
            <b/>
            <sz val="9"/>
            <color indexed="81"/>
            <rFont val="Tahoma"/>
            <family val="2"/>
          </rPr>
          <t>Lidor:
From the National Model</t>
        </r>
      </text>
    </comment>
    <comment ref="A41" authorId="0" shapeId="0" xr:uid="{00000000-0006-0000-0100-000008000000}">
      <text>
        <r>
          <rPr>
            <b/>
            <sz val="9"/>
            <color indexed="81"/>
            <rFont val="Tahoma"/>
            <family val="2"/>
          </rPr>
          <t>‏‏משתמש Windows:</t>
        </r>
        <r>
          <rPr>
            <sz val="9"/>
            <color indexed="81"/>
            <rFont val="Tahoma"/>
            <family val="2"/>
          </rPr>
          <t xml:space="preserve">
calculated based on BS/ Israel population ratio
המרתי מ2017 ל2019 (הכפלה ב1.049) ואז הכפלה באוכלוסיה יחסית של ב"ש (0.02)</t>
        </r>
      </text>
    </comment>
    <comment ref="A42" authorId="0" shapeId="0" xr:uid="{00000000-0006-0000-0100-000009000000}">
      <text>
        <r>
          <rPr>
            <b/>
            <sz val="9"/>
            <color indexed="81"/>
            <rFont val="Tahoma"/>
            <family val="2"/>
          </rPr>
          <t>‏‏משתמש Windows:</t>
        </r>
        <r>
          <rPr>
            <sz val="9"/>
            <color indexed="81"/>
            <rFont val="Tahoma"/>
            <family val="2"/>
          </rPr>
          <t xml:space="preserve">
calculated based on BS/ Israel population ratio</t>
        </r>
      </text>
    </comment>
    <comment ref="A45" authorId="0" shapeId="0" xr:uid="{00000000-0006-0000-0100-00000A000000}">
      <text>
        <r>
          <rPr>
            <b/>
            <sz val="9"/>
            <color indexed="81"/>
            <rFont val="Tahoma"/>
            <family val="2"/>
          </rPr>
          <t>‏‏משתמש Windows:</t>
        </r>
        <r>
          <rPr>
            <sz val="9"/>
            <color indexed="81"/>
            <rFont val="Tahoma"/>
            <family val="2"/>
          </rPr>
          <t xml:space="preserve">
מחושב מהגליון</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‏‏משתמש Windows</author>
    <author>shiri</author>
  </authors>
  <commentList>
    <comment ref="I1" authorId="0" shapeId="0" xr:uid="{00000000-0006-0000-0200-000001000000}">
      <text>
        <r>
          <rPr>
            <b/>
            <sz val="9"/>
            <color indexed="81"/>
            <rFont val="Tahoma"/>
            <family val="2"/>
          </rPr>
          <t>‏‏משתמש Windows:</t>
        </r>
        <r>
          <rPr>
            <sz val="9"/>
            <color indexed="81"/>
            <rFont val="Tahoma"/>
            <family val="2"/>
          </rPr>
          <t xml:space="preserve">
נתונים מהמודל הארצי. מהצצה באינטרנט הנתונים נכונים.</t>
        </r>
      </text>
    </comment>
    <comment ref="P2" authorId="1" shapeId="0" xr:uid="{00000000-0006-0000-0200-000002000000}">
      <text>
        <r>
          <rPr>
            <b/>
            <sz val="9"/>
            <color indexed="81"/>
            <rFont val="Tahoma"/>
            <family val="2"/>
          </rPr>
          <t>shiri:</t>
        </r>
        <r>
          <rPr>
            <sz val="9"/>
            <color indexed="81"/>
            <rFont val="Tahoma"/>
            <family val="2"/>
          </rPr>
          <t xml:space="preserve">
https://imoh.maps.arcgis.com/apps/dashboards/47c94f35dffa4d029c6bd213ff77c3f9#locale=he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‏‏משתמש Windows</author>
    <author>talco</author>
  </authors>
  <commentList>
    <comment ref="H1" authorId="0" shapeId="0" xr:uid="{BE5ECA39-1E80-4FE4-86F6-EDA21DD8CA0C}">
      <text>
        <r>
          <rPr>
            <b/>
            <sz val="11"/>
            <color indexed="81"/>
            <rFont val="Tahoma"/>
            <family val="2"/>
          </rPr>
          <t xml:space="preserve">Lidor Tzur:
</t>
        </r>
        <r>
          <rPr>
            <sz val="11"/>
            <color indexed="81"/>
            <rFont val="Tahoma"/>
            <family val="2"/>
          </rPr>
          <t>CBS report on several years, including 2019:
https://www.cbs.gov.il/he/publications/Pages/2019/%D7%A4%D7%A1%D7%95%D7%9C%D7%AA-%D7%A9%D7%A0%D7%90%D7%A1%D7%A4%D7%94-%D7%91%D7%A8%D7%A9%D7%95%D7%99%D7%95%D7%AA-%D7%94%D7%9E%D7%A7%D7%95%D7%9E%D7%99%D7%95%D7%AA-2014-2017.aspx</t>
        </r>
        <r>
          <rPr>
            <b/>
            <sz val="11"/>
            <color indexed="81"/>
            <rFont val="Tahoma"/>
            <family val="2"/>
          </rPr>
          <t xml:space="preserve">
also, single averaged datum from CBS on Beer Sheva
</t>
        </r>
        <r>
          <rPr>
            <sz val="11"/>
            <color indexed="81"/>
            <rFont val="Tahoma"/>
            <family val="2"/>
          </rPr>
          <t>https://www.cbs.gov.il/he/Settlements/Pages/%D7%99%D7%99%D7%A9%D7%95%D7%91%D7%99%D7%9D/%D7%91%D7%90%D7%A8%20%D7%A9%D7%91%D7%A2.aspx
in this data we assumed the distribution of waste is the same as the national model (both in terns of types of waste, and typer of waste material). There is a reference file in the folders where we calculated this data.</t>
        </r>
      </text>
    </comment>
    <comment ref="W1" authorId="0" shapeId="0" xr:uid="{00000000-0006-0000-0300-000001000000}">
      <text>
        <r>
          <rPr>
            <b/>
            <sz val="9"/>
            <color indexed="81"/>
            <rFont val="Tahoma"/>
            <family val="2"/>
          </rPr>
          <t>‏‏משתמש Windows:</t>
        </r>
        <r>
          <rPr>
            <sz val="9"/>
            <color indexed="81"/>
            <rFont val="Tahoma"/>
            <family val="2"/>
          </rPr>
          <t xml:space="preserve">
נתונים מהמודל הארצי</t>
        </r>
      </text>
    </comment>
    <comment ref="K2" authorId="0" shapeId="0" xr:uid="{4772D242-E0DD-4A6D-8394-47BF91894DE4}">
      <text>
        <r>
          <rPr>
            <b/>
            <sz val="9"/>
            <color indexed="81"/>
            <rFont val="Tahoma"/>
            <family val="2"/>
          </rPr>
          <t xml:space="preserve">Lidor:
</t>
        </r>
        <r>
          <rPr>
            <sz val="10"/>
            <color indexed="81"/>
            <rFont val="Arial"/>
            <family val="2"/>
            <scheme val="minor"/>
          </rPr>
          <t>include in it "Food Industry"</t>
        </r>
      </text>
    </comment>
    <comment ref="R14" authorId="0" shapeId="0" xr:uid="{00000000-0006-0000-0300-000002000000}">
      <text>
        <r>
          <rPr>
            <b/>
            <sz val="9"/>
            <color indexed="81"/>
            <rFont val="Tahoma"/>
            <family val="2"/>
          </rPr>
          <t>‏‏משתמש Windows:</t>
        </r>
        <r>
          <rPr>
            <sz val="9"/>
            <color indexed="81"/>
            <rFont val="Tahoma"/>
            <family val="2"/>
          </rPr>
          <t xml:space="preserve">
נתונים מהמודל הארצי</t>
        </r>
      </text>
    </comment>
    <comment ref="H19" authorId="0" shapeId="0" xr:uid="{00000000-0006-0000-0300-000003000000}">
      <text>
        <r>
          <rPr>
            <b/>
            <sz val="9"/>
            <color indexed="81"/>
            <rFont val="Tahoma"/>
            <family val="2"/>
          </rPr>
          <t>Lidor:
סך כמות הפסולת המועברת להטמנה (טון)
מקור הנתון: הלמ״ס. (2022). לוח 3. קישור: https://www.cbs.gov.il/he/publications/Pages/2019/פסולת-שנאספה-ברשויות-המקומיות-2014-2017.aspx</t>
        </r>
      </text>
    </comment>
    <comment ref="K19" authorId="0" shapeId="0" xr:uid="{2DEAA912-5566-4332-8DCC-AACEE86AAF55}">
      <text>
        <r>
          <rPr>
            <b/>
            <sz val="9"/>
            <color indexed="81"/>
            <rFont val="Tahoma"/>
            <family val="2"/>
          </rPr>
          <t xml:space="preserve">Lidor:
</t>
        </r>
        <r>
          <rPr>
            <sz val="9"/>
            <color indexed="81"/>
            <rFont val="Tahoma"/>
            <family val="2"/>
          </rPr>
          <t>By Idan 
עידן חישב אותם ע״י עיבוד נתוני סקר פסולת של העיר הכוללת פילוח פסולת בשילוב עם כמויות הפסולת של הלמ״ס.
כשהתזה שלו תעבור אישור הוא יוכל לשלוח לי קישור לנושא.</t>
        </r>
      </text>
    </comment>
    <comment ref="A39" authorId="0" shapeId="0" xr:uid="{00000000-0006-0000-0300-000004000000}">
      <text>
        <r>
          <rPr>
            <b/>
            <sz val="9"/>
            <color indexed="81"/>
            <rFont val="Tahoma"/>
            <family val="2"/>
          </rPr>
          <t>‏‏משתמש Windows:</t>
        </r>
        <r>
          <rPr>
            <sz val="9"/>
            <color indexed="81"/>
            <rFont val="Tahoma"/>
            <family val="2"/>
          </rPr>
          <t xml:space="preserve">
נתונים מהמודל הארצי</t>
        </r>
      </text>
    </comment>
    <comment ref="O45" authorId="1" shapeId="0" xr:uid="{00000000-0006-0000-0300-000005000000}">
      <text>
        <r>
          <rPr>
            <b/>
            <sz val="9"/>
            <color indexed="81"/>
            <rFont val="Tahoma"/>
            <family val="2"/>
          </rPr>
          <t>talco:</t>
        </r>
        <r>
          <rPr>
            <sz val="9"/>
            <color indexed="81"/>
            <rFont val="Tahoma"/>
            <family val="2"/>
          </rPr>
          <t xml:space="preserve">
including mazut, kerosene and liquified petroleum gas for transportation</t>
        </r>
      </text>
    </comment>
    <comment ref="J47" authorId="0" shapeId="0" xr:uid="{C2597612-0229-43C7-B572-7B06658DB2C3}">
      <text>
        <r>
          <rPr>
            <b/>
            <sz val="11"/>
            <color indexed="81"/>
            <rFont val="Tahoma"/>
            <family val="2"/>
          </rPr>
          <t xml:space="preserve">Lidor: </t>
        </r>
        <r>
          <rPr>
            <sz val="11"/>
            <color indexed="81"/>
            <rFont val="Tahoma"/>
            <family val="2"/>
          </rPr>
          <t xml:space="preserve">Ton of crude oil needed for 1 ton of fuel,
 by Israel metabolism 2017.
</t>
        </r>
      </text>
    </comment>
    <comment ref="H48" authorId="0" shapeId="0" xr:uid="{EDF04432-1F21-4A24-89A7-4F1E5E6C690D}">
      <text>
        <r>
          <rPr>
            <b/>
            <sz val="12"/>
            <color indexed="81"/>
            <rFont val="Tahoma"/>
            <family val="2"/>
          </rPr>
          <t xml:space="preserve">Lidor:
</t>
        </r>
        <r>
          <rPr>
            <sz val="12"/>
            <color indexed="81"/>
            <rFont val="Tahoma"/>
            <family val="2"/>
          </rPr>
          <t>emission from crude oil refining
From the b-electricity in the Metabolism Israel files.
(Datum from the National Model)</t>
        </r>
      </text>
    </comment>
    <comment ref="J50" authorId="0" shapeId="0" xr:uid="{9BBBBCDE-B99E-4F85-8F15-CEB9E7FDA132}">
      <text>
        <r>
          <rPr>
            <b/>
            <sz val="12"/>
            <color indexed="81"/>
            <rFont val="Tahoma"/>
            <family val="2"/>
          </rPr>
          <t>‏‏Lidor:</t>
        </r>
        <r>
          <rPr>
            <sz val="12"/>
            <color indexed="81"/>
            <rFont val="Tahoma"/>
            <family val="2"/>
          </rPr>
          <t xml:space="preserve">
For every Kg mined there is 1.22 Kg of waste
Data from the national model.</t>
        </r>
      </text>
    </comment>
    <comment ref="J53" authorId="0" shapeId="0" xr:uid="{0B920929-7E48-464C-87E8-DE030AE10FD0}">
      <text>
        <r>
          <rPr>
            <b/>
            <sz val="12"/>
            <color indexed="81"/>
            <rFont val="Tahoma"/>
            <family val="2"/>
          </rPr>
          <t>‏‏Lidor:</t>
        </r>
        <r>
          <rPr>
            <sz val="12"/>
            <color indexed="81"/>
            <rFont val="Tahoma"/>
            <family val="2"/>
          </rPr>
          <t xml:space="preserve">
For every Kg mined there is 12.11 Kg of waste
Data from the national model.</t>
        </r>
      </text>
    </comment>
    <comment ref="P57" authorId="1" shapeId="0" xr:uid="{00000000-0006-0000-0300-000006000000}">
      <text>
        <r>
          <rPr>
            <b/>
            <sz val="9"/>
            <color indexed="81"/>
            <rFont val="Tahoma"/>
            <family val="2"/>
          </rPr>
          <t>talco:</t>
        </r>
        <r>
          <rPr>
            <sz val="9"/>
            <color indexed="81"/>
            <rFont val="Tahoma"/>
            <family val="2"/>
          </rPr>
          <t xml:space="preserve">
imported as plastic flakes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‏‏משתמש Windows</author>
    <author>shiri</author>
    <author>stossel zeev</author>
    <author>zeev stossel</author>
  </authors>
  <commentList>
    <comment ref="A1" authorId="0" shapeId="0" xr:uid="{00000000-0006-0000-0900-000001000000}">
      <text>
        <r>
          <rPr>
            <b/>
            <sz val="14"/>
            <color indexed="81"/>
            <rFont val="Tahoma"/>
            <family val="2"/>
          </rPr>
          <t xml:space="preserve">Lidor:
</t>
        </r>
        <r>
          <rPr>
            <sz val="16"/>
            <color indexed="81"/>
            <rFont val="Tahoma"/>
            <family val="2"/>
          </rPr>
          <t>First- we increased the data according to the percentage of population growth from 2017, to 2019 (the ratio is 1.0491).
In 2019, the population of Israel was 9,054,000, and the population of Beer Sheva was 209,687.
The calculation is based on the assumption that the food consumption is the same in all cities, therefore the relative part of the BS is calculated.</t>
        </r>
        <r>
          <rPr>
            <sz val="14"/>
            <color indexed="81"/>
            <rFont val="Tahoma"/>
            <family val="2"/>
          </rPr>
          <t xml:space="preserve">
</t>
        </r>
      </text>
    </comment>
    <comment ref="G1" authorId="0" shapeId="0" xr:uid="{257CAE95-11C9-473A-81C9-100F49C80D59}">
      <text>
        <r>
          <rPr>
            <b/>
            <sz val="9"/>
            <color indexed="81"/>
            <rFont val="Tahoma"/>
            <family val="2"/>
          </rPr>
          <t>Lidor:
datum from the national model.</t>
        </r>
      </text>
    </comment>
    <comment ref="K1" authorId="0" shapeId="0" xr:uid="{00000000-0006-0000-0900-000002000000}">
      <text>
        <r>
          <rPr>
            <b/>
            <sz val="9"/>
            <color indexed="81"/>
            <rFont val="Tahoma"/>
            <family val="2"/>
          </rPr>
          <t xml:space="preserve">Lidor:
</t>
        </r>
        <r>
          <rPr>
            <sz val="9"/>
            <color indexed="81"/>
            <rFont val="Tahoma"/>
            <family val="2"/>
          </rPr>
          <t>datum from the national model</t>
        </r>
      </text>
    </comment>
    <comment ref="N1" authorId="0" shapeId="0" xr:uid="{BED40206-27F2-45DC-B27A-76CF1CC9C635}">
      <text>
        <r>
          <rPr>
            <b/>
            <sz val="14"/>
            <color indexed="81"/>
            <rFont val="Tahoma"/>
            <family val="2"/>
          </rPr>
          <t xml:space="preserve">Lidor:
 </t>
        </r>
        <r>
          <rPr>
            <sz val="14"/>
            <color indexed="81"/>
            <rFont val="Tahoma"/>
            <family val="2"/>
          </rPr>
          <t>datum from the national model - multiplied by the relative population of Beer Sheva</t>
        </r>
      </text>
    </comment>
    <comment ref="V1" authorId="0" shapeId="0" xr:uid="{A1E72B28-651F-4891-A11F-E80132EBDE34}">
      <text>
        <r>
          <rPr>
            <b/>
            <sz val="9"/>
            <color indexed="81"/>
            <rFont val="Tahoma"/>
            <family val="2"/>
          </rPr>
          <t>Lidor:
datum from the national model</t>
        </r>
      </text>
    </comment>
    <comment ref="AG2" authorId="0" shapeId="0" xr:uid="{30DAF714-D331-414C-8C3F-4B9D79F968CD}">
      <text>
        <r>
          <rPr>
            <b/>
            <sz val="16"/>
            <color indexed="81"/>
            <rFont val="Tahoma"/>
            <family val="2"/>
          </rPr>
          <t xml:space="preserve">Lidor:
</t>
        </r>
        <r>
          <rPr>
            <sz val="16"/>
            <color indexed="81"/>
            <rFont val="Tahoma"/>
            <family val="2"/>
          </rPr>
          <t>the total area required to produce food consumed by Beer Sheva residents in 2019</t>
        </r>
      </text>
    </comment>
    <comment ref="AI3" authorId="0" shapeId="0" xr:uid="{00000000-0006-0000-0900-000003000000}">
      <text>
        <r>
          <rPr>
            <b/>
            <sz val="16"/>
            <color indexed="81"/>
            <rFont val="Tahoma"/>
            <family val="2"/>
          </rPr>
          <t>‏‏Lidor:</t>
        </r>
        <r>
          <rPr>
            <sz val="16"/>
            <color indexed="81"/>
            <rFont val="Tahoma"/>
            <family val="2"/>
          </rPr>
          <t xml:space="preserve">
the maximal value possible in order to keep the area for food in Israel under 4500000 m^2</t>
        </r>
      </text>
    </comment>
    <comment ref="AJ3" authorId="1" shapeId="0" xr:uid="{00000000-0006-0000-0900-000004000000}">
      <text>
        <r>
          <rPr>
            <b/>
            <sz val="12"/>
            <color indexed="81"/>
            <rFont val="Tahoma"/>
            <family val="2"/>
          </rPr>
          <t>shiri:</t>
        </r>
        <r>
          <rPr>
            <sz val="12"/>
            <color indexed="81"/>
            <rFont val="Tahoma"/>
            <family val="2"/>
          </rPr>
          <t xml:space="preserve">
Assuming the maximal area available for local agriculture is 4500</t>
        </r>
        <r>
          <rPr>
            <sz val="9"/>
            <color indexed="81"/>
            <rFont val="Tahoma"/>
            <family val="2"/>
          </rPr>
          <t xml:space="preserve">
</t>
        </r>
      </text>
    </comment>
    <comment ref="Q5" authorId="0" shapeId="0" xr:uid="{43B6D8F4-2B1F-47C3-BB17-6E15B843F338}">
      <text>
        <r>
          <rPr>
            <b/>
            <sz val="12"/>
            <color indexed="81"/>
            <rFont val="Tahoma"/>
            <family val="2"/>
          </rPr>
          <t xml:space="preserve">Lidor:
</t>
        </r>
        <r>
          <rPr>
            <sz val="12"/>
            <color indexed="81"/>
            <rFont val="Tahoma"/>
            <family val="2"/>
          </rPr>
          <t>datum from the national model - multiplied by the relative population of Beer Sheva</t>
        </r>
        <r>
          <rPr>
            <b/>
            <sz val="12"/>
            <color indexed="81"/>
            <rFont val="Tahoma"/>
            <family val="2"/>
          </rPr>
          <t xml:space="preserve">
</t>
        </r>
      </text>
    </comment>
    <comment ref="S5" authorId="0" shapeId="0" xr:uid="{46839DE1-95C0-4D37-955A-FE4D17E630F3}">
      <text>
        <r>
          <rPr>
            <b/>
            <sz val="9"/>
            <color indexed="81"/>
            <rFont val="Tahoma"/>
            <family val="2"/>
          </rPr>
          <t>Lidor: datum from the national model</t>
        </r>
      </text>
    </comment>
    <comment ref="W14" authorId="2" shapeId="0" xr:uid="{00000000-0006-0000-0900-000005000000}">
      <text>
        <r>
          <rPr>
            <b/>
            <sz val="9"/>
            <color indexed="81"/>
            <rFont val="Tahoma"/>
            <family val="2"/>
          </rPr>
          <t>stossel zeev:</t>
        </r>
        <r>
          <rPr>
            <sz val="9"/>
            <color indexed="81"/>
            <rFont val="Tahoma"/>
            <family val="2"/>
          </rPr>
          <t xml:space="preserve">
ערכים של קטניות אחרים</t>
        </r>
      </text>
    </comment>
    <comment ref="L48" authorId="3" shapeId="0" xr:uid="{00000000-0006-0000-0900-000006000000}">
      <text>
        <r>
          <rPr>
            <b/>
            <sz val="9"/>
            <color indexed="81"/>
            <rFont val="Tahoma"/>
            <family val="2"/>
          </rPr>
          <t>zeev stossel:</t>
        </r>
        <r>
          <rPr>
            <sz val="9"/>
            <color indexed="81"/>
            <rFont val="Tahoma"/>
            <family val="2"/>
          </rPr>
          <t xml:space="preserve">
נלקח כרך של זיתי מאכל
</t>
        </r>
      </text>
    </comment>
    <comment ref="M48" authorId="3" shapeId="0" xr:uid="{00000000-0006-0000-0900-000007000000}">
      <text>
        <r>
          <rPr>
            <b/>
            <sz val="9"/>
            <color indexed="81"/>
            <rFont val="Tahoma"/>
            <family val="2"/>
          </rPr>
          <t>zeev stossel:</t>
        </r>
        <r>
          <rPr>
            <sz val="9"/>
            <color indexed="81"/>
            <rFont val="Tahoma"/>
            <family val="2"/>
          </rPr>
          <t xml:space="preserve">
נלקח כרך של זיתי מאכל
</t>
        </r>
      </text>
    </comment>
    <comment ref="A70" authorId="0" shapeId="0" xr:uid="{00000000-0006-0000-0900-000008000000}">
      <text>
        <r>
          <rPr>
            <b/>
            <sz val="9"/>
            <color indexed="81"/>
            <rFont val="Tahoma"/>
            <family val="2"/>
          </rPr>
          <t>‏‏משתמש Windows:</t>
        </r>
        <r>
          <rPr>
            <sz val="9"/>
            <color indexed="81"/>
            <rFont val="Tahoma"/>
            <family val="2"/>
          </rPr>
          <t xml:space="preserve">
מחושב מהגיליון</t>
        </r>
      </text>
    </comment>
    <comment ref="G72" authorId="0" shapeId="0" xr:uid="{B7F5B377-5BD9-41CB-A13E-1EDF271F87F0}">
      <text>
        <r>
          <rPr>
            <b/>
            <sz val="10"/>
            <color indexed="81"/>
            <rFont val="Tahoma"/>
            <family val="2"/>
          </rPr>
          <t xml:space="preserve">Lidor:
</t>
        </r>
        <r>
          <rPr>
            <sz val="10"/>
            <color indexed="81"/>
            <rFont val="Tahoma"/>
            <family val="2"/>
          </rPr>
          <t>data from "Materials" sheet in this workbook.</t>
        </r>
      </text>
    </comment>
    <comment ref="G79" authorId="0" shapeId="0" xr:uid="{1094C638-301D-49F2-9562-A6768C7A9605}">
      <text>
        <r>
          <rPr>
            <b/>
            <sz val="9"/>
            <color indexed="81"/>
            <rFont val="Tahoma"/>
            <family val="2"/>
          </rPr>
          <t>Lidor: national model datum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‏‏משתמש Windows</author>
    <author>shiri</author>
  </authors>
  <commentList>
    <comment ref="A1" authorId="0" shapeId="0" xr:uid="{00000000-0006-0000-0400-000001000000}">
      <text>
        <r>
          <rPr>
            <b/>
            <sz val="11"/>
            <color indexed="81"/>
            <rFont val="Tahoma"/>
            <family val="2"/>
          </rPr>
          <t>‏‏משתמש Windows:</t>
        </r>
        <r>
          <rPr>
            <sz val="11"/>
            <color indexed="81"/>
            <rFont val="Tahoma"/>
            <family val="2"/>
          </rPr>
          <t xml:space="preserve">
shiri:
2017-2021 חושבו לפי
https://www.cbs.gov.il/he/publications/doclib/2023/nesua21_1892/t01.pdf
lidor: חושב על פי 2022
https://www.cbs.gov.il/he/publications/DocLib/2024/nesua22_1923/h_print.pdf
Lidor:
In the end, we got the data from Idan, saved in the files. file name: " br7_trans_km_summary "</t>
        </r>
      </text>
    </comment>
    <comment ref="A12" authorId="0" shapeId="0" xr:uid="{00000000-0006-0000-0400-000002000000}">
      <text>
        <r>
          <rPr>
            <b/>
            <sz val="10"/>
            <color indexed="81"/>
            <rFont val="Tahoma"/>
            <family val="2"/>
          </rPr>
          <t>Lidor:</t>
        </r>
        <r>
          <rPr>
            <sz val="10"/>
            <color indexed="81"/>
            <rFont val="Tahoma"/>
            <family val="2"/>
          </rPr>
          <t xml:space="preserve">
https://www.cbs.gov.il/he/Settlements/Pages/%D7%99%D7%99%D7%A9%D7%95%D7%91%D7%99%D7%9D/%D7%91%D7%90%D7%A8%20%D7%A9%D7%91%D7%A2.aspx</t>
        </r>
      </text>
    </comment>
    <comment ref="C13" authorId="0" shapeId="0" xr:uid="{00000000-0006-0000-0400-000003000000}">
      <text>
        <r>
          <rPr>
            <b/>
            <sz val="9"/>
            <color indexed="81"/>
            <rFont val="Tahoma"/>
            <family val="2"/>
          </rPr>
          <t>‏‏משתמש Windows:</t>
        </r>
        <r>
          <rPr>
            <sz val="9"/>
            <color indexed="81"/>
            <rFont val="Tahoma"/>
            <family val="2"/>
          </rPr>
          <t xml:space="preserve">
כולל מוניות</t>
        </r>
      </text>
    </comment>
    <comment ref="J13" authorId="0" shapeId="0" xr:uid="{00000000-0006-0000-0400-000004000000}">
      <text>
        <r>
          <rPr>
            <b/>
            <sz val="9"/>
            <color indexed="81"/>
            <rFont val="Tahoma"/>
            <family val="2"/>
          </rPr>
          <t>Lidor:
Data from the National model</t>
        </r>
        <r>
          <rPr>
            <sz val="11"/>
            <color indexed="81"/>
            <rFont val="Tahoma"/>
            <family val="2"/>
          </rPr>
          <t xml:space="preserve">
A conservative estimate that a car travels an average of 4 times a day.
Emissions that result from turning the engine on and off, depending on the number of times a vehicle starts driving per day.
הערכה שמרנית שרכב נוסע ביום בממוצע 4 פעמים
פליטה שנובעת מהדלקה וכיבוי של המנוע, תלויה בכמות הפעמים שרכב מתחיל נסיעה ביום.</t>
        </r>
      </text>
    </comment>
    <comment ref="C15" authorId="1" shapeId="0" xr:uid="{00000000-0006-0000-0400-000005000000}">
      <text>
        <r>
          <rPr>
            <b/>
            <sz val="9"/>
            <color indexed="81"/>
            <rFont val="Tahoma"/>
            <family val="2"/>
          </rPr>
          <t>shiri:</t>
        </r>
        <r>
          <rPr>
            <sz val="9"/>
            <color indexed="81"/>
            <rFont val="Tahoma"/>
            <family val="2"/>
          </rPr>
          <t xml:space="preserve">
מתוך הנחה שהחלוקה בין בנזין לסולר זהה ברמה הארצית והעירונית</t>
        </r>
      </text>
    </comment>
    <comment ref="A17" authorId="0" shapeId="0" xr:uid="{00000000-0006-0000-0400-000006000000}">
      <text>
        <r>
          <rPr>
            <b/>
            <sz val="9"/>
            <color indexed="81"/>
            <rFont val="Tahoma"/>
            <family val="2"/>
          </rPr>
          <t>‏‏משתמש Windows:</t>
        </r>
        <r>
          <rPr>
            <sz val="9"/>
            <color indexed="81"/>
            <rFont val="Tahoma"/>
            <family val="2"/>
          </rPr>
          <t xml:space="preserve">
כמות הפעמים שרכב נוסע ביום</t>
        </r>
      </text>
    </comment>
    <comment ref="A23" authorId="0" shapeId="0" xr:uid="{00000000-0006-0000-0400-000007000000}">
      <text>
        <r>
          <rPr>
            <b/>
            <sz val="9"/>
            <color indexed="81"/>
            <rFont val="Tahoma"/>
            <family val="2"/>
          </rPr>
          <t>‏‏משתמש Windows:</t>
        </r>
        <r>
          <rPr>
            <sz val="9"/>
            <color indexed="81"/>
            <rFont val="Tahoma"/>
            <family val="2"/>
          </rPr>
          <t xml:space="preserve">
</t>
        </r>
        <r>
          <rPr>
            <sz val="10"/>
            <color indexed="81"/>
            <rFont val="Tahoma"/>
            <family val="2"/>
          </rPr>
          <t>מתוך הנחות עבודה של המודל הארצי- זה אומר שעבור כל 20 אחוז הפחתה בנסועה של הרכבים, יש גדילה בנוסעה של האוטובוס ב1.5%</t>
        </r>
      </text>
    </comment>
    <comment ref="J23" authorId="0" shapeId="0" xr:uid="{00000000-0006-0000-0400-000008000000}">
      <text>
        <r>
          <rPr>
            <b/>
            <sz val="9"/>
            <color indexed="81"/>
            <rFont val="Tahoma"/>
            <family val="2"/>
          </rPr>
          <t>‏‏משתמש Windows:</t>
        </r>
        <r>
          <rPr>
            <sz val="9"/>
            <color indexed="81"/>
            <rFont val="Tahoma"/>
            <family val="2"/>
          </rPr>
          <t xml:space="preserve">
נתונים מהמודל הארצי</t>
        </r>
      </text>
    </comment>
    <comment ref="S23" authorId="0" shapeId="0" xr:uid="{00000000-0006-0000-0400-000009000000}">
      <text>
        <r>
          <rPr>
            <b/>
            <sz val="9"/>
            <color indexed="81"/>
            <rFont val="Tahoma"/>
            <family val="2"/>
          </rPr>
          <t>‏‏משתמש Windows:</t>
        </r>
        <r>
          <rPr>
            <sz val="9"/>
            <color indexed="81"/>
            <rFont val="Tahoma"/>
            <family val="2"/>
          </rPr>
          <t xml:space="preserve">
נתונים מהמודל הארצי</t>
        </r>
      </text>
    </comment>
    <comment ref="AB23" authorId="0" shapeId="0" xr:uid="{00000000-0006-0000-0400-00000A000000}">
      <text>
        <r>
          <rPr>
            <b/>
            <sz val="9"/>
            <color indexed="81"/>
            <rFont val="Tahoma"/>
            <family val="2"/>
          </rPr>
          <t>‏‏משתמש Windows:</t>
        </r>
        <r>
          <rPr>
            <sz val="9"/>
            <color indexed="81"/>
            <rFont val="Tahoma"/>
            <family val="2"/>
          </rPr>
          <t xml:space="preserve">
נתונים מהמודל הארצי</t>
        </r>
      </text>
    </comment>
    <comment ref="AK23" authorId="0" shapeId="0" xr:uid="{00000000-0006-0000-0400-00000B000000}">
      <text>
        <r>
          <rPr>
            <b/>
            <sz val="9"/>
            <color indexed="81"/>
            <rFont val="Tahoma"/>
            <family val="2"/>
          </rPr>
          <t>‏‏משתמש Windows:</t>
        </r>
        <r>
          <rPr>
            <sz val="9"/>
            <color indexed="81"/>
            <rFont val="Tahoma"/>
            <family val="2"/>
          </rPr>
          <t xml:space="preserve">
נתונים מהמודל הארצי</t>
        </r>
      </text>
    </comment>
    <comment ref="AT23" authorId="0" shapeId="0" xr:uid="{00000000-0006-0000-0400-00000C000000}">
      <text>
        <r>
          <rPr>
            <b/>
            <sz val="9"/>
            <color indexed="81"/>
            <rFont val="Tahoma"/>
            <family val="2"/>
          </rPr>
          <t>‏‏משתמש Windows:</t>
        </r>
        <r>
          <rPr>
            <sz val="9"/>
            <color indexed="81"/>
            <rFont val="Tahoma"/>
            <family val="2"/>
          </rPr>
          <t xml:space="preserve">
נתונים מהמודל הארצי</t>
        </r>
      </text>
    </comment>
    <comment ref="BC23" authorId="0" shapeId="0" xr:uid="{00000000-0006-0000-0400-00000D000000}">
      <text>
        <r>
          <rPr>
            <b/>
            <sz val="9"/>
            <color indexed="81"/>
            <rFont val="Tahoma"/>
            <family val="2"/>
          </rPr>
          <t>‏‏משתמש Windows:</t>
        </r>
        <r>
          <rPr>
            <sz val="9"/>
            <color indexed="81"/>
            <rFont val="Tahoma"/>
            <family val="2"/>
          </rPr>
          <t xml:space="preserve">
נתונים מהמודל הארצי</t>
        </r>
      </text>
    </comment>
    <comment ref="B24" authorId="0" shapeId="0" xr:uid="{00000000-0006-0000-0400-00000E000000}">
      <text>
        <r>
          <rPr>
            <b/>
            <sz val="9"/>
            <color indexed="81"/>
            <rFont val="Tahoma"/>
            <family val="2"/>
          </rPr>
          <t>‏‏משתמש Windows:</t>
        </r>
        <r>
          <rPr>
            <sz val="9"/>
            <color indexed="81"/>
            <rFont val="Tahoma"/>
            <family val="2"/>
          </rPr>
          <t xml:space="preserve">
נקלח מהמודל הארצי
מתוך הנחה שבכל רכב יש 1.5 בני אדם, באוטובוס יש 20 איש</t>
        </r>
      </text>
    </comment>
    <comment ref="J38" authorId="0" shapeId="0" xr:uid="{00000000-0006-0000-0400-00000F000000}">
      <text>
        <r>
          <rPr>
            <b/>
            <sz val="9"/>
            <color indexed="81"/>
            <rFont val="Tahoma"/>
            <family val="2"/>
          </rPr>
          <t>‏‏משתמש Windows:</t>
        </r>
        <r>
          <rPr>
            <sz val="9"/>
            <color indexed="81"/>
            <rFont val="Tahoma"/>
            <family val="2"/>
          </rPr>
          <t xml:space="preserve">
נתון לקמ</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‏‏משתמש Windows</author>
    <author>talco</author>
    <author>zeev stossel</author>
  </authors>
  <commentList>
    <comment ref="A4" authorId="0" shapeId="0" xr:uid="{00000000-0006-0000-0500-000002000000}">
      <text>
        <r>
          <rPr>
            <b/>
            <sz val="9"/>
            <color indexed="81"/>
            <rFont val="Tahoma"/>
            <family val="2"/>
          </rPr>
          <t>‏‏משתמש Windows:</t>
        </r>
        <r>
          <rPr>
            <sz val="9"/>
            <color indexed="81"/>
            <rFont val="Tahoma"/>
            <family val="2"/>
          </rPr>
          <t xml:space="preserve">
כולל מוניות</t>
        </r>
      </text>
    </comment>
    <comment ref="B9" authorId="0" shapeId="0" xr:uid="{4D59E19B-4E97-412A-9AD5-2ADD4316706D}">
      <text>
        <r>
          <rPr>
            <b/>
            <sz val="10"/>
            <color indexed="81"/>
            <rFont val="Tahoma"/>
            <family val="2"/>
          </rPr>
          <t xml:space="preserve">Lidor:
total </t>
        </r>
        <r>
          <rPr>
            <sz val="10"/>
            <color indexed="81"/>
            <rFont val="Tahoma"/>
            <family val="2"/>
          </rPr>
          <t>Km from the CBS 2019, multiplied by the relative amount of population of Beer Sheva in 2019.
https://www.cbs.gov.il/he/Statistics/Pages/%D7%9E%D7%97%D7%95%D7%9C%D7%9C%D7%99%D7%9D/%D7%9E%D7%97%D7%95%D7%9C%D7%9C-%D7%A1%D7%93%D7%A8%D7%95%D7%AA.aspx?subject=20</t>
        </r>
      </text>
    </comment>
    <comment ref="B10" authorId="0" shapeId="0" xr:uid="{C3D98891-7611-4FC7-832D-8ECC43C2FFA6}">
      <text>
        <r>
          <rPr>
            <b/>
            <sz val="9"/>
            <color indexed="81"/>
            <rFont val="Tahoma"/>
            <family val="2"/>
          </rPr>
          <t xml:space="preserve">לידור: </t>
        </r>
        <r>
          <rPr>
            <sz val="9"/>
            <color indexed="81"/>
            <rFont val="Tahoma"/>
            <family val="2"/>
          </rPr>
          <t>כרגע אני מניחה כי רכבות המשא שעוברות דרך באר שבע- רוב רובן לא עבור העיר.</t>
        </r>
      </text>
    </comment>
    <comment ref="C14" authorId="1" shapeId="0" xr:uid="{00000000-0006-0000-0500-000004000000}">
      <text>
        <r>
          <rPr>
            <b/>
            <sz val="9"/>
            <color indexed="81"/>
            <rFont val="Tahoma"/>
            <family val="2"/>
          </rPr>
          <t>talco:</t>
        </r>
        <r>
          <rPr>
            <sz val="9"/>
            <color indexed="81"/>
            <rFont val="Tahoma"/>
            <family val="2"/>
          </rPr>
          <t xml:space="preserve">
Including taxis</t>
        </r>
      </text>
    </comment>
    <comment ref="J14" authorId="2" shapeId="0" xr:uid="{00000000-0006-0000-0500-000005000000}">
      <text>
        <r>
          <rPr>
            <b/>
            <sz val="9"/>
            <color indexed="81"/>
            <rFont val="Tahoma"/>
            <family val="2"/>
          </rPr>
          <t>zeev stossel:</t>
        </r>
        <r>
          <rPr>
            <sz val="9"/>
            <color indexed="81"/>
            <rFont val="Tahoma"/>
            <family val="2"/>
          </rPr>
          <t xml:space="preserve">
מקושר לגליון שבו חושבו המקדמים</t>
        </r>
      </text>
    </comment>
    <comment ref="P15" authorId="2" shapeId="0" xr:uid="{00000000-0006-0000-0500-000006000000}">
      <text>
        <r>
          <rPr>
            <b/>
            <sz val="9"/>
            <color indexed="81"/>
            <rFont val="Tahoma"/>
            <family val="2"/>
          </rPr>
          <t>zeev stossel:</t>
        </r>
        <r>
          <rPr>
            <sz val="9"/>
            <color indexed="81"/>
            <rFont val="Tahoma"/>
            <family val="2"/>
          </rPr>
          <t xml:space="preserve">
חישובים מגליון מאזן אנרגיה למס 2017</t>
        </r>
      </text>
    </comment>
    <comment ref="A16" authorId="2" shapeId="0" xr:uid="{00000000-0006-0000-0500-000007000000}">
      <text>
        <r>
          <rPr>
            <b/>
            <sz val="9"/>
            <color indexed="81"/>
            <rFont val="Tahoma"/>
            <family val="2"/>
          </rPr>
          <t>zeev stossel:</t>
        </r>
        <r>
          <rPr>
            <sz val="9"/>
            <color indexed="81"/>
            <rFont val="Tahoma"/>
            <family val="2"/>
          </rPr>
          <t xml:space="preserve">
בחישובים התעלמתי מהחלוקה לרכבי בנזין שלרוב אלו אחוזים מאד קטנים של בנזין פרטי בסולר. רק לגבי הרכב המסחרי לקחתי את זה בחשבון </t>
        </r>
      </text>
    </comment>
    <comment ref="H16" authorId="2" shapeId="0" xr:uid="{00000000-0006-0000-0500-000008000000}">
      <text>
        <r>
          <rPr>
            <b/>
            <sz val="9"/>
            <color indexed="81"/>
            <rFont val="Tahoma"/>
            <family val="2"/>
          </rPr>
          <t>כמה מתוך כל רכבי הLCV הם בנזין</t>
        </r>
      </text>
    </comment>
    <comment ref="C17" authorId="2" shapeId="0" xr:uid="{00000000-0006-0000-0500-000009000000}">
      <text>
        <r>
          <rPr>
            <b/>
            <sz val="9"/>
            <color indexed="81"/>
            <rFont val="Tahoma"/>
            <family val="2"/>
          </rPr>
          <t>zeev stossel:</t>
        </r>
        <r>
          <rPr>
            <sz val="9"/>
            <color indexed="81"/>
            <rFont val="Tahoma"/>
            <family val="2"/>
          </rPr>
          <t xml:space="preserve">
הנחה שכל המוניות נוסעות על סולר
</t>
        </r>
      </text>
    </comment>
    <comment ref="T17" authorId="0" shapeId="0" xr:uid="{00000000-0006-0000-0500-00000A000000}">
      <text>
        <r>
          <rPr>
            <b/>
            <sz val="9"/>
            <color indexed="81"/>
            <rFont val="Tahoma"/>
            <family val="2"/>
          </rPr>
          <t>‏‏משתמש Windows:</t>
        </r>
        <r>
          <rPr>
            <sz val="9"/>
            <color indexed="81"/>
            <rFont val="Tahoma"/>
            <family val="2"/>
          </rPr>
          <t xml:space="preserve">
נתון לקמ</t>
        </r>
      </text>
    </comment>
    <comment ref="A18" authorId="2" shapeId="0" xr:uid="{00000000-0006-0000-0500-00000B000000}">
      <text>
        <r>
          <rPr>
            <b/>
            <sz val="9"/>
            <color indexed="81"/>
            <rFont val="Tahoma"/>
            <family val="2"/>
          </rPr>
          <t>zeev stossel:</t>
        </r>
        <r>
          <rPr>
            <sz val="9"/>
            <color indexed="81"/>
            <rFont val="Tahoma"/>
            <family val="2"/>
          </rPr>
          <t xml:space="preserve">
נלקחה הערכה שמרנית שכל רכב נוסע לפחות 4 פעמים ביום
</t>
        </r>
      </text>
    </comment>
    <comment ref="H18" authorId="2" shapeId="0" xr:uid="{00000000-0006-0000-0500-00000C000000}">
      <text>
        <r>
          <rPr>
            <b/>
            <sz val="9"/>
            <color indexed="81"/>
            <rFont val="Tahoma"/>
            <family val="2"/>
          </rPr>
          <t>zeev stossel:</t>
        </r>
        <r>
          <rPr>
            <sz val="9"/>
            <color indexed="81"/>
            <rFont val="Tahoma"/>
            <family val="2"/>
          </rPr>
          <t xml:space="preserve">
zeev stossel:
נלקחה הערכה שמרנית שכל רכב נוסע לפחות 4 פעמים ביום
</t>
        </r>
      </text>
    </comment>
    <comment ref="J18" authorId="2" shapeId="0" xr:uid="{00000000-0006-0000-0500-00000D000000}">
      <text>
        <r>
          <rPr>
            <b/>
            <sz val="9"/>
            <color indexed="81"/>
            <rFont val="Tahoma"/>
            <family val="2"/>
          </rPr>
          <t>zeev stossel:</t>
        </r>
        <r>
          <rPr>
            <sz val="9"/>
            <color indexed="81"/>
            <rFont val="Tahoma"/>
            <family val="2"/>
          </rPr>
          <t xml:space="preserve">
מכיוון שכמויות המתאן ו
M02 
קטנות מאד החשבתי כאילו הכל פדח בלי להכפיל ב
GPW</t>
        </r>
      </text>
    </comment>
    <comment ref="BJ22" authorId="1" shapeId="0" xr:uid="{00000000-0006-0000-0500-000010000000}">
      <text>
        <r>
          <rPr>
            <b/>
            <sz val="9"/>
            <color indexed="81"/>
            <rFont val="Tahoma"/>
            <family val="2"/>
          </rPr>
          <t>talco:
not calculated</t>
        </r>
      </text>
    </comment>
    <comment ref="E35" authorId="1" shapeId="0" xr:uid="{00000000-0006-0000-0500-000011000000}">
      <text>
        <r>
          <rPr>
            <b/>
            <sz val="9"/>
            <color indexed="81"/>
            <rFont val="Tahoma"/>
            <family val="2"/>
          </rPr>
          <t>talco:</t>
        </r>
        <r>
          <rPr>
            <sz val="9"/>
            <color indexed="81"/>
            <rFont val="Tahoma"/>
            <family val="2"/>
          </rPr>
          <t xml:space="preserve">
including imported petrol</t>
        </r>
      </text>
    </comment>
    <comment ref="I35" authorId="0" shapeId="0" xr:uid="{00000000-0006-0000-0500-000012000000}">
      <text>
        <r>
          <rPr>
            <b/>
            <sz val="11"/>
            <color indexed="81"/>
            <rFont val="Tahoma"/>
            <family val="2"/>
          </rPr>
          <t>‏‏משתמש Windows:</t>
        </r>
        <r>
          <rPr>
            <sz val="11"/>
            <color indexed="81"/>
            <rFont val="Tahoma"/>
            <family val="2"/>
          </rPr>
          <t xml:space="preserve">
גז טבעי לזיקוק דלק
Lidor:
First- we increased the data from the national model according to the percentage of population growth from 2017, to 2019 (the ratio is 1.0491).
In 2019, the population of Israel was 9,054,000, and the population of Beer Sheva was 209,687.</t>
        </r>
      </text>
    </comment>
    <comment ref="A38" authorId="0" shapeId="0" xr:uid="{00000000-0006-0000-0500-000013000000}">
      <text>
        <r>
          <rPr>
            <b/>
            <sz val="9"/>
            <color indexed="81"/>
            <rFont val="Tahoma"/>
            <family val="2"/>
          </rPr>
          <t>Lidor:
Data from the National Model. Emissions from Crude Oil Refining</t>
        </r>
        <r>
          <rPr>
            <sz val="9"/>
            <color indexed="81"/>
            <rFont val="Tahoma"/>
            <family val="2"/>
          </rPr>
          <t xml:space="preserve">
נתונים מהמודל הארצי, פליטות לזיקוק נפט גולמי</t>
        </r>
      </text>
    </comment>
    <comment ref="Y42" authorId="0" shapeId="0" xr:uid="{00000000-0006-0000-0500-000014000000}">
      <text>
        <r>
          <rPr>
            <b/>
            <sz val="9"/>
            <color indexed="81"/>
            <rFont val="Tahoma"/>
            <family val="2"/>
          </rPr>
          <t xml:space="preserve">Lidor:
</t>
        </r>
        <r>
          <rPr>
            <sz val="9"/>
            <color indexed="81"/>
            <rFont val="Tahoma"/>
            <family val="2"/>
          </rPr>
          <t>Data from the national model</t>
        </r>
      </text>
    </comment>
    <comment ref="AD42" authorId="0" shapeId="0" xr:uid="{00000000-0006-0000-0500-000015000000}">
      <text>
        <r>
          <rPr>
            <b/>
            <sz val="9"/>
            <color indexed="81"/>
            <rFont val="Tahoma"/>
            <family val="2"/>
          </rPr>
          <t>לידור:</t>
        </r>
        <r>
          <rPr>
            <sz val="9"/>
            <color indexed="81"/>
            <rFont val="Tahoma"/>
            <family val="2"/>
          </rPr>
          <t xml:space="preserve">
על כל קג שהוצאתי יש 1.22 של זבל</t>
        </r>
      </text>
    </comment>
    <comment ref="A48" authorId="1" shapeId="0" xr:uid="{00000000-0006-0000-0500-000020000000}">
      <text>
        <r>
          <rPr>
            <b/>
            <sz val="11"/>
            <color indexed="81"/>
            <rFont val="Tahoma"/>
            <family val="2"/>
          </rPr>
          <t xml:space="preserve">talco:
</t>
        </r>
        <r>
          <rPr>
            <sz val="11"/>
            <color indexed="81"/>
            <rFont val="Tahoma"/>
            <family val="2"/>
          </rPr>
          <t>coefficients from mining and fuel manufacturing</t>
        </r>
        <r>
          <rPr>
            <b/>
            <sz val="11"/>
            <color indexed="81"/>
            <rFont val="Tahoma"/>
            <family val="2"/>
          </rPr>
          <t xml:space="preserve">
Lidor:
</t>
        </r>
        <r>
          <rPr>
            <sz val="11"/>
            <color indexed="81"/>
            <rFont val="Tahoma"/>
            <family val="2"/>
          </rPr>
          <t>Data from the national model</t>
        </r>
      </text>
    </comment>
    <comment ref="X50" authorId="0" shapeId="0" xr:uid="{00000000-0006-0000-0500-000024000000}">
      <text>
        <r>
          <rPr>
            <b/>
            <sz val="9"/>
            <color indexed="81"/>
            <rFont val="Tahoma"/>
            <family val="2"/>
          </rPr>
          <t>Lidor:
Data from the national model</t>
        </r>
      </text>
    </comment>
    <comment ref="J51" authorId="0" shapeId="0" xr:uid="{00000000-0006-0000-0500-000025000000}">
      <text>
        <r>
          <rPr>
            <b/>
            <sz val="11"/>
            <color indexed="81"/>
            <rFont val="Tahoma"/>
            <family val="2"/>
          </rPr>
          <t>‏‏משתמש Windows:</t>
        </r>
        <r>
          <rPr>
            <sz val="11"/>
            <color indexed="81"/>
            <rFont val="Tahoma"/>
            <family val="2"/>
          </rPr>
          <t xml:space="preserve">
נתונים מקדמים מהמודל הארצי (חושבו על ידי זאב).
נתונים אחרים על כמויות מאתר מטאוטק- הנתונים הם של 2011. מניחים כי מערכות הרכבת לא השתנו בצורה משמעותית עד כה.</t>
        </r>
      </text>
    </comment>
    <comment ref="J52" authorId="2" shapeId="0" xr:uid="{00000000-0006-0000-0500-000026000000}">
      <text>
        <r>
          <rPr>
            <b/>
            <sz val="9"/>
            <color indexed="81"/>
            <rFont val="Tahoma"/>
            <family val="2"/>
          </rPr>
          <t>zeev stossel:</t>
        </r>
        <r>
          <rPr>
            <sz val="9"/>
            <color indexed="81"/>
            <rFont val="Tahoma"/>
            <family val="2"/>
          </rPr>
          <t xml:space="preserve">
דוח מטאו טק ללהגנת הסביבה 
www.sviva.gov.il/InfoServices/ReservoirInfo/Research/Pages/R0301-R0400/R0326.aspx
Lidor Tzur: the second source is the CBS datas
"לוח 19.3 שירותי רכבת"</t>
        </r>
      </text>
    </comment>
    <comment ref="J53" authorId="0" shapeId="0" xr:uid="{00000000-0006-0000-0500-000027000000}">
      <text>
        <r>
          <rPr>
            <b/>
            <sz val="11"/>
            <color indexed="81"/>
            <rFont val="Tahoma"/>
            <family val="2"/>
          </rPr>
          <t>Lidor Tzur</t>
        </r>
        <r>
          <rPr>
            <sz val="11"/>
            <color indexed="81"/>
            <rFont val="Tahoma"/>
            <family val="2"/>
          </rPr>
          <t xml:space="preserve">
The relative part of the Beer Sheva population of the total population of Israel, double the 2011 datum.</t>
        </r>
      </text>
    </comment>
    <comment ref="K53" authorId="2" shapeId="0" xr:uid="{00000000-0006-0000-0500-000028000000}">
      <text>
        <r>
          <rPr>
            <b/>
            <sz val="9"/>
            <color indexed="81"/>
            <rFont val="Tahoma"/>
            <family val="2"/>
          </rPr>
          <t>zeev stossel:</t>
        </r>
        <r>
          <rPr>
            <sz val="9"/>
            <color indexed="81"/>
            <rFont val="Tahoma"/>
            <family val="2"/>
          </rPr>
          <t xml:space="preserve">
שנתון 2011 דוח מטאו טק</t>
        </r>
      </text>
    </comment>
    <comment ref="M53" authorId="2" shapeId="0" xr:uid="{00000000-0006-0000-0500-000029000000}">
      <text>
        <r>
          <rPr>
            <b/>
            <sz val="11"/>
            <color indexed="81"/>
            <rFont val="Tahoma"/>
            <family val="2"/>
          </rPr>
          <t>zeev stossel:</t>
        </r>
        <r>
          <rPr>
            <sz val="11"/>
            <color indexed="81"/>
            <rFont val="Tahoma"/>
            <family val="2"/>
          </rPr>
          <t xml:space="preserve">
שנתון 2011 דוח מטאו טק 
Lidor Tzur: 
Value 0- Assuming that there are no freight trains for the city of Beer Sheva.</t>
        </r>
      </text>
    </comment>
    <comment ref="N53" authorId="0" shapeId="0" xr:uid="{DE32370E-0AC6-40FC-82D4-99E5ED9C6BEB}">
      <text>
        <r>
          <rPr>
            <b/>
            <sz val="11"/>
            <color indexed="81"/>
            <rFont val="Tahoma"/>
            <family val="2"/>
          </rPr>
          <t xml:space="preserve">Lidor Tzur:
</t>
        </r>
        <r>
          <rPr>
            <sz val="11"/>
            <color indexed="81"/>
            <rFont val="Tahoma"/>
            <family val="2"/>
          </rPr>
          <t xml:space="preserve"> by the CBS datas in 2019</t>
        </r>
      </text>
    </comment>
    <comment ref="K54" authorId="2" shapeId="0" xr:uid="{00000000-0006-0000-0500-00002A000000}">
      <text>
        <r>
          <rPr>
            <b/>
            <sz val="9"/>
            <color indexed="81"/>
            <rFont val="Tahoma"/>
            <family val="2"/>
          </rPr>
          <t xml:space="preserve">lidor:
חישוב פליטה כוללת </t>
        </r>
      </text>
    </comment>
    <comment ref="L54" authorId="2" shapeId="0" xr:uid="{00000000-0006-0000-0500-00002B000000}">
      <text>
        <r>
          <rPr>
            <b/>
            <sz val="9"/>
            <color indexed="81"/>
            <rFont val="Tahoma"/>
            <family val="2"/>
          </rPr>
          <t>zeev stossel:</t>
        </r>
        <r>
          <rPr>
            <sz val="9"/>
            <color indexed="81"/>
            <rFont val="Tahoma"/>
            <family val="2"/>
          </rPr>
          <t xml:space="preserve">
חושב על ידי זאב  חסטוסל למודל הארצי</t>
        </r>
      </text>
    </comment>
    <comment ref="M54" authorId="2" shapeId="0" xr:uid="{00000000-0006-0000-0500-00002C000000}">
      <text>
        <r>
          <rPr>
            <b/>
            <sz val="9"/>
            <color indexed="81"/>
            <rFont val="Tahoma"/>
            <family val="2"/>
          </rPr>
          <t>לידור:
חישוב הפליטה הכוללת לפי דוח מטאוטק</t>
        </r>
      </text>
    </comment>
    <comment ref="N54" authorId="2" shapeId="0" xr:uid="{00000000-0006-0000-0500-00002D000000}">
      <text>
        <r>
          <rPr>
            <b/>
            <sz val="9"/>
            <color indexed="81"/>
            <rFont val="Tahoma"/>
            <family val="2"/>
          </rPr>
          <t>zeev stossel:</t>
        </r>
        <r>
          <rPr>
            <sz val="9"/>
            <color indexed="81"/>
            <rFont val="Tahoma"/>
            <family val="2"/>
          </rPr>
          <t xml:space="preserve">
מחושב על ידיחושב על ידי זאב  חסטוסל למודל הארצי</t>
        </r>
      </text>
    </comment>
    <comment ref="E59" authorId="1" shapeId="0" xr:uid="{00000000-0006-0000-0500-00002F000000}">
      <text>
        <r>
          <rPr>
            <b/>
            <sz val="9"/>
            <color indexed="81"/>
            <rFont val="Tahoma"/>
            <family val="2"/>
          </rPr>
          <t>talco:</t>
        </r>
        <r>
          <rPr>
            <sz val="9"/>
            <color indexed="81"/>
            <rFont val="Tahoma"/>
            <family val="2"/>
          </rPr>
          <t xml:space="preserve">
including imported petrol (in zeev's file imported petrol is not inc;uded)</t>
        </r>
      </text>
    </comment>
    <comment ref="H59" authorId="1" shapeId="0" xr:uid="{00000000-0006-0000-0500-000030000000}">
      <text>
        <r>
          <rPr>
            <b/>
            <sz val="9"/>
            <color indexed="81"/>
            <rFont val="Tahoma"/>
            <family val="2"/>
          </rPr>
          <t>talco:</t>
        </r>
        <r>
          <rPr>
            <sz val="9"/>
            <color indexed="81"/>
            <rFont val="Tahoma"/>
            <family val="2"/>
          </rPr>
          <t xml:space="preserve">
Natural Gas for the refinery factory</t>
        </r>
      </text>
    </comment>
    <comment ref="J67" authorId="0" shapeId="0" xr:uid="{D3AFC97B-696B-465C-AC85-C9541DDFF441}">
      <text>
        <r>
          <rPr>
            <b/>
            <sz val="10"/>
            <color indexed="81"/>
            <rFont val="Tahoma"/>
            <family val="2"/>
          </rPr>
          <t>Lidor Tzur:
Calculation by 2011 coefficients</t>
        </r>
      </text>
    </comment>
    <comment ref="O67" authorId="0" shapeId="0" xr:uid="{A8F54E0F-A747-4786-86C2-242558D0C90D}">
      <text>
        <r>
          <rPr>
            <b/>
            <sz val="9"/>
            <color indexed="81"/>
            <rFont val="Tahoma"/>
            <family val="2"/>
          </rPr>
          <t>Lidor Tzur: 
0.85 is the convertion between LITER to KG</t>
        </r>
      </text>
    </comment>
    <comment ref="J68" authorId="0" shapeId="0" xr:uid="{29E009E6-4E9D-4432-97C8-E5DB3350B7BA}">
      <text>
        <r>
          <rPr>
            <b/>
            <sz val="9"/>
            <color indexed="81"/>
            <rFont val="Tahoma"/>
            <family val="2"/>
          </rPr>
          <t>Lidor Tzur:
Calculation by 2011 coefficients</t>
        </r>
      </text>
    </comment>
    <comment ref="J69" authorId="0" shapeId="0" xr:uid="{12A7C044-67F9-4DBF-B856-5394C1E4B3E9}">
      <text>
        <r>
          <rPr>
            <b/>
            <sz val="9"/>
            <color indexed="81"/>
            <rFont val="Tahoma"/>
            <family val="2"/>
          </rPr>
          <t>Lidor Tzur:
Calculation by 2011 coefficients</t>
        </r>
      </text>
    </comment>
    <comment ref="O69" authorId="2" shapeId="0" xr:uid="{00000000-0006-0000-0500-000031000000}">
      <text>
        <r>
          <rPr>
            <b/>
            <sz val="11"/>
            <color indexed="81"/>
            <rFont val="Tahoma"/>
            <family val="2"/>
          </rPr>
          <t>zeev stossel:</t>
        </r>
        <r>
          <rPr>
            <sz val="11"/>
            <color indexed="81"/>
            <rFont val="Tahoma"/>
            <family val="2"/>
          </rPr>
          <t xml:space="preserve">
שיעור השימוש בכלים הנדסיים הוגדל בהתאם לעליה בנסועה מ2001 ל2017
Lidor Tzur:
2017  Figure multiplied by the relative part of the increase in travel from 2018 to 2017.</t>
        </r>
      </text>
    </comment>
    <comment ref="J70" authorId="0" shapeId="0" xr:uid="{08C74F1F-FB92-4C16-89CA-28D8A7250CB4}">
      <text>
        <r>
          <rPr>
            <b/>
            <sz val="9"/>
            <color indexed="81"/>
            <rFont val="Tahoma"/>
            <family val="2"/>
          </rPr>
          <t>Lidor Tzur:
Calculation by 2011 coefficients</t>
        </r>
        <r>
          <rPr>
            <sz val="9"/>
            <color indexed="81"/>
            <rFont val="Tahoma"/>
            <family val="2"/>
          </rPr>
          <t xml:space="preserve">
</t>
        </r>
      </text>
    </comment>
    <comment ref="O70" authorId="0" shapeId="0" xr:uid="{0493B806-DB23-442B-AC2E-B73BF63D2680}">
      <text>
        <r>
          <rPr>
            <b/>
            <sz val="9"/>
            <color indexed="81"/>
            <rFont val="Tahoma"/>
            <family val="2"/>
          </rPr>
          <t>Lidor Tzur:
total Diesel consumption by Train by the 2011 coefficients</t>
        </r>
      </text>
    </comment>
    <comment ref="P70" authorId="0" shapeId="0" xr:uid="{05CC6BD8-45FB-4A3A-9AF2-A07397A57597}">
      <text>
        <r>
          <rPr>
            <b/>
            <sz val="9"/>
            <color indexed="81"/>
            <rFont val="Tahoma"/>
            <family val="2"/>
          </rPr>
          <t>Lidor Tzur:
total Diesel consumption by Train by the CBS</t>
        </r>
      </text>
    </comment>
    <comment ref="J72" authorId="0" shapeId="0" xr:uid="{00000000-0006-0000-0500-000032000000}">
      <text>
        <r>
          <rPr>
            <b/>
            <sz val="9"/>
            <color indexed="81"/>
            <rFont val="Tahoma"/>
            <family val="2"/>
          </rPr>
          <t>‏‏משתמש Windows:</t>
        </r>
        <r>
          <rPr>
            <sz val="9"/>
            <color indexed="81"/>
            <rFont val="Tahoma"/>
            <family val="2"/>
          </rPr>
          <t xml:space="preserve">
מתוך המודל הארצי- דוח מטאו טק</t>
        </r>
      </text>
    </comment>
    <comment ref="K73" authorId="2" shapeId="0" xr:uid="{00000000-0006-0000-0500-000033000000}">
      <text>
        <r>
          <rPr>
            <b/>
            <sz val="9"/>
            <color indexed="81"/>
            <rFont val="Tahoma"/>
            <family val="2"/>
          </rPr>
          <t>zeev stossel:</t>
        </r>
        <r>
          <rPr>
            <sz val="9"/>
            <color indexed="81"/>
            <rFont val="Tahoma"/>
            <family val="2"/>
          </rPr>
          <t xml:space="preserve">
zeev stossel:
צריכת ק"מ לליטר מחושב לפי מטאוטק 2011. ההנחה שעד 2017 לא השתנה ציוד הרכבת באופן </t>
        </r>
      </text>
    </comment>
    <comment ref="K74" authorId="2" shapeId="0" xr:uid="{00000000-0006-0000-0500-000034000000}">
      <text>
        <r>
          <rPr>
            <b/>
            <sz val="9"/>
            <color indexed="81"/>
            <rFont val="Tahoma"/>
            <family val="2"/>
          </rPr>
          <t>zeev stossel:</t>
        </r>
        <r>
          <rPr>
            <sz val="9"/>
            <color indexed="81"/>
            <rFont val="Tahoma"/>
            <family val="2"/>
          </rPr>
          <t xml:space="preserve">
מתוך דוח מטאוטק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‏‏משתמש Windows</author>
    <author>talco</author>
    <author>zeev stossel</author>
    <author>stossel zeev</author>
  </authors>
  <commentList>
    <comment ref="A1" authorId="0" shapeId="0" xr:uid="{6BCCB0CF-1AD3-4B1C-9C33-4AC326D3A9FA}">
      <text>
        <r>
          <rPr>
            <b/>
            <sz val="10"/>
            <color indexed="81"/>
            <rFont val="Tahoma"/>
            <family val="2"/>
          </rPr>
          <t xml:space="preserve">Lidor:
</t>
        </r>
        <r>
          <rPr>
            <sz val="10"/>
            <color indexed="81"/>
            <rFont val="Tahoma"/>
            <family val="2"/>
          </rPr>
          <t>https://www.gov.il/BlobFolder/reports/water-consumption-municipal/he/shafirim_2019_municipal-2019.pdf</t>
        </r>
      </text>
    </comment>
    <comment ref="B5" authorId="0" shapeId="0" xr:uid="{E1B3122C-474B-4E2F-A006-8DA7DF980540}">
      <text>
        <r>
          <rPr>
            <b/>
            <sz val="10"/>
            <color indexed="81"/>
            <rFont val="Tahoma"/>
            <family val="2"/>
          </rPr>
          <t xml:space="preserve">Lidor:
</t>
        </r>
        <r>
          <rPr>
            <sz val="10"/>
            <color indexed="81"/>
            <rFont val="Tahoma"/>
            <family val="2"/>
          </rPr>
          <t>By the Water Authority As of 2015, allocations to industry were canceled. Consumption is associated with household consumption and any other consumption.</t>
        </r>
      </text>
    </comment>
    <comment ref="A7" authorId="1" shapeId="0" xr:uid="{00000000-0006-0000-0600-000002000000}">
      <text>
        <r>
          <rPr>
            <b/>
            <sz val="9"/>
            <color indexed="81"/>
            <rFont val="Tahoma"/>
            <family val="2"/>
          </rPr>
          <t>talco:</t>
        </r>
        <r>
          <rPr>
            <sz val="9"/>
            <color indexed="81"/>
            <rFont val="Tahoma"/>
            <family val="2"/>
          </rPr>
          <t xml:space="preserve">
מים לשטחים - חלק הולך לירדן (אולי הרשות הפלשתינית) - יוצא מגבול הירוק</t>
        </r>
      </text>
    </comment>
    <comment ref="B7" authorId="0" shapeId="0" xr:uid="{2530117D-2762-47E4-8830-935F5940DA89}">
      <text>
        <r>
          <rPr>
            <b/>
            <sz val="9"/>
            <color indexed="81"/>
            <rFont val="Tahoma"/>
            <family val="2"/>
          </rPr>
          <t xml:space="preserve">Lidor:
</t>
        </r>
        <r>
          <rPr>
            <sz val="9"/>
            <color indexed="81"/>
            <rFont val="Tahoma"/>
            <family val="2"/>
          </rPr>
          <t>We assume that there isn't Water for neighbors in Beer Sheva.</t>
        </r>
      </text>
    </comment>
    <comment ref="A11" authorId="0" shapeId="0" xr:uid="{00000000-0006-0000-0600-000003000000}">
      <text>
        <r>
          <rPr>
            <b/>
            <sz val="9"/>
            <color indexed="81"/>
            <rFont val="Tahoma"/>
            <family val="2"/>
          </rPr>
          <t xml:space="preserve">Lidor:
</t>
        </r>
        <r>
          <rPr>
            <sz val="9"/>
            <color indexed="81"/>
            <rFont val="Tahoma"/>
            <family val="2"/>
          </rPr>
          <t>From the national model</t>
        </r>
      </text>
    </comment>
    <comment ref="E11" authorId="0" shapeId="0" xr:uid="{D39B99EF-899A-41D4-A789-68058560E3FB}">
      <text>
        <r>
          <rPr>
            <b/>
            <sz val="9"/>
            <color indexed="81"/>
            <rFont val="Tahoma"/>
            <family val="2"/>
          </rPr>
          <t>‏‏משתמש Windows:</t>
        </r>
        <r>
          <rPr>
            <sz val="9"/>
            <color indexed="81"/>
            <rFont val="Tahoma"/>
            <family val="2"/>
          </rPr>
          <t xml:space="preserve">
מים שפירים</t>
        </r>
      </text>
    </comment>
    <comment ref="J11" authorId="1" shapeId="0" xr:uid="{00000000-0006-0000-0600-000004000000}">
      <text>
        <r>
          <rPr>
            <b/>
            <sz val="9"/>
            <color indexed="81"/>
            <rFont val="Tahoma"/>
            <family val="2"/>
          </rPr>
          <t>talco:</t>
        </r>
        <r>
          <rPr>
            <sz val="9"/>
            <color indexed="81"/>
            <rFont val="Tahoma"/>
            <family val="2"/>
          </rPr>
          <t xml:space="preserve">
marginal water - treated waste water, brackish water, flood water</t>
        </r>
      </text>
    </comment>
    <comment ref="L16" authorId="0" shapeId="0" xr:uid="{00000000-0006-0000-0600-000005000000}">
      <text>
        <r>
          <rPr>
            <b/>
            <sz val="9"/>
            <color indexed="81"/>
            <rFont val="Tahoma"/>
            <family val="2"/>
          </rPr>
          <t>Lidor:</t>
        </r>
        <r>
          <rPr>
            <sz val="9"/>
            <color indexed="81"/>
            <rFont val="Tahoma"/>
            <family val="2"/>
          </rPr>
          <t xml:space="preserve">
https://www.gov.il/BlobFolder/reports/water-consumption-municipal/he/shafirim_2019_municipal-2019.pdf</t>
        </r>
      </text>
    </comment>
    <comment ref="A17" authorId="0" shapeId="0" xr:uid="{0053335F-F6EB-42CC-9040-CC4C5E691EB5}">
      <text>
        <r>
          <rPr>
            <b/>
            <sz val="10"/>
            <color indexed="81"/>
            <rFont val="Tahoma"/>
            <family val="2"/>
          </rPr>
          <t xml:space="preserve">Lidor:
</t>
        </r>
        <r>
          <rPr>
            <sz val="10"/>
            <color indexed="81"/>
            <rFont val="Tahoma"/>
            <family val="2"/>
          </rPr>
          <t>Water Production + Moving gives the coefficient for drilling water</t>
        </r>
      </text>
    </comment>
    <comment ref="S18" authorId="0" shapeId="0" xr:uid="{00000000-0006-0000-0600-000007000000}">
      <text>
        <r>
          <rPr>
            <b/>
            <sz val="9"/>
            <color indexed="81"/>
            <rFont val="Tahoma"/>
            <family val="2"/>
          </rPr>
          <t>‏‏משתמש Windows:</t>
        </r>
        <r>
          <rPr>
            <sz val="9"/>
            <color indexed="81"/>
            <rFont val="Tahoma"/>
            <family val="2"/>
          </rPr>
          <t xml:space="preserve">
אחוז פחת המים מכל תקבולי המים</t>
        </r>
      </text>
    </comment>
    <comment ref="L20" authorId="0" shapeId="0" xr:uid="{00000000-0006-0000-0600-000009000000}">
      <text>
        <r>
          <rPr>
            <b/>
            <sz val="9"/>
            <color indexed="81"/>
            <rFont val="Tahoma"/>
            <charset val="177"/>
          </rPr>
          <t>‏‏משתמש Windows:</t>
        </r>
        <r>
          <rPr>
            <sz val="9"/>
            <color indexed="81"/>
            <rFont val="Tahoma"/>
            <charset val="177"/>
          </rPr>
          <t xml:space="preserve">
התפלגות שימוש מים שפירים עירוניים</t>
        </r>
      </text>
    </comment>
    <comment ref="T20" authorId="2" shapeId="0" xr:uid="{00000000-0006-0000-0600-00000A000000}">
      <text>
        <r>
          <rPr>
            <b/>
            <sz val="9"/>
            <color indexed="81"/>
            <rFont val="Tahoma"/>
            <family val="2"/>
          </rPr>
          <t>zeev stossel:</t>
        </r>
        <r>
          <rPr>
            <sz val="9"/>
            <color indexed="81"/>
            <rFont val="Tahoma"/>
            <family val="2"/>
          </rPr>
          <t xml:space="preserve">
במקור מופיע 9.2% הקטנתי את הערך כי סהכ שלהם בעוגה יותר  מ100% </t>
        </r>
        <r>
          <rPr>
            <b/>
            <u/>
            <sz val="9"/>
            <color indexed="81"/>
            <rFont val="Tahoma"/>
            <family val="2"/>
          </rPr>
          <t>לא לשנות ערך זה</t>
        </r>
      </text>
    </comment>
    <comment ref="A21" authorId="0" shapeId="0" xr:uid="{00000000-0006-0000-0600-00000B000000}">
      <text>
        <r>
          <rPr>
            <b/>
            <sz val="9"/>
            <color indexed="81"/>
            <rFont val="Tahoma"/>
            <family val="2"/>
          </rPr>
          <t>לידור:</t>
        </r>
        <r>
          <rPr>
            <sz val="9"/>
            <color indexed="81"/>
            <rFont val="Tahoma"/>
            <family val="2"/>
          </rPr>
          <t xml:space="preserve">
חושב על פי מקורות המים במודל הארצי</t>
        </r>
      </text>
    </comment>
    <comment ref="L21" authorId="0" shapeId="0" xr:uid="{00000000-0006-0000-0600-00000C000000}">
      <text>
        <r>
          <rPr>
            <b/>
            <sz val="9"/>
            <color indexed="81"/>
            <rFont val="Tahoma"/>
            <family val="2"/>
          </rPr>
          <t>‏‏משתמש Windows:</t>
        </r>
        <r>
          <rPr>
            <sz val="9"/>
            <color indexed="81"/>
            <rFont val="Tahoma"/>
            <family val="2"/>
          </rPr>
          <t xml:space="preserve">
סה"כ מי שתיה</t>
        </r>
      </text>
    </comment>
    <comment ref="L22" authorId="0" shapeId="0" xr:uid="{00000000-0006-0000-0600-00000D000000}">
      <text>
        <r>
          <rPr>
            <b/>
            <sz val="9"/>
            <color indexed="81"/>
            <rFont val="Tahoma"/>
            <charset val="177"/>
          </rPr>
          <t>‏‏משתמש Windows:</t>
        </r>
        <r>
          <rPr>
            <sz val="9"/>
            <color indexed="81"/>
            <rFont val="Tahoma"/>
            <charset val="177"/>
          </rPr>
          <t xml:space="preserve">
מים שהצרכן מחוייב עלהם בהשוואה לשימוש האמתי שלו</t>
        </r>
      </text>
    </comment>
    <comment ref="L23" authorId="0" shapeId="0" xr:uid="{00000000-0006-0000-0600-00000E000000}">
      <text>
        <r>
          <rPr>
            <b/>
            <sz val="9"/>
            <color indexed="81"/>
            <rFont val="Tahoma"/>
            <family val="2"/>
          </rPr>
          <t>‏‏משתמש Windows:</t>
        </r>
        <r>
          <rPr>
            <sz val="9"/>
            <color indexed="81"/>
            <rFont val="Tahoma"/>
            <family val="2"/>
          </rPr>
          <t xml:space="preserve">
כמה ממים מליחים הולכים למסחר וכמה לגינון</t>
        </r>
      </text>
    </comment>
    <comment ref="P23" authorId="0" shapeId="0" xr:uid="{00000000-0006-0000-0600-00000F000000}">
      <text>
        <r>
          <rPr>
            <b/>
            <sz val="9"/>
            <color indexed="81"/>
            <rFont val="Tahoma"/>
            <family val="2"/>
          </rPr>
          <t>‏‏משתמש Windows:</t>
        </r>
        <r>
          <rPr>
            <sz val="9"/>
            <color indexed="81"/>
            <rFont val="Tahoma"/>
            <family val="2"/>
          </rPr>
          <t xml:space="preserve">
נתון מהמודל הארצי</t>
        </r>
      </text>
    </comment>
    <comment ref="Q23" authorId="0" shapeId="0" xr:uid="{00000000-0006-0000-0600-000010000000}">
      <text>
        <r>
          <rPr>
            <b/>
            <sz val="9"/>
            <color indexed="81"/>
            <rFont val="Tahoma"/>
            <family val="2"/>
          </rPr>
          <t>‏‏משתמש Windows:</t>
        </r>
        <r>
          <rPr>
            <sz val="9"/>
            <color indexed="81"/>
            <rFont val="Tahoma"/>
            <family val="2"/>
          </rPr>
          <t xml:space="preserve">
נתון מהמודל הארצי</t>
        </r>
      </text>
    </comment>
    <comment ref="P25" authorId="3" shapeId="0" xr:uid="{00000000-0006-0000-0600-000014000000}">
      <text>
        <r>
          <rPr>
            <b/>
            <sz val="9"/>
            <color indexed="81"/>
            <rFont val="Tahoma"/>
            <family val="2"/>
          </rPr>
          <t>stossel zeev:</t>
        </r>
        <r>
          <rPr>
            <sz val="9"/>
            <color indexed="81"/>
            <rFont val="Tahoma"/>
            <family val="2"/>
          </rPr>
          <t xml:space="preserve">
הנחה שצריכה של מי קולחין ביתיים היא רק לגינון
</t>
        </r>
      </text>
    </comment>
    <comment ref="L30" authorId="0" shapeId="0" xr:uid="{00000000-0006-0000-0600-000016000000}">
      <text>
        <r>
          <rPr>
            <b/>
            <sz val="9"/>
            <color indexed="81"/>
            <rFont val="Tahoma"/>
            <family val="2"/>
          </rPr>
          <t>‏‏משתמש Windows:</t>
        </r>
        <r>
          <rPr>
            <sz val="9"/>
            <color indexed="81"/>
            <rFont val="Tahoma"/>
            <family val="2"/>
          </rPr>
          <t xml:space="preserve">
נשאר מים שיהפכו לשפכים ויהיה צורך לטפל בהם. (מים ליגנון ו15% מים מצריכה ביתית לא נכנס בשפכים)</t>
        </r>
      </text>
    </comment>
    <comment ref="U30" authorId="0" shapeId="0" xr:uid="{00000000-0006-0000-0600-000017000000}">
      <text>
        <r>
          <rPr>
            <b/>
            <sz val="9"/>
            <color indexed="81"/>
            <rFont val="Tahoma"/>
            <family val="2"/>
          </rPr>
          <t>‏‏משתמש Windows:</t>
        </r>
        <r>
          <rPr>
            <sz val="9"/>
            <color indexed="81"/>
            <rFont val="Tahoma"/>
            <family val="2"/>
          </rPr>
          <t xml:space="preserve">
על פי הטבלה המפורטת בגיליון שמאלה</t>
        </r>
      </text>
    </comment>
    <comment ref="V30" authorId="1" shapeId="0" xr:uid="{00000000-0006-0000-0600-000018000000}">
      <text>
        <r>
          <rPr>
            <b/>
            <sz val="9"/>
            <color indexed="81"/>
            <rFont val="Tahoma"/>
            <family val="2"/>
          </rPr>
          <t>talco:</t>
        </r>
        <r>
          <rPr>
            <sz val="9"/>
            <color indexed="81"/>
            <rFont val="Tahoma"/>
            <family val="2"/>
          </rPr>
          <t xml:space="preserve">
indutrial water divided to import and export</t>
        </r>
      </text>
    </comment>
    <comment ref="A31" authorId="0" shapeId="0" xr:uid="{00000000-0006-0000-0600-000019000000}">
      <text>
        <r>
          <rPr>
            <b/>
            <sz val="9"/>
            <color indexed="81"/>
            <rFont val="Tahoma"/>
            <family val="2"/>
          </rPr>
          <t>lidor:
calculated from this sheet</t>
        </r>
      </text>
    </comment>
    <comment ref="L31" authorId="0" shapeId="0" xr:uid="{8E17310B-698E-4302-92C0-80520361E628}">
      <text>
        <r>
          <rPr>
            <b/>
            <sz val="9"/>
            <color indexed="81"/>
            <rFont val="Tahoma"/>
            <family val="2"/>
          </rPr>
          <t>Lidor:
Total shafirim</t>
        </r>
      </text>
    </comment>
    <comment ref="M31" authorId="3" shapeId="0" xr:uid="{00000000-0006-0000-0600-00001A000000}">
      <text>
        <r>
          <rPr>
            <b/>
            <sz val="9"/>
            <color indexed="81"/>
            <rFont val="Tahoma"/>
            <family val="2"/>
          </rPr>
          <t>stossel zeev:</t>
        </r>
        <r>
          <rPr>
            <sz val="9"/>
            <color indexed="81"/>
            <rFont val="Tahoma"/>
            <family val="2"/>
          </rPr>
          <t xml:space="preserve">
סיכום של המים הספירים לפי התפלגות הצריכה בתוספת מים שולים שהוכים לשפרים בצריכה ביתית מוסדות ובתי חולים </t>
        </r>
      </text>
    </comment>
    <comment ref="AB31" authorId="0" shapeId="0" xr:uid="{00000000-0006-0000-0600-00001B000000}">
      <text>
        <r>
          <rPr>
            <b/>
            <sz val="9"/>
            <color indexed="81"/>
            <rFont val="Tahoma"/>
            <family val="2"/>
          </rPr>
          <t>‏‏משתמש Windows:</t>
        </r>
        <r>
          <rPr>
            <sz val="9"/>
            <color indexed="81"/>
            <rFont val="Tahoma"/>
            <family val="2"/>
          </rPr>
          <t xml:space="preserve">
זהו נתון של כלל המים השפירים</t>
        </r>
      </text>
    </comment>
    <comment ref="L32" authorId="0" shapeId="0" xr:uid="{00000000-0006-0000-0600-00001C000000}">
      <text>
        <r>
          <rPr>
            <b/>
            <sz val="9"/>
            <color indexed="81"/>
            <rFont val="Tahoma"/>
            <family val="2"/>
          </rPr>
          <t>Lidor:</t>
        </r>
        <r>
          <rPr>
            <sz val="9"/>
            <color indexed="81"/>
            <rFont val="Tahoma"/>
            <family val="2"/>
          </rPr>
          <t xml:space="preserve">
חושב לפי אחוז המים המותפלים מכלל המים שנמצא במודל הארצי</t>
        </r>
      </text>
    </comment>
    <comment ref="J33" authorId="0" shapeId="0" xr:uid="{00000000-0006-0000-0600-00001D000000}">
      <text>
        <r>
          <rPr>
            <b/>
            <sz val="9"/>
            <color indexed="81"/>
            <rFont val="Tahoma"/>
            <charset val="177"/>
          </rPr>
          <t>Lidor:</t>
        </r>
        <r>
          <rPr>
            <sz val="9"/>
            <color indexed="81"/>
            <rFont val="Tahoma"/>
            <charset val="177"/>
          </rPr>
          <t xml:space="preserve">
Water that leaks/ evoparates from the pipes, and doesn't reach the consumer.
Took the datum from the National Model.</t>
        </r>
      </text>
    </comment>
    <comment ref="L33" authorId="0" shapeId="0" xr:uid="{00000000-0006-0000-0600-00001E000000}">
      <text>
        <r>
          <rPr>
            <b/>
            <sz val="9"/>
            <color indexed="81"/>
            <rFont val="Tahoma"/>
            <family val="2"/>
          </rPr>
          <t>‏‏משתמש Windows:</t>
        </r>
        <r>
          <rPr>
            <sz val="9"/>
            <color indexed="81"/>
            <rFont val="Tahoma"/>
            <family val="2"/>
          </rPr>
          <t xml:space="preserve">
חושב לפי אחוז המים המותפלים מכלל המים שנמצא במודל הארצי</t>
        </r>
      </text>
    </comment>
    <comment ref="L34" authorId="0" shapeId="0" xr:uid="{00000000-0006-0000-0600-00001F000000}">
      <text>
        <r>
          <rPr>
            <b/>
            <sz val="9"/>
            <color indexed="81"/>
            <rFont val="Tahoma"/>
            <family val="2"/>
          </rPr>
          <t>‏‏משתמש Windows:</t>
        </r>
        <r>
          <rPr>
            <sz val="9"/>
            <color indexed="81"/>
            <rFont val="Tahoma"/>
            <family val="2"/>
          </rPr>
          <t xml:space="preserve">
זה "צריכה ביתית מליחים" בטבלה לעיל</t>
        </r>
      </text>
    </comment>
    <comment ref="L35" authorId="0" shapeId="0" xr:uid="{00000000-0006-0000-0600-000020000000}">
      <text>
        <r>
          <rPr>
            <b/>
            <sz val="9"/>
            <color indexed="81"/>
            <rFont val="Tahoma"/>
            <family val="2"/>
          </rPr>
          <t>‏‏משתמש Windows:</t>
        </r>
        <r>
          <rPr>
            <sz val="9"/>
            <color indexed="81"/>
            <rFont val="Tahoma"/>
            <family val="2"/>
          </rPr>
          <t xml:space="preserve">
זה "התפלגות מי קולחין ביתיים" בטבלה לעיל</t>
        </r>
      </text>
    </comment>
    <comment ref="AC36" authorId="2" shapeId="0" xr:uid="{00000000-0006-0000-0600-000021000000}">
      <text>
        <r>
          <rPr>
            <b/>
            <sz val="9"/>
            <color indexed="81"/>
            <rFont val="Tahoma"/>
            <family val="2"/>
          </rPr>
          <t>zeev stossel:</t>
        </r>
        <r>
          <rPr>
            <sz val="9"/>
            <color indexed="81"/>
            <rFont val="Tahoma"/>
            <family val="2"/>
          </rPr>
          <t xml:space="preserve">
הופחתה בצריכה הביתית מים שהולכים לבישול וגינון ביתי
</t>
        </r>
      </text>
    </comment>
    <comment ref="AC37" authorId="2" shapeId="0" xr:uid="{00000000-0006-0000-0600-000022000000}">
      <text>
        <r>
          <rPr>
            <b/>
            <sz val="9"/>
            <color indexed="81"/>
            <rFont val="Tahoma"/>
            <family val="2"/>
          </rPr>
          <t>zeev stossel:</t>
        </r>
        <r>
          <rPr>
            <sz val="9"/>
            <color indexed="81"/>
            <rFont val="Tahoma"/>
            <family val="2"/>
          </rPr>
          <t xml:space="preserve">
הופחתה בצריכה הביתית מים שהולכים לבישול וגינון ביתי</t>
        </r>
      </text>
    </comment>
    <comment ref="L38" authorId="0" shapeId="0" xr:uid="{00000000-0006-0000-0600-000023000000}">
      <text>
        <r>
          <rPr>
            <b/>
            <sz val="9"/>
            <color indexed="81"/>
            <rFont val="Tahoma"/>
            <family val="2"/>
          </rPr>
          <t>Lidor:</t>
        </r>
        <r>
          <rPr>
            <sz val="9"/>
            <color indexed="81"/>
            <rFont val="Tahoma"/>
            <family val="2"/>
          </rPr>
          <t xml:space="preserve">
לאן הולכים מי הקולחין בבית? רק לגינון.
נתון זה לא יספר בתוך המים שיעברו אחר כך טיפול (מי שפכים)</t>
        </r>
      </text>
    </comment>
    <comment ref="Z38" authorId="3" shapeId="0" xr:uid="{00000000-0006-0000-0600-000024000000}">
      <text>
        <r>
          <rPr>
            <b/>
            <sz val="9"/>
            <color indexed="81"/>
            <rFont val="Tahoma"/>
            <family val="2"/>
          </rPr>
          <t>stossel zeev:</t>
        </r>
        <r>
          <rPr>
            <sz val="9"/>
            <color indexed="81"/>
            <rFont val="Tahoma"/>
            <family val="2"/>
          </rPr>
          <t xml:space="preserve">
 נתון מתוך דוח 
יכום פעילות הוועדה המייעצת
למנהל רשות המים למתן צווי 
  הרשאה להזרמה לנחלים
  2016 שנת </t>
        </r>
      </text>
    </comment>
    <comment ref="AC38" authorId="0" shapeId="0" xr:uid="{00000000-0006-0000-0600-000025000000}">
      <text>
        <r>
          <rPr>
            <b/>
            <sz val="9"/>
            <color indexed="81"/>
            <rFont val="Tahoma"/>
            <family val="2"/>
          </rPr>
          <t>‏‏משתמש Windows:</t>
        </r>
        <r>
          <rPr>
            <sz val="9"/>
            <color indexed="81"/>
            <rFont val="Tahoma"/>
            <family val="2"/>
          </rPr>
          <t xml:space="preserve">
מי קולחין הולכים לגינון, לא צריך טיפול</t>
        </r>
      </text>
    </comment>
    <comment ref="M39" authorId="3" shapeId="0" xr:uid="{00000000-0006-0000-0600-000026000000}">
      <text>
        <r>
          <rPr>
            <b/>
            <sz val="9"/>
            <color indexed="81"/>
            <rFont val="Tahoma"/>
            <family val="2"/>
          </rPr>
          <t>stossel zeev:</t>
        </r>
        <r>
          <rPr>
            <sz val="9"/>
            <color indexed="81"/>
            <rFont val="Tahoma"/>
            <family val="2"/>
          </rPr>
          <t xml:space="preserve">
סיכום של המים השפירים לפי התפלגות הצריכה בתוספת מים שוליים שהוכים לשפירים בצריכה ביתית מוסדות ובתי חולים </t>
        </r>
      </text>
    </comment>
    <comment ref="S39" authorId="2" shapeId="0" xr:uid="{00000000-0006-0000-0600-000027000000}">
      <text>
        <r>
          <rPr>
            <b/>
            <sz val="9"/>
            <color indexed="81"/>
            <rFont val="Tahoma"/>
            <family val="2"/>
          </rPr>
          <t>Lidor:</t>
        </r>
        <r>
          <rPr>
            <sz val="9"/>
            <color indexed="81"/>
            <rFont val="Tahoma"/>
            <family val="2"/>
          </rPr>
          <t xml:space="preserve">
המספר חורג ב0.009% מהמספר שמופיע בטבלה בהמסכמת של רשות המים כי החלוקה לפעילויות במגזר העירוני היא יותר מ100%</t>
        </r>
      </text>
    </comment>
    <comment ref="AB39" authorId="2" shapeId="0" xr:uid="{00000000-0006-0000-0600-000028000000}">
      <text>
        <r>
          <rPr>
            <b/>
            <sz val="9"/>
            <color indexed="81"/>
            <rFont val="Tahoma"/>
            <family val="2"/>
          </rPr>
          <t>zeev stossel:</t>
        </r>
        <r>
          <rPr>
            <sz val="9"/>
            <color indexed="81"/>
            <rFont val="Tahoma"/>
            <family val="2"/>
          </rPr>
          <t xml:space="preserve">
zeev stossel:
המספר חורג ב0.03% מהמספר שמופיע בטבלה בהמסכמת של רשות המים כי החלוקה לפעילויות במגזר העירוני היא יותר מ100%
לידור: סה"כ צריכת המים השפירים. יש חריגה קטנה מנתוני רשות המים (הטבלה הראשונה) משום אי דיוק בפיזור הצריכה בדוח שלהם</t>
        </r>
      </text>
    </comment>
    <comment ref="AC39" authorId="2" shapeId="0" xr:uid="{00000000-0006-0000-0600-000029000000}">
      <text>
        <r>
          <rPr>
            <b/>
            <sz val="10"/>
            <color indexed="81"/>
            <rFont val="Tahoma"/>
            <family val="2"/>
          </rPr>
          <t xml:space="preserve">לידור: </t>
        </r>
        <r>
          <rPr>
            <sz val="10"/>
            <color indexed="81"/>
            <rFont val="Tahoma"/>
            <family val="2"/>
          </rPr>
          <t>הנתון שקיבלתי מעידן הוא 12,691,000. יש פער בין מה שחישבתי לזה.
הגיוני כי הנתון שעידן נתן לי זה ל2018, אם נכפיל ב1.003 שזה הצמיחה השנתית. נקבל משהו קרוב.
בנוסף, יש פער בין קולחין מופקים לבין הקולחין שחושבו מכיוון שאין טיהור שפכים של 100%</t>
        </r>
      </text>
    </comment>
    <comment ref="Y43" authorId="2" shapeId="0" xr:uid="{8B9877E9-A7E2-4B06-BA54-524E2E768B80}">
      <text>
        <r>
          <rPr>
            <b/>
            <sz val="9"/>
            <color indexed="81"/>
            <rFont val="Tahoma"/>
            <family val="2"/>
          </rPr>
          <t>zeev stossel:</t>
        </r>
        <r>
          <rPr>
            <sz val="9"/>
            <color indexed="81"/>
            <rFont val="Tahoma"/>
            <family val="2"/>
          </rPr>
          <t xml:space="preserve">
חושב לפי לוח 20.13 של הלמ"ס בשנת 2015
</t>
        </r>
      </text>
    </comment>
    <comment ref="AA43" authorId="0" shapeId="0" xr:uid="{D14B99EE-2F75-4152-A61E-270E5FE84939}">
      <text>
        <r>
          <rPr>
            <b/>
            <sz val="9"/>
            <color indexed="81"/>
            <rFont val="Tahoma"/>
            <family val="2"/>
          </rPr>
          <t xml:space="preserve">Lidor:
</t>
        </r>
        <r>
          <rPr>
            <sz val="9"/>
            <color indexed="81"/>
            <rFont val="Tahoma"/>
            <family val="2"/>
          </rPr>
          <t>Taken from the "b-water-sewage" from sheet "summery".
Indicates the ratio of water that export and local consumption.</t>
        </r>
      </text>
    </comment>
    <comment ref="A44" authorId="0" shapeId="0" xr:uid="{00000000-0006-0000-0600-00002A000000}">
      <text>
        <r>
          <rPr>
            <b/>
            <sz val="9"/>
            <color indexed="81"/>
            <rFont val="Tahoma"/>
            <family val="2"/>
          </rPr>
          <t xml:space="preserve">Lidor:
</t>
        </r>
        <r>
          <rPr>
            <sz val="9"/>
            <color indexed="81"/>
            <rFont val="Tahoma"/>
            <family val="2"/>
          </rPr>
          <t>We used the distribution of the Water sources of the National Model, because its hard to get the amount of the water consumed by sources.</t>
        </r>
      </text>
    </comment>
    <comment ref="M44" authorId="2" shapeId="0" xr:uid="{00000000-0006-0000-0600-00002B000000}">
      <text>
        <r>
          <rPr>
            <b/>
            <sz val="9"/>
            <color indexed="81"/>
            <rFont val="Tahoma"/>
            <family val="2"/>
          </rPr>
          <t>zeev stossel:</t>
        </r>
        <r>
          <rPr>
            <sz val="9"/>
            <color indexed="81"/>
            <rFont val="Tahoma"/>
            <family val="2"/>
          </rPr>
          <t xml:space="preserve">
 כמות המים המותפלים למי שתיה</t>
        </r>
      </text>
    </comment>
    <comment ref="N44" authorId="0" shapeId="0" xr:uid="{00000000-0006-0000-0600-00002C000000}">
      <text>
        <r>
          <rPr>
            <b/>
            <sz val="9"/>
            <color indexed="81"/>
            <rFont val="Tahoma"/>
            <charset val="177"/>
          </rPr>
          <t>‏‏משתמש Windows:</t>
        </r>
        <r>
          <rPr>
            <sz val="9"/>
            <color indexed="81"/>
            <rFont val="Tahoma"/>
            <charset val="177"/>
          </rPr>
          <t xml:space="preserve">
אחוז מי השתייה המותפלים מסהכ מי השתיה- נתון מהמודל הארצי</t>
        </r>
      </text>
    </comment>
    <comment ref="M45" authorId="2" shapeId="0" xr:uid="{00000000-0006-0000-0600-00002D000000}">
      <text>
        <r>
          <rPr>
            <b/>
            <sz val="9"/>
            <color indexed="81"/>
            <rFont val="Tahoma"/>
            <family val="2"/>
          </rPr>
          <t>zeev stossel:</t>
        </r>
        <r>
          <rPr>
            <sz val="9"/>
            <color indexed="81"/>
            <rFont val="Tahoma"/>
            <family val="2"/>
          </rPr>
          <t xml:space="preserve">
סיכום של צרכנים יוצרי שפכים ביתיים</t>
        </r>
      </text>
    </comment>
    <comment ref="P46" authorId="2" shapeId="0" xr:uid="{00000000-0006-0000-0600-00002E000000}">
      <text>
        <r>
          <rPr>
            <b/>
            <sz val="9"/>
            <color indexed="81"/>
            <rFont val="Tahoma"/>
            <family val="2"/>
          </rPr>
          <t>zeev stossel:</t>
        </r>
        <r>
          <rPr>
            <sz val="9"/>
            <color indexed="81"/>
            <rFont val="Tahoma"/>
            <family val="2"/>
          </rPr>
          <t xml:space="preserve">
הנתון מתאים למה שכתוב באתר רשות המים שרק 75% מהשפכים מטוהרים
http://www.water.gov.il/HEBREW/PLANNING-AND-DEVELOPMENT/DISABLE-INFERIOR-WATER-EFFLUENTS/Pages/default.aspx
(כמה מהמים המותפלים הם מי שפכים)</t>
        </r>
      </text>
    </comment>
    <comment ref="B47" authorId="2" shapeId="0" xr:uid="{00000000-0006-0000-0600-00002F000000}">
      <text>
        <r>
          <rPr>
            <b/>
            <sz val="9"/>
            <color rgb="FF000000"/>
            <rFont val="Tahoma"/>
            <family val="2"/>
          </rPr>
          <t>zeev stossel:</t>
        </r>
        <r>
          <rPr>
            <sz val="9"/>
            <color rgb="FF000000"/>
            <rFont val="Tahoma"/>
            <family val="2"/>
          </rPr>
          <t xml:space="preserve">
הכמות שבדוח פחות המים לתעשיה שכמותם מופיע בהערה
</t>
        </r>
      </text>
    </comment>
    <comment ref="B48" authorId="3" shapeId="0" xr:uid="{00000000-0006-0000-0600-000030000000}">
      <text>
        <r>
          <rPr>
            <b/>
            <sz val="9"/>
            <color rgb="FF000000"/>
            <rFont val="Tahoma"/>
            <family val="2"/>
          </rPr>
          <t>stossel zeev:</t>
        </r>
        <r>
          <rPr>
            <sz val="9"/>
            <color rgb="FF000000"/>
            <rFont val="Tahoma"/>
            <family val="2"/>
          </rPr>
          <t xml:space="preserve">
למ"בס הודעה לעיתונות בנושא תעשייה 2017</t>
        </r>
      </text>
    </comment>
    <comment ref="C48" authorId="2" shapeId="0" xr:uid="{00000000-0006-0000-0600-000031000000}">
      <text>
        <r>
          <rPr>
            <b/>
            <sz val="9"/>
            <color rgb="FF000000"/>
            <rFont val="Tahoma"/>
            <family val="2"/>
          </rPr>
          <t xml:space="preserve">zeev stosselהכמות חושבה על פי החלוקה היחסית של מים שוליים  מלים, קולחין, שטפונות
</t>
        </r>
      </text>
    </comment>
    <comment ref="D49" authorId="3" shapeId="0" xr:uid="{00000000-0006-0000-0600-000032000000}">
      <text>
        <r>
          <rPr>
            <b/>
            <sz val="9"/>
            <color rgb="FF000000"/>
            <rFont val="Tahoma"/>
            <family val="2"/>
          </rPr>
          <t>stossel zeev:</t>
        </r>
        <r>
          <rPr>
            <sz val="9"/>
            <color rgb="FF000000"/>
            <rFont val="Tahoma"/>
            <family val="2"/>
          </rPr>
          <t xml:space="preserve">
 נתון מתוך דוח 
יכום פעילות הוועדה המייעצת
למנהל רשות המים למתן צווי 
  הרשאה להזרמה לנחלים
  2016 שנת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‏‏משתמש Windows</author>
    <author>shiri</author>
    <author>zeev stossel</author>
    <author>טל קורדובה</author>
  </authors>
  <commentList>
    <comment ref="A1" authorId="0" shapeId="0" xr:uid="{00000000-0006-0000-0700-000001000000}">
      <text>
        <r>
          <rPr>
            <b/>
            <sz val="9"/>
            <color indexed="81"/>
            <rFont val="Tahoma"/>
            <family val="2"/>
          </rPr>
          <t>‏‏משתמש Windows:</t>
        </r>
        <r>
          <rPr>
            <sz val="9"/>
            <color indexed="81"/>
            <rFont val="Tahoma"/>
            <family val="2"/>
          </rPr>
          <t xml:space="preserve">
לפי אקסל של עידן
נתוני צריכת חשמל באר שבע שנת 2019 מעידן מה שהוא השתמש לתזה שלו
שמור בתיקיה</t>
        </r>
      </text>
    </comment>
    <comment ref="T1" authorId="1" shapeId="0" xr:uid="{00000000-0006-0000-0700-000002000000}">
      <text>
        <r>
          <rPr>
            <b/>
            <sz val="9"/>
            <color indexed="81"/>
            <rFont val="Tahoma"/>
            <family val="2"/>
          </rPr>
          <t>shiri:</t>
        </r>
        <r>
          <rPr>
            <sz val="9"/>
            <color indexed="81"/>
            <rFont val="Tahoma"/>
            <family val="2"/>
          </rPr>
          <t xml:space="preserve">https://app.powerbi.com/view?r=eyJrIjoiYmNjY2I5ZmMtYTUxYi00YjZhLWFmZTktOTgyMzE4MDkzZDNmIiwidCI6ImUxYjY2OThlLTlhMTQtNDNkOC05ZWJhLTUzNDBiZjc5MDkxMCIsImMiOjl9
</t>
        </r>
      </text>
    </comment>
    <comment ref="U3" authorId="0" shapeId="0" xr:uid="{00000000-0006-0000-0700-000003000000}">
      <text>
        <r>
          <rPr>
            <b/>
            <sz val="9"/>
            <color indexed="81"/>
            <rFont val="Tahoma"/>
            <family val="2"/>
          </rPr>
          <t>‏‏משתמש Windows:</t>
        </r>
        <r>
          <rPr>
            <sz val="9"/>
            <color indexed="81"/>
            <rFont val="Tahoma"/>
            <family val="2"/>
          </rPr>
          <t xml:space="preserve">
לידור: זה 20 אחוז מימוש פוטנציאל</t>
        </r>
      </text>
    </comment>
    <comment ref="U4" authorId="0" shapeId="0" xr:uid="{81E67FA2-0ECB-4228-8D1A-1482A659DDD5}">
      <text>
        <r>
          <rPr>
            <b/>
            <sz val="9"/>
            <color indexed="81"/>
            <rFont val="Tahoma"/>
            <charset val="177"/>
          </rPr>
          <t xml:space="preserve">Lidor:
The total </t>
        </r>
      </text>
    </comment>
    <comment ref="Q5" authorId="0" shapeId="0" xr:uid="{00000000-0006-0000-0700-000004000000}">
      <text>
        <r>
          <rPr>
            <b/>
            <sz val="9"/>
            <color indexed="81"/>
            <rFont val="Tahoma"/>
            <family val="2"/>
          </rPr>
          <t>‏‏משתמש Windows:</t>
        </r>
        <r>
          <rPr>
            <sz val="9"/>
            <color indexed="81"/>
            <rFont val="Tahoma"/>
            <family val="2"/>
          </rPr>
          <t xml:space="preserve">
שינוי בצריכת חשמל תעשייתי
שינוי כולל בצריכת האנרגיה (מכניס בתוכו את כל המרכיבים)</t>
        </r>
      </text>
    </comment>
    <comment ref="T5" authorId="0" shapeId="0" xr:uid="{975F7AAB-DFF4-4F87-BBB2-47D85341E313}">
      <text>
        <r>
          <rPr>
            <b/>
            <sz val="9"/>
            <color indexed="81"/>
            <rFont val="Tahoma"/>
            <charset val="177"/>
          </rPr>
          <t xml:space="preserve">Lidor:
 Specific photovoltaic power output
</t>
        </r>
        <r>
          <rPr>
            <sz val="9"/>
            <color indexed="81"/>
            <rFont val="Tahoma"/>
            <family val="2"/>
          </rPr>
          <t xml:space="preserve">This metric provides an understanding of how much energy the system produces relative to its maximum capacity, allowing for comparisons between different systems and an assessment of their efficiency.
kWh (kilowatt-hour) refers to the amount of energy produced over time.
kWp (kilowatt peak) refers to the maximum power that the system can generate under optimal conditions (such as direct sunlight, suitable temperatures, etc.).
https://globalsolaratlas.info/map?c=31.207222,34.785461,11&amp;s=31.249791,34.831467&amp;m=site
</t>
        </r>
      </text>
    </comment>
    <comment ref="T6" authorId="0" shapeId="0" xr:uid="{8FA8B579-DAB8-4C9E-8FBE-A29B5E3E5121}">
      <text>
        <r>
          <rPr>
            <b/>
            <sz val="9"/>
            <color indexed="81"/>
            <rFont val="Tahoma"/>
            <family val="2"/>
          </rPr>
          <t xml:space="preserve">Lidor:
</t>
        </r>
        <r>
          <rPr>
            <sz val="8"/>
            <color indexed="81"/>
            <rFont val="Tahoma"/>
            <family val="2"/>
          </rPr>
          <t>Total Energy Output (kWh)=PVOUT (kWh/kWp)×Installed Capacity (kWp)
This allows us to understand how much energy the system is producing over a given time period, such as a month or a year, based on its specific output.</t>
        </r>
      </text>
    </comment>
    <comment ref="A7" authorId="0" shapeId="0" xr:uid="{00000000-0006-0000-0700-000006000000}">
      <text>
        <r>
          <rPr>
            <b/>
            <sz val="9"/>
            <color indexed="81"/>
            <rFont val="Tahoma"/>
            <family val="2"/>
          </rPr>
          <t>‏‏משתמש Windows:</t>
        </r>
        <r>
          <rPr>
            <sz val="9"/>
            <color indexed="81"/>
            <rFont val="Tahoma"/>
            <family val="2"/>
          </rPr>
          <t xml:space="preserve">
צריכה מרכבים חשמליים יחושב במודל החשמל</t>
        </r>
      </text>
    </comment>
    <comment ref="U7" authorId="0" shapeId="0" xr:uid="{DB208EBB-A4D1-42B2-867B-317491AD985E}">
      <text>
        <r>
          <rPr>
            <b/>
            <sz val="9"/>
            <color indexed="81"/>
            <rFont val="Tahoma"/>
            <charset val="177"/>
          </rPr>
          <t>Lidor:
The total production volume until 2022</t>
        </r>
      </text>
    </comment>
    <comment ref="A8" authorId="0" shapeId="0" xr:uid="{00000000-0006-0000-0700-000007000000}">
      <text>
        <r>
          <rPr>
            <b/>
            <sz val="9"/>
            <color indexed="81"/>
            <rFont val="Tahoma"/>
            <family val="2"/>
          </rPr>
          <t>‏‏משתמש Windows:</t>
        </r>
        <r>
          <rPr>
            <sz val="9"/>
            <color indexed="81"/>
            <rFont val="Tahoma"/>
            <family val="2"/>
          </rPr>
          <t xml:space="preserve">
מחושב במודל המים</t>
        </r>
      </text>
    </comment>
    <comment ref="A11" authorId="0" shapeId="0" xr:uid="{00000000-0006-0000-0700-000008000000}">
      <text>
        <r>
          <rPr>
            <b/>
            <sz val="9"/>
            <color indexed="81"/>
            <rFont val="Tahoma"/>
            <family val="2"/>
          </rPr>
          <t>לידור:
על פי "דוח מצב משק החשמל שנת 2022 מרשות החשמל" שמור בתיקיות. (לקוח מחברת החשמל).
ההתפלגות היא לכל הארץ בשנת 2019</t>
        </r>
      </text>
    </comment>
    <comment ref="H11" authorId="0" shapeId="0" xr:uid="{00000000-0006-0000-0700-000009000000}">
      <text>
        <r>
          <rPr>
            <b/>
            <sz val="9"/>
            <color indexed="81"/>
            <rFont val="Tahoma"/>
            <family val="2"/>
          </rPr>
          <t>Lidor:
From the national model</t>
        </r>
      </text>
    </comment>
    <comment ref="D12" authorId="0" shapeId="0" xr:uid="{00000000-0006-0000-0700-00000A000000}">
      <text>
        <r>
          <rPr>
            <b/>
            <sz val="9"/>
            <color indexed="81"/>
            <rFont val="Tahoma"/>
            <family val="2"/>
          </rPr>
          <t>‏‏משתמש Windows:</t>
        </r>
        <r>
          <rPr>
            <sz val="9"/>
            <color indexed="81"/>
            <rFont val="Tahoma"/>
            <family val="2"/>
          </rPr>
          <t xml:space="preserve">
shiri:
שמש ורוח יחד. רוח לבד היא 0.06%</t>
        </r>
      </text>
    </comment>
    <comment ref="A17" authorId="0" shapeId="0" xr:uid="{00000000-0006-0000-0700-00000B000000}">
      <text>
        <r>
          <rPr>
            <b/>
            <sz val="9"/>
            <color indexed="81"/>
            <rFont val="Tahoma"/>
            <family val="2"/>
          </rPr>
          <t xml:space="preserve">Lidor:
</t>
        </r>
        <r>
          <rPr>
            <sz val="9"/>
            <color indexed="81"/>
            <rFont val="Tahoma"/>
            <family val="2"/>
          </rPr>
          <t xml:space="preserve"> Electricity loss Rate- taken from the national model</t>
        </r>
      </text>
    </comment>
    <comment ref="B17" authorId="0" shapeId="0" xr:uid="{08AAEC73-910F-441D-B94F-04C5C18035EA}">
      <text>
        <r>
          <rPr>
            <b/>
            <sz val="9"/>
            <color indexed="81"/>
            <rFont val="Tahoma"/>
            <family val="2"/>
          </rPr>
          <t xml:space="preserve">לידור:
</t>
        </r>
        <r>
          <rPr>
            <sz val="9"/>
            <color indexed="81"/>
            <rFont val="Tahoma"/>
            <family val="2"/>
          </rPr>
          <t>נראלי שזה צריכה בפועל לעומת צריכה לחיוב</t>
        </r>
      </text>
    </comment>
    <comment ref="D17" authorId="0" shapeId="0" xr:uid="{AD30F202-3DC9-44E9-B6C2-AC1589D3F9AA}">
      <text>
        <r>
          <rPr>
            <b/>
            <sz val="9"/>
            <color indexed="81"/>
            <rFont val="Tahoma"/>
            <family val="2"/>
          </rPr>
          <t xml:space="preserve">Lidor:
</t>
        </r>
        <r>
          <rPr>
            <sz val="9"/>
            <color indexed="81"/>
            <rFont val="Tahoma"/>
            <family val="2"/>
          </rPr>
          <t>From the National Model
Just for PV,
getting better , change with the years</t>
        </r>
      </text>
    </comment>
    <comment ref="H21" authorId="0" shapeId="0" xr:uid="{00000000-0006-0000-0700-00000E000000}">
      <text>
        <r>
          <rPr>
            <b/>
            <sz val="9"/>
            <color indexed="81"/>
            <rFont val="Tahoma"/>
            <family val="2"/>
          </rPr>
          <t xml:space="preserve">Lidor:
</t>
        </r>
        <r>
          <rPr>
            <sz val="9"/>
            <color indexed="81"/>
            <rFont val="Tahoma"/>
            <family val="2"/>
          </rPr>
          <t>From the national model</t>
        </r>
      </text>
    </comment>
    <comment ref="K21" authorId="0" shapeId="0" xr:uid="{CE1C37D4-6E54-4E11-88C2-8BECA2AADA1B}">
      <text>
        <r>
          <rPr>
            <b/>
            <sz val="9"/>
            <color indexed="81"/>
            <rFont val="Tahoma"/>
            <family val="2"/>
          </rPr>
          <t>Lidor: from the national model</t>
        </r>
      </text>
    </comment>
    <comment ref="I22" authorId="2" shapeId="0" xr:uid="{00000000-0006-0000-0700-000010000000}">
      <text>
        <r>
          <rPr>
            <b/>
            <sz val="9"/>
            <color indexed="81"/>
            <rFont val="Tahoma"/>
            <family val="2"/>
          </rPr>
          <t>zeev stossel:</t>
        </r>
        <r>
          <rPr>
            <sz val="9"/>
            <color indexed="81"/>
            <rFont val="Tahoma"/>
            <family val="2"/>
          </rPr>
          <t xml:space="preserve">
Electric vehicles: A tentative economic and environmental evaluation עמ 63</t>
        </r>
      </text>
    </comment>
    <comment ref="H27" authorId="3" shapeId="0" xr:uid="{00000000-0006-0000-0700-000011000000}">
      <text>
        <r>
          <rPr>
            <b/>
            <sz val="11"/>
            <color indexed="81"/>
            <rFont val="Tahoma"/>
            <family val="2"/>
          </rPr>
          <t xml:space="preserve">מקור:
</t>
        </r>
        <r>
          <rPr>
            <sz val="11"/>
            <color indexed="81"/>
            <rFont val="Tahoma"/>
            <family val="2"/>
          </rPr>
          <t xml:space="preserve"> דו"ח עלות תועלת של רשות החשמל, 2020</t>
        </r>
        <r>
          <rPr>
            <b/>
            <sz val="11"/>
            <color indexed="81"/>
            <rFont val="Tahoma"/>
            <family val="2"/>
          </rPr>
          <t xml:space="preserve">
Lidor:
</t>
        </r>
        <r>
          <rPr>
            <sz val="11"/>
            <color indexed="81"/>
            <rFont val="Tahoma"/>
            <family val="2"/>
          </rPr>
          <t>From the national model.
Emissions from electricity consumption from a natural gas source that is produced in 2 different stations</t>
        </r>
      </text>
    </comment>
    <comment ref="H30" authorId="0" shapeId="0" xr:uid="{00000000-0006-0000-0700-000012000000}">
      <text>
        <r>
          <rPr>
            <b/>
            <sz val="9"/>
            <color indexed="81"/>
            <rFont val="Tahoma"/>
            <family val="2"/>
          </rPr>
          <t>‏‏משתמש Windows:</t>
        </r>
        <r>
          <rPr>
            <sz val="9"/>
            <color indexed="81"/>
            <rFont val="Tahoma"/>
            <family val="2"/>
          </rPr>
          <t xml:space="preserve">
תחנת כח במחזור משולב</t>
        </r>
      </text>
    </comment>
  </commentList>
</comments>
</file>

<file path=xl/sharedStrings.xml><?xml version="1.0" encoding="utf-8"?>
<sst xmlns="http://schemas.openxmlformats.org/spreadsheetml/2006/main" count="12450" uniqueCount="1708">
  <si>
    <t>Agriculture</t>
  </si>
  <si>
    <t>Urban Consumption</t>
  </si>
  <si>
    <t>Industry</t>
  </si>
  <si>
    <t>Water for Nature</t>
  </si>
  <si>
    <t>Water for Neighbors</t>
  </si>
  <si>
    <t>Total</t>
  </si>
  <si>
    <t>Electricity For Water Coefficints (kwh/m^3)</t>
  </si>
  <si>
    <t>Drinking Water</t>
  </si>
  <si>
    <t>Brackish Water</t>
  </si>
  <si>
    <t>Treated Waste Water</t>
  </si>
  <si>
    <t>Flood Water</t>
  </si>
  <si>
    <t>Marginal Water inIndustry</t>
  </si>
  <si>
    <t>Diselination</t>
  </si>
  <si>
    <t>Moving</t>
  </si>
  <si>
    <t>Marginal Water Percentage</t>
  </si>
  <si>
    <t>Urban Water Moving</t>
  </si>
  <si>
    <t>Home Consumption (Urban)</t>
  </si>
  <si>
    <t>Treated Waste Water Moving</t>
  </si>
  <si>
    <t>Seweage Treatment</t>
  </si>
  <si>
    <t>Residential (m^3)</t>
  </si>
  <si>
    <t>מוסדות רשות מקומית מ"ק</t>
  </si>
  <si>
    <t>בתי חולים ומקוואות מ"ק</t>
  </si>
  <si>
    <t>גינון מ"ק</t>
  </si>
  <si>
    <t>מסחר ומלאכה מ"ק</t>
  </si>
  <si>
    <t>בנייה מ"ק</t>
  </si>
  <si>
    <t>פחת מ"ק</t>
  </si>
  <si>
    <t>אחר (כנראה תעשייה)</t>
  </si>
  <si>
    <t>סה"כ</t>
  </si>
  <si>
    <t>צריכת מים שפירים ללא פחת</t>
  </si>
  <si>
    <t>Water Production</t>
  </si>
  <si>
    <t>צריכה של מים שפירים עם פחת בכל השימוש יחד בלי תעשייה</t>
  </si>
  <si>
    <t>Fresh Drinking Water</t>
  </si>
  <si>
    <t>פחת בכל שימוש</t>
  </si>
  <si>
    <t>יחס גינון מסחר לחלוקת מים מליחים</t>
  </si>
  <si>
    <t>צריכה ביתית מליחים</t>
  </si>
  <si>
    <t>התפלגות מי קולחין ביתיים</t>
  </si>
  <si>
    <t>צריכה  סה"כ</t>
  </si>
  <si>
    <t>טבלה לאחר העברת קולחין, שטפונות ומלחים מהבית לגינון</t>
  </si>
  <si>
    <t>Local Authority Institutes</t>
  </si>
  <si>
    <t>Hospitals and Mikveh</t>
  </si>
  <si>
    <t>Gardening</t>
  </si>
  <si>
    <t>Trade and Crafts</t>
  </si>
  <si>
    <t>Loss</t>
  </si>
  <si>
    <t>Total Urban Consumption</t>
  </si>
  <si>
    <t>Construction</t>
  </si>
  <si>
    <t>Industry For Local Consumption</t>
  </si>
  <si>
    <t>Industry for Export</t>
  </si>
  <si>
    <t>Agriculture %</t>
  </si>
  <si>
    <t>Total Resident Sewege Sectors</t>
  </si>
  <si>
    <t>Electricity Consumption For Water</t>
  </si>
  <si>
    <t>Total Drinking Water</t>
  </si>
  <si>
    <t>Water Consumption</t>
  </si>
  <si>
    <t>KWH Production</t>
  </si>
  <si>
    <t>KWH Deselination</t>
  </si>
  <si>
    <t>KWH Natioal Water Moving</t>
  </si>
  <si>
    <t>KWH Urban Water Moving</t>
  </si>
  <si>
    <t>KWH Treated Waste Water Moving</t>
  </si>
  <si>
    <t>KWH Sewege Treatment</t>
  </si>
  <si>
    <t>Diselinated Drinking Water</t>
  </si>
  <si>
    <t>Natural Water</t>
  </si>
  <si>
    <t>Natural Drinking Water</t>
  </si>
  <si>
    <t>Diselinated Water</t>
  </si>
  <si>
    <t>Water from Nature</t>
  </si>
  <si>
    <t>Sewege</t>
  </si>
  <si>
    <t>Total Consumption</t>
  </si>
  <si>
    <t>Industrial Sewege</t>
  </si>
  <si>
    <t>Waste Treatment Emmission Coefficients</t>
  </si>
  <si>
    <t>Air Pollutants (KG\Ton)</t>
  </si>
  <si>
    <t>GHG (KG\Ton)</t>
  </si>
  <si>
    <t>נתונים מקוריים</t>
  </si>
  <si>
    <t>שיעור מכלל המים השפירים</t>
  </si>
  <si>
    <t>שיעור מכלל המים יוצרי שפכים ביתיים גולמים</t>
  </si>
  <si>
    <t>Diselinated Water Amount</t>
  </si>
  <si>
    <t>Total Sewege (Residential, Local Authorities, Hospitals and Trade)</t>
  </si>
  <si>
    <t>Raw Sewege in Treatment Facilities</t>
  </si>
  <si>
    <t>Total Treated Waste Water</t>
  </si>
  <si>
    <t>Treated Waste Water in the Environment</t>
  </si>
  <si>
    <t>Transportation Travel</t>
  </si>
  <si>
    <t>Annual travel (Km)  2019</t>
  </si>
  <si>
    <t>Annual travel (Km)  2020</t>
  </si>
  <si>
    <t>Annual travel (Km)  2021</t>
  </si>
  <si>
    <t>Annual travel (Km)  2022</t>
  </si>
  <si>
    <t>Annual travel (Km)  2023</t>
  </si>
  <si>
    <t>Annual travel (Km)  2024</t>
  </si>
  <si>
    <t>Annual travel (Km)  2025</t>
  </si>
  <si>
    <t>Annual travel (Km)  2026</t>
  </si>
  <si>
    <t>Annual travel (Km)  2027</t>
  </si>
  <si>
    <t>Annual travel (Km)  2028</t>
  </si>
  <si>
    <t>Annual travel (Km)  2029</t>
  </si>
  <si>
    <t>Annual travel (Km)  2030</t>
  </si>
  <si>
    <t>Bus</t>
  </si>
  <si>
    <t>Car</t>
  </si>
  <si>
    <t>Minibus</t>
  </si>
  <si>
    <t>Motorcycle</t>
  </si>
  <si>
    <t>Truck</t>
  </si>
  <si>
    <t>LCV</t>
  </si>
  <si>
    <t>Train</t>
  </si>
  <si>
    <t>Drive In Day</t>
  </si>
  <si>
    <t>Quantity</t>
  </si>
  <si>
    <t>Gasoline</t>
  </si>
  <si>
    <t>Diesel</t>
  </si>
  <si>
    <t>Drive Per Day</t>
  </si>
  <si>
    <t>Drive Per Year</t>
  </si>
  <si>
    <t>Cars Per Year</t>
  </si>
  <si>
    <t>km bus travel [km]</t>
  </si>
  <si>
    <t>Hot Emissions g/KM</t>
  </si>
  <si>
    <t>Cold Emissions g/KM</t>
  </si>
  <si>
    <t>Evaporation Emissions While Driving g/KM</t>
  </si>
  <si>
    <t>Evaporation Emissions After Driving g/KM</t>
  </si>
  <si>
    <t>Evaporation Emissions Every Day g/KM</t>
  </si>
  <si>
    <t>Griding Emissions g/KM</t>
  </si>
  <si>
    <t>private car travel [km]</t>
  </si>
  <si>
    <t>c6h6</t>
  </si>
  <si>
    <t>ch2o</t>
  </si>
  <si>
    <t>ch4</t>
  </si>
  <si>
    <t>co</t>
  </si>
  <si>
    <t>n2o</t>
  </si>
  <si>
    <t>nh3</t>
  </si>
  <si>
    <t>nmvoc</t>
  </si>
  <si>
    <t>no2</t>
  </si>
  <si>
    <t>nox</t>
  </si>
  <si>
    <t>PM2.5</t>
  </si>
  <si>
    <t>PM10</t>
  </si>
  <si>
    <t>so2</t>
  </si>
  <si>
    <t>co2</t>
  </si>
  <si>
    <t>Fuel Consumption</t>
  </si>
  <si>
    <t>Total Air Pollutants</t>
  </si>
  <si>
    <t>Co2e</t>
  </si>
  <si>
    <t>Amount of Fuels Ton 2017</t>
  </si>
  <si>
    <t>Motor Vehicle</t>
  </si>
  <si>
    <t>Ship International</t>
  </si>
  <si>
    <t>Plane International</t>
  </si>
  <si>
    <t>Plane Israel</t>
  </si>
  <si>
    <t>Mazut</t>
  </si>
  <si>
    <t>Kerosene</t>
  </si>
  <si>
    <t>Total Fuels</t>
  </si>
  <si>
    <t>Electricity Consumption for Electric Vehicle (kWh/KM)</t>
  </si>
  <si>
    <t>Van</t>
  </si>
  <si>
    <t>Passenger Train</t>
  </si>
  <si>
    <t>Freight Train + Engineering Tools</t>
  </si>
  <si>
    <t>Vehicle Amounts</t>
  </si>
  <si>
    <t>Emissions Coeffifcients From Crude Oil Refining</t>
  </si>
  <si>
    <t>Mazut (Kg/Ton)</t>
  </si>
  <si>
    <t>Diesel(KG/Ton)</t>
  </si>
  <si>
    <t>Kerosene and Jet Fuel (KG/Ton)</t>
  </si>
  <si>
    <t>Gasoline (KG/Ton)</t>
  </si>
  <si>
    <t>GWP</t>
  </si>
  <si>
    <t>Ratio</t>
  </si>
  <si>
    <t>Percentage of LCV that runs on bensese</t>
  </si>
  <si>
    <t>CH4</t>
  </si>
  <si>
    <t>Bensene</t>
  </si>
  <si>
    <t>Soler</t>
  </si>
  <si>
    <t>Number of Dailt trips per Vehicles</t>
  </si>
  <si>
    <t>Hydroflour Carbons</t>
  </si>
  <si>
    <t>Number of daily trips</t>
  </si>
  <si>
    <t>Total GHG</t>
  </si>
  <si>
    <t>Number of Days The Vehicles Exists</t>
  </si>
  <si>
    <t>Air Pollutants</t>
  </si>
  <si>
    <t>Toal Fuel Consumption - Tons</t>
  </si>
  <si>
    <t>Total Emissions Coeffficients - g/KM</t>
  </si>
  <si>
    <t>Ton</t>
  </si>
  <si>
    <t>Liquefied petroleum gas</t>
  </si>
  <si>
    <t>Crude Oil</t>
  </si>
  <si>
    <t>Natural Gas</t>
  </si>
  <si>
    <t>Other Uses</t>
  </si>
  <si>
    <t>Crude Oil Refining Emissions Coefficients (KG/Ton)</t>
  </si>
  <si>
    <t>Emissions Coefficients from Crude Oil Refining</t>
  </si>
  <si>
    <t>Mazut (KG/Ton)</t>
  </si>
  <si>
    <t>Jet Fuel (KG/Ton)</t>
  </si>
  <si>
    <t>Petrol (KG/Ton)</t>
  </si>
  <si>
    <t>Hudroflour Carbons</t>
  </si>
  <si>
    <t>Emissions Coefficients From Natural Gas</t>
  </si>
  <si>
    <t>KG/Ton</t>
  </si>
  <si>
    <t>co2e</t>
  </si>
  <si>
    <t>Mining Waste (KG/KG)</t>
  </si>
  <si>
    <t xml:space="preserve"> co2</t>
  </si>
  <si>
    <t>Waste Water</t>
  </si>
  <si>
    <t>Waste to Sea</t>
  </si>
  <si>
    <t>Emissions Coefficients - Upstream (KG/Ton)</t>
  </si>
  <si>
    <t>Emissions Coefficients From Crude Oil Refining</t>
  </si>
  <si>
    <t>Soler (KG/Ton)</t>
  </si>
  <si>
    <t>Crude Oil/Manufactured Fuel</t>
  </si>
  <si>
    <t>CO2</t>
  </si>
  <si>
    <t>Hydroflour Carbon</t>
  </si>
  <si>
    <t xml:space="preserve">Hydrolfour Carbons </t>
  </si>
  <si>
    <t>Mining Waste</t>
  </si>
  <si>
    <t>CO2E</t>
  </si>
  <si>
    <t>Treated Wate Water</t>
  </si>
  <si>
    <t>Jet Fuel</t>
  </si>
  <si>
    <t>Petrol</t>
  </si>
  <si>
    <t>Train Fuel Consumption</t>
  </si>
  <si>
    <t>Coefficients (Diesel/KM)</t>
  </si>
  <si>
    <t>Passengers</t>
  </si>
  <si>
    <t>Freigh</t>
  </si>
  <si>
    <t>Enfineering Tools</t>
  </si>
  <si>
    <t>Trade Balance - KG</t>
  </si>
  <si>
    <t>Emissions - Ton</t>
  </si>
  <si>
    <t>Emission Coefficients - Waste</t>
  </si>
  <si>
    <t>Export</t>
  </si>
  <si>
    <t>Export Trade Value (USD)</t>
  </si>
  <si>
    <t>Import</t>
  </si>
  <si>
    <t>Import Trade Value</t>
  </si>
  <si>
    <t>Local Authorities</t>
  </si>
  <si>
    <t>Food Indusrtry</t>
  </si>
  <si>
    <t>Agricultural</t>
  </si>
  <si>
    <t>GHG</t>
  </si>
  <si>
    <t>Sewage</t>
  </si>
  <si>
    <t>CH4 KG/KG</t>
  </si>
  <si>
    <t>Recycling</t>
  </si>
  <si>
    <t>Glass</t>
  </si>
  <si>
    <t>Generated Waste</t>
  </si>
  <si>
    <t>Organic Products</t>
  </si>
  <si>
    <t>Textile</t>
  </si>
  <si>
    <t>Plastic</t>
  </si>
  <si>
    <t>Metal</t>
  </si>
  <si>
    <t>Paper</t>
  </si>
  <si>
    <t>Paper &amp; Cardboard</t>
  </si>
  <si>
    <t>Paper &amp; Wood</t>
  </si>
  <si>
    <t>Cardboard</t>
  </si>
  <si>
    <t>Wood</t>
  </si>
  <si>
    <t>Plastic &amp; Rubber</t>
  </si>
  <si>
    <t>Diapers</t>
  </si>
  <si>
    <t>Chemicals</t>
  </si>
  <si>
    <t>Garden Waste</t>
  </si>
  <si>
    <t>Others</t>
  </si>
  <si>
    <t>ICL - Magnesium</t>
  </si>
  <si>
    <t>Fertilizer &amp; Pesticides</t>
  </si>
  <si>
    <t>Footwear &amp; Leather</t>
  </si>
  <si>
    <t>Food</t>
  </si>
  <si>
    <t>Pruned Trees</t>
  </si>
  <si>
    <t>Emission Coefficnts For Industy (KG/ton)</t>
  </si>
  <si>
    <t>Oils</t>
  </si>
  <si>
    <t>Stone products</t>
  </si>
  <si>
    <t>Minerals</t>
  </si>
  <si>
    <t>Machinery &amp; Electrical</t>
  </si>
  <si>
    <t>Hazardous Waste</t>
  </si>
  <si>
    <t>Organic Material</t>
  </si>
  <si>
    <t>Export Waste For Recycling Percentage</t>
  </si>
  <si>
    <t>Export Waste For Burial Percentage</t>
  </si>
  <si>
    <t>Metals</t>
  </si>
  <si>
    <t>Fuels In Industry - Ton</t>
  </si>
  <si>
    <t>Gas</t>
  </si>
  <si>
    <t>Naphtha</t>
  </si>
  <si>
    <t>עוד לא הוכנס החלק של פסולת מסוכנת למטלב</t>
  </si>
  <si>
    <t>Metal Balance - Ton</t>
  </si>
  <si>
    <t>WR</t>
  </si>
  <si>
    <t xml:space="preserve"> Liquefied Petroleum Gas </t>
  </si>
  <si>
    <t>Iron</t>
  </si>
  <si>
    <t xml:space="preserve"> home - TOE </t>
  </si>
  <si>
    <t>Copper</t>
  </si>
  <si>
    <t xml:space="preserve"> commertial -TOE </t>
  </si>
  <si>
    <t>Nickel</t>
  </si>
  <si>
    <t>Aluminium</t>
  </si>
  <si>
    <t>Lead</t>
  </si>
  <si>
    <t>Zinc</t>
  </si>
  <si>
    <t>Tin</t>
  </si>
  <si>
    <t>Ton Crude Oil/Ton Platic</t>
  </si>
  <si>
    <t>Crude Oil In Industry (Tons)</t>
  </si>
  <si>
    <t>Naphtha (KG/Ton)</t>
  </si>
  <si>
    <t>Diesel (KG/Ton)</t>
  </si>
  <si>
    <t>Liquefied Petroleum Gas (KG/Ton)</t>
  </si>
  <si>
    <t>Other (KG/Ton)</t>
  </si>
  <si>
    <t>Liquefied Petroleum Gas</t>
  </si>
  <si>
    <t>Other</t>
  </si>
  <si>
    <t>Consumption For Industry</t>
  </si>
  <si>
    <t>Amount of Crude Oil</t>
  </si>
  <si>
    <t>Amout of Mining Waste</t>
  </si>
  <si>
    <t>CH4 Emissions</t>
  </si>
  <si>
    <t>CO2e</t>
  </si>
  <si>
    <t>Total Crude Oil for Plastic in Israel (Ton)</t>
  </si>
  <si>
    <t>Crude Oil Byproducts For Energy (Local Production for Local Consumption)</t>
  </si>
  <si>
    <t>Amount</t>
  </si>
  <si>
    <t>Air Pollutnats</t>
  </si>
  <si>
    <t>Total Import of Plastic Flakes</t>
  </si>
  <si>
    <t>Crude Oil Byproducts Not For  Energy (Local Production for Local Consumption)</t>
  </si>
  <si>
    <t>KG of CH4 / Ton</t>
  </si>
  <si>
    <t>Crude Oil Products For Export</t>
  </si>
  <si>
    <t>Mining Waste From Crude Oil (KG/KG)</t>
  </si>
  <si>
    <t>Crude Oil Products For Energy (Import)</t>
  </si>
  <si>
    <t>Crude Oil Products Not For Energy (Import)</t>
  </si>
  <si>
    <t>Vehicles Amounts - 2019</t>
  </si>
  <si>
    <t>Annual travel (Km)  2031</t>
  </si>
  <si>
    <t>Annual travel (Km)  2032</t>
  </si>
  <si>
    <t>Griding Emissions Ton 2019</t>
  </si>
  <si>
    <t>Evaporation Emissions Every Day Ton 2019</t>
  </si>
  <si>
    <t>Evaporation Emissions After Driving Ton 2019</t>
  </si>
  <si>
    <t>Evaporation Emissions While Driving Ton 2019</t>
  </si>
  <si>
    <t>Cold Emissions Ton 2019</t>
  </si>
  <si>
    <t>Hot Emissions Ton 2019</t>
  </si>
  <si>
    <t>Total Emissions Ton 2019 - Ton</t>
  </si>
  <si>
    <t>Population</t>
  </si>
  <si>
    <t>...</t>
  </si>
  <si>
    <t>0-4 years</t>
  </si>
  <si>
    <t>5-9 years</t>
  </si>
  <si>
    <t>10-14 years</t>
  </si>
  <si>
    <t>BS/Israel ratio</t>
  </si>
  <si>
    <t>15-19 years</t>
  </si>
  <si>
    <t>20-24 years</t>
  </si>
  <si>
    <t>25-29 years</t>
  </si>
  <si>
    <t>30-34 years</t>
  </si>
  <si>
    <t>35-39 years</t>
  </si>
  <si>
    <t>40-44 years</t>
  </si>
  <si>
    <t>45-49 years</t>
  </si>
  <si>
    <t>50-54 years</t>
  </si>
  <si>
    <t>55-59 years</t>
  </si>
  <si>
    <t>60-64 years</t>
  </si>
  <si>
    <t>&gt;65 years</t>
  </si>
  <si>
    <t>Residents</t>
  </si>
  <si>
    <t>אחוז מסך האוכלוסייה</t>
  </si>
  <si>
    <t>אפשרות א': המגמה של שינוי האוכלוסיה בחמש השנים האחרונות נשארת כפי שהיא</t>
  </si>
  <si>
    <t>אם מחשבים את המודל מתוך נתונים מאז 2017</t>
  </si>
  <si>
    <t>אם מחשבים את המודל מתוך נתונים מאז 2009</t>
  </si>
  <si>
    <t>211251 = 207551*(1+b)^4</t>
  </si>
  <si>
    <t>211249 = 194591*(1+b)^12</t>
  </si>
  <si>
    <t>b = 0.004427</t>
  </si>
  <si>
    <t>b = 0.006868</t>
  </si>
  <si>
    <t>Population of 2030 = 207551*(1+0.004427)^13</t>
  </si>
  <si>
    <t>Population of 2030 = 211251*(1+0.006868)^9</t>
  </si>
  <si>
    <t xml:space="preserve">Population Of 2030 = </t>
  </si>
  <si>
    <t xml:space="preserve">Population Of 2050 = </t>
  </si>
  <si>
    <t>שורה תחתונה : השינוי משנת 2017 לשנת 2050 הוא 1.1569%</t>
  </si>
  <si>
    <t>אפשרות ב': התאמה לתחזיות של הממשלה (משרד הבריאות)</t>
  </si>
  <si>
    <t>תחזית נתונה</t>
  </si>
  <si>
    <t>320431 = 207551*(1+b)^13</t>
  </si>
  <si>
    <t>b = 0.3397119</t>
  </si>
  <si>
    <t>Population of 2030 = 207551*(1+0.03397119)^13</t>
  </si>
  <si>
    <t>שורה תחתונה : השינוי משנת 2017 לשנת 2050 הוא 3.0115%</t>
  </si>
  <si>
    <t>Fuel Amounts For Transportation - 2019 (Ton)</t>
  </si>
  <si>
    <t>Total Emissions - Upstream 2019  (Ton)</t>
  </si>
  <si>
    <t>Soler/amount ratio - CBS Coeeficients 2011</t>
  </si>
  <si>
    <t>אוכלוסיית ישראל שנת 2019</t>
  </si>
  <si>
    <t>Israel population (2019)</t>
  </si>
  <si>
    <t>BS population (2019)</t>
  </si>
  <si>
    <t>Area for Construction (KM^2)</t>
  </si>
  <si>
    <t>Area for Construction 2026</t>
  </si>
  <si>
    <t>Area for Construction 2027</t>
  </si>
  <si>
    <t>Area for Construction 2028</t>
  </si>
  <si>
    <t>Area for Construction 2029</t>
  </si>
  <si>
    <t>Area for Construction 2030</t>
  </si>
  <si>
    <t>Other Public Buildings</t>
  </si>
  <si>
    <t>Healthcare</t>
  </si>
  <si>
    <t>Education</t>
  </si>
  <si>
    <t>Industry and Storage</t>
  </si>
  <si>
    <t>Transportation and Communications</t>
  </si>
  <si>
    <t>Trade</t>
  </si>
  <si>
    <t>Offices</t>
  </si>
  <si>
    <t>Hosting</t>
  </si>
  <si>
    <t>Residential</t>
  </si>
  <si>
    <t>Coefficints (KG/M^2)</t>
  </si>
  <si>
    <t>Mortar Consumption (Ton)</t>
  </si>
  <si>
    <t>Gravel</t>
  </si>
  <si>
    <t>Sand</t>
  </si>
  <si>
    <t>Calcite</t>
  </si>
  <si>
    <t>Plaster</t>
  </si>
  <si>
    <t>Clay</t>
  </si>
  <si>
    <t>Other Construction Materials</t>
  </si>
  <si>
    <t>Mortar</t>
  </si>
  <si>
    <t>Waste Coefficients (KG/KG)</t>
  </si>
  <si>
    <t>NOX</t>
  </si>
  <si>
    <t>SO2</t>
  </si>
  <si>
    <t>Waste from iron production</t>
  </si>
  <si>
    <t>Materials For Construction (Ton)</t>
  </si>
  <si>
    <t>Total For Construction</t>
  </si>
  <si>
    <t>Local Cement For Other Uses</t>
  </si>
  <si>
    <t>Imported Cement For Other Uses</t>
  </si>
  <si>
    <t>Mortar Production Emissions - CO2E (Ton)</t>
  </si>
  <si>
    <t>Mortar Production Emissions Coefficients - CO2E (KG/KG)</t>
  </si>
  <si>
    <t>Waste And Emissions (Ton)</t>
  </si>
  <si>
    <t>CO2e From Mortar Production</t>
  </si>
  <si>
    <t>שם מפעל</t>
  </si>
  <si>
    <t>רשות מקומית</t>
  </si>
  <si>
    <t>ישוב</t>
  </si>
  <si>
    <t>שם תאגיד/שותפות/ע"מ</t>
  </si>
  <si>
    <t>ענף פעילות</t>
  </si>
  <si>
    <t>סוג פעילות</t>
  </si>
  <si>
    <t>סוג פליטה/הזרמה</t>
  </si>
  <si>
    <t>קבוצת חומר מזהם</t>
  </si>
  <si>
    <t>חומר מזהם בפליטה/הזרמה</t>
  </si>
  <si>
    <t>קוד חומר מזהם</t>
  </si>
  <si>
    <t>כמות פליטה/הזרמה (ק"ג)</t>
  </si>
  <si>
    <t>שיוך נושא</t>
  </si>
  <si>
    <t>פליטת מזהמי אוויר לאוויר ק"ג</t>
  </si>
  <si>
    <t>פליטה גזי חממה ק"ג</t>
  </si>
  <si>
    <t>פליטת CO2E ק"ג</t>
  </si>
  <si>
    <t>פז שמנים וכימיקלים בע'מ  - ייצור</t>
  </si>
  <si>
    <t>חיפה</t>
  </si>
  <si>
    <t>פז שמנים וכימיקלים בע"מ</t>
  </si>
  <si>
    <t>פסולת ושפכים</t>
  </si>
  <si>
    <t>47 - טיפול או סילוק של פסולת מסוכנת בכמות של 10 טון ליום באמצעות הפעילויות המנויות</t>
  </si>
  <si>
    <t>אוויר</t>
  </si>
  <si>
    <t>גזי חממה</t>
  </si>
  <si>
    <t>ניטרוס אוקסיד - Nitrous oxide (N2O)</t>
  </si>
  <si>
    <t>אנרגיה</t>
  </si>
  <si>
    <t/>
  </si>
  <si>
    <t>נובל אנרג'י מדיטרניאן לימיטד -אסדת  תמר</t>
  </si>
  <si>
    <t>משרד הפנים - מחוז תל אביב</t>
  </si>
  <si>
    <t>מים כלכליים-תל אביב</t>
  </si>
  <si>
    <t>נובל אנרג'י מדיטרניאן לימיטד</t>
  </si>
  <si>
    <t>תעשיות אנרגיה</t>
  </si>
  <si>
    <t>02 - הפקת דלקים במצב צבירה גז, נוזל או מוצק, בקנה מידה תעשייתי</t>
  </si>
  <si>
    <t>פחמן דו-חמצני - Carbon dioxide (CO2)</t>
  </si>
  <si>
    <t>חברת החשמל לישראל בע"מ - תחנות הכח אשכול</t>
  </si>
  <si>
    <t>אשדוד</t>
  </si>
  <si>
    <t>חברת החשמל לישראל בעמ</t>
  </si>
  <si>
    <t>06 - פעילות שנעשה בה שימוש במיתקן שריפה בהספק תרמי של  50 מגה וואט</t>
  </si>
  <si>
    <t>חברת החשמל לישראל בע"מ - תחנת כח -  טורבינות גז אילת</t>
  </si>
  <si>
    <t>אילת</t>
  </si>
  <si>
    <t>גבעות עולם חיפושי נפט -שותפות מוגבלת- מגד 5</t>
  </si>
  <si>
    <t>בית אריה</t>
  </si>
  <si>
    <t>גבעות עולם חיפושי נפט שותפות מוגבלת (1993)</t>
  </si>
  <si>
    <t>מתאן - Methane (CH4)</t>
  </si>
  <si>
    <t>נובל אנרג'י מדיטרניאן בעמ   אסדת מרי בי</t>
  </si>
  <si>
    <t>בז"ן - בתי זיקוק לנפט חיפה בע"מ</t>
  </si>
  <si>
    <t>בתי זקוק לנפט בעמ</t>
  </si>
  <si>
    <t>01 - זיקוק גז ודלקים</t>
  </si>
  <si>
    <t>פחמנים הידרופלואורים - Hydro-fluorocarbons (HFCs)</t>
  </si>
  <si>
    <t>פז בית זיקוק אשדוד בע"מ</t>
  </si>
  <si>
    <t>ים תטיס בע"מ- מתקן קליטת גז חופי</t>
  </si>
  <si>
    <t>ים  תטיס בע"מ</t>
  </si>
  <si>
    <t>או.פי.סי חדרה בע"מ</t>
  </si>
  <si>
    <t>חדרה</t>
  </si>
  <si>
    <t>או.פי.סי. רותם בע"מ</t>
  </si>
  <si>
    <t>תמר</t>
  </si>
  <si>
    <t>מפעלי מישור רותם</t>
  </si>
  <si>
    <t>תחנת כוח נאות חובב</t>
  </si>
  <si>
    <t>רמת חובב</t>
  </si>
  <si>
    <t>נאות חובב</t>
  </si>
  <si>
    <t>אזום בע"מ</t>
  </si>
  <si>
    <t>ורידיס -תחנות כח בע"מ</t>
  </si>
  <si>
    <t>אשקלון</t>
  </si>
  <si>
    <t>אי.פי. פי.דלק אשקלון בע"מ</t>
  </si>
  <si>
    <t>תחנת כוח אשדוד אנרגיה</t>
  </si>
  <si>
    <t>אשדוד אנרגיה בע"מ</t>
  </si>
  <si>
    <t>אתגל אשדוד בע"מ</t>
  </si>
  <si>
    <t>תחנת כוח דוראד</t>
  </si>
  <si>
    <t>דוראד אנרגיה בע"מ</t>
  </si>
  <si>
    <t>תחנת כוח דליה</t>
  </si>
  <si>
    <t>יואב</t>
  </si>
  <si>
    <t>כפר מנחם</t>
  </si>
  <si>
    <t>דליה אנרגיות כח בע"מ</t>
  </si>
  <si>
    <t>חברת החשמל לישראל בע"מ-  אלון תבור</t>
  </si>
  <si>
    <t>עמק יזרעאל</t>
  </si>
  <si>
    <t>אילון תבור</t>
  </si>
  <si>
    <t>חברת החשמל לישראל בע"מ - חגית - טורבינות גז</t>
  </si>
  <si>
    <t>חוף הכרמל</t>
  </si>
  <si>
    <t>חוף הכרמל מ"א 15</t>
  </si>
  <si>
    <t>חברת החשמל לישראל בע"מ - מחז"מ גזר</t>
  </si>
  <si>
    <t>גזר</t>
  </si>
  <si>
    <t>חברת החשמל לישראל בע"מ - תחנת הכח רדינג</t>
  </si>
  <si>
    <t>תל אביב-יפו</t>
  </si>
  <si>
    <t>תל אביב -יפו</t>
  </si>
  <si>
    <t>חברת החשמל לישראל בע"מ - תחנת הכח רוטנברג</t>
  </si>
  <si>
    <t>חברת החשמל לישראל בע"מ -תחה"כ ט"ג רמת חובב</t>
  </si>
  <si>
    <t>משרד הפנים - מחוז דרום</t>
  </si>
  <si>
    <t>חברת החשמל לישראל בע"מ  - תחנת כוח צפית</t>
  </si>
  <si>
    <t>חברת החשמל לישראל בע"מ - תחנת הכח חיפה</t>
  </si>
  <si>
    <t>חברת החשמל לישראל בע"מ - תחנת הכח באתר אורות רבין</t>
  </si>
  <si>
    <t>חברת החשמל לישראל בע"מ- קיסריה - טורבינות גז</t>
  </si>
  <si>
    <t>משרד הפנים - מחוז חיפה</t>
  </si>
  <si>
    <t>שטח גלילי - פארק תעשיות קיסריה</t>
  </si>
  <si>
    <t>חברת החשמל לישראל בע"מ - הר טוב</t>
  </si>
  <si>
    <t>מטה יהודה</t>
  </si>
  <si>
    <t>נחם</t>
  </si>
  <si>
    <t>חברת החשמל לישראל בע"מ - טורבינת גז כינורות</t>
  </si>
  <si>
    <t>עמק הירדן</t>
  </si>
  <si>
    <t>אזור כנרות מ"א 6</t>
  </si>
  <si>
    <t>חברת החשמל לישראל בע"מ - טרובינת גז עטרות</t>
  </si>
  <si>
    <t>ירושלים</t>
  </si>
  <si>
    <t>חברת החשמל לישראל בע"מ -תחנת כח טורבינות גז -איתן</t>
  </si>
  <si>
    <t>שפיר</t>
  </si>
  <si>
    <t>איתן</t>
  </si>
  <si>
    <t>גפרית שש-פלואורית - Sulphur hexafluoride (SF6)</t>
  </si>
  <si>
    <t>משאב - יזום ופיתוח בע"מ  - נשר רמלה</t>
  </si>
  <si>
    <t>רמלה</t>
  </si>
  <si>
    <t>משאב - יזום ופיתוח בע"מ</t>
  </si>
  <si>
    <t>אחים זילברברג בע"מ</t>
  </si>
  <si>
    <t>טירה</t>
  </si>
  <si>
    <t>אחים זילברברג בעמ</t>
  </si>
  <si>
    <t>תעשייה מינרלית</t>
  </si>
  <si>
    <t>19 - ייצור אספלט</t>
  </si>
  <si>
    <t>בינוי</t>
  </si>
  <si>
    <t>אייל ישר בע"מ - אספלט - קרית גת</t>
  </si>
  <si>
    <t>קרית גת</t>
  </si>
  <si>
    <t>קריית גת</t>
  </si>
  <si>
    <t>אייל ישר בע"מ</t>
  </si>
  <si>
    <t>אספלט אלפא בע"מ</t>
  </si>
  <si>
    <t>הגלבוע</t>
  </si>
  <si>
    <t>בית שאן</t>
  </si>
  <si>
    <t>אספלט בית שמש</t>
  </si>
  <si>
    <t>בית שמש</t>
  </si>
  <si>
    <t>דרכים בניה ופיתוח (ש.א.צ) בע"מ</t>
  </si>
  <si>
    <t>אספלט נימרה</t>
  </si>
  <si>
    <t>חבל אילות</t>
  </si>
  <si>
    <t>אילות</t>
  </si>
  <si>
    <t>ארטייל גג בע"מ</t>
  </si>
  <si>
    <t>ירוחם</t>
  </si>
  <si>
    <t>26 - פעילות שנעשה בה שימוש במיתקנים ליצור מוצרים קרמים על ידי שריפה, כגון רעפים, לבנים, אריחים או פורצלן, בעלי כושר ייצור של 75 טון ליום או עם כבשנים בעלי נפח של 4 מטרים מעוקבים ועם צפיפות השמה לכבשן של 300 קילוגרם למטר מעוקב</t>
  </si>
  <si>
    <t>הנסון (ישראל) בע"מ - אספלט חנתון</t>
  </si>
  <si>
    <t>שפרעם</t>
  </si>
  <si>
    <t>הנסון (ישראל) בע"מ. הנסון (ישראל) בע"מ.</t>
  </si>
  <si>
    <t>הנסון מוצרי מחצבה (ישראל) בע"מ- מחצבת מגדל צדק</t>
  </si>
  <si>
    <t>דרום השרון</t>
  </si>
  <si>
    <t>תעשיון חצב</t>
  </si>
  <si>
    <t>הנסון מוצרי מחצבה (ישראל) בע"מ</t>
  </si>
  <si>
    <t>18 - מחצבות פתוחות (Open cast mining),</t>
  </si>
  <si>
    <t>כוכב השחר תפעול בע"מ- אספלט</t>
  </si>
  <si>
    <t>כוכב השחר (תפעול) בע"מ</t>
  </si>
  <si>
    <t>פחמנים רב-פלואורים - Perfluorocarbons (PFCs)</t>
  </si>
  <si>
    <t>מובילי המרכז כוכב בע"מ - מפעל אספלט בועיינה</t>
  </si>
  <si>
    <t>בועיינה-נוג'יידאת</t>
  </si>
  <si>
    <t>בועיינה-נוג'ידאת</t>
  </si>
  <si>
    <t>מובילי המרכז -</t>
  </si>
  <si>
    <t>מחצבה - אליקים בן ארי</t>
  </si>
  <si>
    <t>אליקים בן ארי בעמ</t>
  </si>
  <si>
    <t>מחצבות כנרת אגודה שיתופית חקלאית בע"מ- מפעל אספלט</t>
  </si>
  <si>
    <t>פורייה - כפר עבודה</t>
  </si>
  <si>
    <t>מחצבות כנרת אגודה שיתופית חקלאית בע"מ</t>
  </si>
  <si>
    <t>מחצבי אבן בע"מ אשרת דרום מפעל אספלט</t>
  </si>
  <si>
    <t>מטה אשר</t>
  </si>
  <si>
    <t>יחיעם</t>
  </si>
  <si>
    <t>מחצבי אבן בע'מ</t>
  </si>
  <si>
    <t>מחצבת אבן גיר גבעת סילון</t>
  </si>
  <si>
    <t>נגב מינרלים תעשייתיים בע"מ</t>
  </si>
  <si>
    <t>מחצבת חנתון</t>
  </si>
  <si>
    <t>משגב</t>
  </si>
  <si>
    <t>מרכז אזורי משגב</t>
  </si>
  <si>
    <t>צמיתות 81 בע"מ</t>
  </si>
  <si>
    <t>מכרה חול חתירה</t>
  </si>
  <si>
    <t>מצפה רמון</t>
  </si>
  <si>
    <t>מלט הר טוב בע"מ</t>
  </si>
  <si>
    <t>20 - ייצור מלט באמצעות כבשנים סובבים (Rotary Kilns) בעלי כושר ייצור של 500 טון ליום, או בכבשנים אחרים (furnaces) בעלי כושר ייצור של 50 טון ליום</t>
  </si>
  <si>
    <t>מפעל אספלט-המהפך פיזור אספלט</t>
  </si>
  <si>
    <t>המהפך פיזור אספלט בע"מ</t>
  </si>
  <si>
    <t>מפעל האספלט מחצבת ורד-אחים רויכמן שומרון בע"מ</t>
  </si>
  <si>
    <t>מנשה</t>
  </si>
  <si>
    <t>אום אל-קוטוף</t>
  </si>
  <si>
    <t>אחים רויכמן שומרון בעמ</t>
  </si>
  <si>
    <t>נגב מינרלים תעשייתים</t>
  </si>
  <si>
    <t>21 - ייצור סיד בכבשנים בעלי כושר ייצור של  50 טון ליום</t>
  </si>
  <si>
    <t>נשר - מפעלי מלט ישראליים בע"מ - מחצבה</t>
  </si>
  <si>
    <t>נשר - מפעלי מלט ישראליים בעמ</t>
  </si>
  <si>
    <t>נשר - מפעלי מלט ישראליים בע"מ - מלט</t>
  </si>
  <si>
    <t>סולל בונה - מפעל האספלט הר-דרגות</t>
  </si>
  <si>
    <t>אל קסום</t>
  </si>
  <si>
    <t>דריג'את</t>
  </si>
  <si>
    <t>שיכון ובינוי - סולל בונה - תשתיות (פתוח וכבישים) ב</t>
  </si>
  <si>
    <t>סולל בונה פיתוח כבישים בע"מ- אספלט מודיעים</t>
  </si>
  <si>
    <t>חבל מודיעין</t>
  </si>
  <si>
    <t>מפעלי חבל מודיעים</t>
  </si>
  <si>
    <t>עמיעד - מפעל לייצור אספלט</t>
  </si>
  <si>
    <t>הגליל העליון</t>
  </si>
  <si>
    <t>עמיעד</t>
  </si>
  <si>
    <t>מחצבות כפר גלעדי אגש"ח בע"מ</t>
  </si>
  <si>
    <t>שפיר מחצבות 1991 בע"מ- מפעל אספלט חצב - דרום השרון</t>
  </si>
  <si>
    <t>שפיר מחצבות 1991 בע"מ</t>
  </si>
  <si>
    <t>שפיר מפעל אספלט עציונה- עמק האלה</t>
  </si>
  <si>
    <t>אביעזר</t>
  </si>
  <si>
    <t>שפיר תעשיות בע"מ - מחצבות עציונה עמק האלה</t>
  </si>
  <si>
    <t>שפיר תעשיות בע"מ - מחצבת ורד</t>
  </si>
  <si>
    <t>רמת מנשה מ"א 13</t>
  </si>
  <si>
    <t>שפיר תעשיות  בע"מ</t>
  </si>
  <si>
    <t>תעשיות אבן וסיד - מפעל הסיד שפייה</t>
  </si>
  <si>
    <t>זכרון יעקב</t>
  </si>
  <si>
    <t>תעשית אבן וסיד בע"מ</t>
  </si>
  <si>
    <t>תעשיות אבן וסיד בע"מ - מחצבת גולני</t>
  </si>
  <si>
    <t>טורעאן</t>
  </si>
  <si>
    <t>תעשיות חולות לבנים</t>
  </si>
  <si>
    <t>עמק המעיינות</t>
  </si>
  <si>
    <t>רוויה</t>
  </si>
  <si>
    <t>תעשיות חולות לבנים  בע"מ</t>
  </si>
  <si>
    <t>תעשית אבן וסיד בע"מ - מחצבת מודיעים</t>
  </si>
  <si>
    <t>מפעלי ים המלח בע"מ</t>
  </si>
  <si>
    <t>מפעלי ים המלח(סדום)</t>
  </si>
  <si>
    <t>מפעלי ים המלח בעמ</t>
  </si>
  <si>
    <t>תעשייה כימית</t>
  </si>
  <si>
    <t>43 - ייצור דשנים המבוססים על זרחן, חנקן או אשלגן (תרכובות פשוטות או מורכבות)</t>
  </si>
  <si>
    <t>דשנים והדברה</t>
  </si>
  <si>
    <t>אדמה מכתשים בע"מ</t>
  </si>
  <si>
    <t>28 - ייצור פחממנים המכילים חמצן כגון אלכוהולים, אלדהידים, קטונים, חומצות קרבוקסיליות, אסטרים, אצטטים, אתרים, פרוקסידים, שרפים אפוקסים</t>
  </si>
  <si>
    <t>אדמה אגן בע"מ- אשדוד</t>
  </si>
  <si>
    <t>אגן ארומה וכימיקלים עדינים בע"מ</t>
  </si>
  <si>
    <t>44 - ייצור ביוצידים (נגד מיקרואורגניזמים) או מוצרים בסיסיים להגנת הצומח</t>
  </si>
  <si>
    <t>לוכסמבורג תעשיות - רמת חובב</t>
  </si>
  <si>
    <t>לוכסמבורג תעשיות בע"מ</t>
  </si>
  <si>
    <t>לוכסמבורג תעשיות - ערד</t>
  </si>
  <si>
    <t>ערד</t>
  </si>
  <si>
    <t>אתר כריה - אשלים</t>
  </si>
  <si>
    <t>רמת נגב</t>
  </si>
  <si>
    <t>אתר כריה - צין</t>
  </si>
  <si>
    <t>הערבה התיכונה</t>
  </si>
  <si>
    <t>דשנים וחומרים כימיים בע"מ</t>
  </si>
  <si>
    <t>קרית אתא</t>
  </si>
  <si>
    <t>קריית אתא</t>
  </si>
  <si>
    <t>דשנים וחמרים כימיים בע"מ</t>
  </si>
  <si>
    <t>חיפה כימיקלים דרום בע"מ</t>
  </si>
  <si>
    <t>רותם אמפרט נגב בע"מ</t>
  </si>
  <si>
    <t>אומיס מים בע"מ- מתקן התפלה חדרה</t>
  </si>
  <si>
    <t>אומיס מים בע"מ</t>
  </si>
  <si>
    <t>אחר</t>
  </si>
  <si>
    <t>68 - התפלת מים בספיקה של 30 מיליון מטר מעוקב בשנה</t>
  </si>
  <si>
    <t>התפלה</t>
  </si>
  <si>
    <t>מתקן התפלה אשדוד</t>
  </si>
  <si>
    <t>אשדוד התפלה - תפעול בע"מ</t>
  </si>
  <si>
    <t>מתקן התפלה שורק</t>
  </si>
  <si>
    <t>גן רוה</t>
  </si>
  <si>
    <t>איזור גן רווה</t>
  </si>
  <si>
    <t>שורק חברה לתפעול ותחזוקה בע"מ</t>
  </si>
  <si>
    <t>פניציה מפעלי זכוכית בע"מ</t>
  </si>
  <si>
    <t>23 - פעילות שנעשה בה שימוש במיתקנים ליצור זכוכית כולל סיבי זכוכית, בעלי כושר המסה של 20 טון ליום</t>
  </si>
  <si>
    <t>זכוכית</t>
  </si>
  <si>
    <t>פניציה תעשיות זכוכית שטוחה בע"מ</t>
  </si>
  <si>
    <t>נצרת עילית</t>
  </si>
  <si>
    <t>חוות כיסופים אבא - ל.אמבר</t>
  </si>
  <si>
    <t>אשכול</t>
  </si>
  <si>
    <t>כיסופים</t>
  </si>
  <si>
    <t>קיבוץ כיסופים</t>
  </si>
  <si>
    <t>חקלאות</t>
  </si>
  <si>
    <t>70 - מיתקנים לגידול עופות בקיבולת של 40,000 עופות</t>
  </si>
  <si>
    <t>לולים אורים</t>
  </si>
  <si>
    <t>אורים</t>
  </si>
  <si>
    <t>אחזקות אורים אגש"ח בע"מ</t>
  </si>
  <si>
    <t>ל.אמבר - לול נחשון ב</t>
  </si>
  <si>
    <t>נחשון</t>
  </si>
  <si>
    <t>אחזקות נחשון אגש"ח בע"מ</t>
  </si>
  <si>
    <t>לול נחשון- ל. אמבר</t>
  </si>
  <si>
    <t>לול ברקאי- ל. אמבר</t>
  </si>
  <si>
    <t>ברקאי</t>
  </si>
  <si>
    <t>אלף בר אגודה שיתופית חקלאית בע"מ</t>
  </si>
  <si>
    <t>ל.אמבר- לול מעגן מיכאל</t>
  </si>
  <si>
    <t>מעגן מיכאל</t>
  </si>
  <si>
    <t>ברשתנו אגודה שיתופית חקלאית בע"מ</t>
  </si>
  <si>
    <t>גליקסמן שיווק ביצים (1994) בע"מ- לול מישר</t>
  </si>
  <si>
    <t>גדרות</t>
  </si>
  <si>
    <t>מישר</t>
  </si>
  <si>
    <t>גליקסמן שיווק</t>
  </si>
  <si>
    <t>לול - סבגי זיו</t>
  </si>
  <si>
    <t>מרחבים</t>
  </si>
  <si>
    <t>מסלול</t>
  </si>
  <si>
    <t>זיו סבגי</t>
  </si>
  <si>
    <t>לול חורשים- ל.אמבר</t>
  </si>
  <si>
    <t>חורשים</t>
  </si>
  <si>
    <t>חורשים עסקים וניהול אגודה שיתופית חקלאית בע"מ</t>
  </si>
  <si>
    <t>ל. אמבר - לול ברקאי חוץ</t>
  </si>
  <si>
    <t>לול ברקאי אגודה שיתופית חקלאית בע"מ</t>
  </si>
  <si>
    <t>לסר חיטים רשפים אגש"ח בע"מ - לול</t>
  </si>
  <si>
    <t>הגליל התחתון</t>
  </si>
  <si>
    <t>כפר חיטים</t>
  </si>
  <si>
    <t>לסר חיטיפ רשפים אגש"ח בע"מ</t>
  </si>
  <si>
    <t>לולים-גילת-דמרי</t>
  </si>
  <si>
    <t>גילת</t>
  </si>
  <si>
    <t>משה דמרי</t>
  </si>
  <si>
    <t>לולים - אביגדור</t>
  </si>
  <si>
    <t>באר טוביה</t>
  </si>
  <si>
    <t>אביגדור</t>
  </si>
  <si>
    <t>נע - אור חקלאות בע"מ</t>
  </si>
  <si>
    <t>משמר השרון חניאל חדשה - ל. אמבר</t>
  </si>
  <si>
    <t>עמק חפר</t>
  </si>
  <si>
    <t>משמר השרון</t>
  </si>
  <si>
    <t>עסקי משמר השרון - אגודה שיתופית חקלאית בע"מ</t>
  </si>
  <si>
    <t>לול משמר השרון נפתלי- ל.אמבר</t>
  </si>
  <si>
    <t>ל. אמבר - לול משמר השרון חניאל ישנה</t>
  </si>
  <si>
    <t>לול משמר השרון- ל.אמבר</t>
  </si>
  <si>
    <t>לול משמר השרון נפתלי חושך- ל.אמבר</t>
  </si>
  <si>
    <t>ל.אמבר - לול עין הבשור</t>
  </si>
  <si>
    <t>עין הבשור</t>
  </si>
  <si>
    <t>פטם שפיים</t>
  </si>
  <si>
    <t>ל. אמבר - לול פטם שפיים חווה קטנה</t>
  </si>
  <si>
    <t>ל. אמבר - לול פטם שפיים גבולות</t>
  </si>
  <si>
    <t>לול בית קשת- ל.אמבר</t>
  </si>
  <si>
    <t>בית קשת</t>
  </si>
  <si>
    <t>קיבוץ בית קשת</t>
  </si>
  <si>
    <t>ל.אמבר- לול גבעת חיים איחוד</t>
  </si>
  <si>
    <t>גבעת חיים (איחוד)</t>
  </si>
  <si>
    <t>קיבוץ גבעת חיים (איחוד)</t>
  </si>
  <si>
    <t>לול גבעת חיים איחוד באר - ל. אמבר</t>
  </si>
  <si>
    <t>חוות כיסופים בית- ל.אמבר</t>
  </si>
  <si>
    <t>לול מצר- ל. אמבר</t>
  </si>
  <si>
    <t>מצר</t>
  </si>
  <si>
    <t>קיבוץ מצר</t>
  </si>
  <si>
    <t>ל. אמבר - לול מצר חוץ</t>
  </si>
  <si>
    <t>לול  נווה ים- ל. אמבר</t>
  </si>
  <si>
    <t>נווה ים</t>
  </si>
  <si>
    <t>קיבוץ נווה ים</t>
  </si>
  <si>
    <t>לול עין כרמל- ל. אמבר</t>
  </si>
  <si>
    <t>עין כרמל</t>
  </si>
  <si>
    <t>קיבוץ עין כרמל</t>
  </si>
  <si>
    <t>לול רגבים- ל. אמבר</t>
  </si>
  <si>
    <t>רגבים</t>
  </si>
  <si>
    <t>קיבוץ רגבים ניהול בע"מ</t>
  </si>
  <si>
    <t>לול השכל תמיר- ל.אמבר</t>
  </si>
  <si>
    <t>לב השרון</t>
  </si>
  <si>
    <t>כפר הס</t>
  </si>
  <si>
    <t>תמיר השכל</t>
  </si>
  <si>
    <t>מכון למיחזור פסדים העמק (1994) שותפות מוגבלת</t>
  </si>
  <si>
    <t>מגדל העמק</t>
  </si>
  <si>
    <t>55 - פעילות שנעשה בה שימוש במיתקנים לכילוי או מיחזור של פגרי בעלי חיים ופסדים, בקיבולת של 10 טון ליום</t>
  </si>
  <si>
    <t>אופיס טקסטיל</t>
  </si>
  <si>
    <t>אזור</t>
  </si>
  <si>
    <t>אופיס טקסטיל בעמ</t>
  </si>
  <si>
    <t>62 - פעילויות מקדימות כגון שטיפה, הלבנה, מירצור או צביעת חוטים או טקסטיל, בכושר ייצור של 10 טון ליום</t>
  </si>
  <si>
    <t>טקסטיל</t>
  </si>
  <si>
    <t>דור כימיקלים בע"מ</t>
  </si>
  <si>
    <t>כימיקלים</t>
  </si>
  <si>
    <t>שרפי כרמל בע"מ</t>
  </si>
  <si>
    <t>עתלית</t>
  </si>
  <si>
    <t>שרפי כרמל בעמ</t>
  </si>
  <si>
    <t>קרגל אריזות גמישות בע"מ- משמר השרון</t>
  </si>
  <si>
    <t>מפעלי חפר</t>
  </si>
  <si>
    <t>קרגל אריזות גמישות בע"מ</t>
  </si>
  <si>
    <t>64 - טיפול פני שטח של חומרים, רכיבים או מוצרים, באמצעות  ממיסים אורגניים בכמות של 150 קילוגרם לשעה או 200 טון לשנה, במיוחד להדפסה, ציפוי, ניקוי משמנים, עמידות למים, צביעה, ניקוי או אימפרגנציה וכדומה</t>
  </si>
  <si>
    <t>תדביק בע"מ</t>
  </si>
  <si>
    <t>ג'י.אי.אס - גלובל אנוירומנטל סולושנס בע"מ</t>
  </si>
  <si>
    <t>עכו</t>
  </si>
  <si>
    <t>ג'י.אי.אס. גלובל אנוירומנטל סולושנס בע"מ</t>
  </si>
  <si>
    <t>רותם אמפרט נגב בע"מ- מפעל צין</t>
  </si>
  <si>
    <t>מפעלי צין - ערבה</t>
  </si>
  <si>
    <t>רותם אמפרט נגב בע"מ - אורון</t>
  </si>
  <si>
    <t>אורון</t>
  </si>
  <si>
    <t>גדיב תעשיות פטרוכימיה בע"מ</t>
  </si>
  <si>
    <t>27 - ייצור פחממנים פשוטים (לינארים או ציקלים, רוויים ושאינם רוויים, אליפטים או ארומטיים)</t>
  </si>
  <si>
    <t>כימדע תעשיות בע"מ</t>
  </si>
  <si>
    <t>ניר יצחק</t>
  </si>
  <si>
    <t>כימדע-ניר יצחק-סופה</t>
  </si>
  <si>
    <t>32 - ייצור פחממנים הלוגנים</t>
  </si>
  <si>
    <t>שב"ח - שמנים בסיסיים חיפה בע"מ</t>
  </si>
  <si>
    <t>שמנים בסיסיים חיפה בעמ</t>
  </si>
  <si>
    <t>דיפוכם-עמגל (יצור כימיקלים ) בע"מ</t>
  </si>
  <si>
    <t>מפעלי צומת מלאכי</t>
  </si>
  <si>
    <t>דיפוכם-עמגל (יצור כימיקלים) בע"מ</t>
  </si>
  <si>
    <t>39 - ייצור חומצות כגון חומצה כרומית, חומצה הידרופלואורית, חומצה זרחתית, חומצה חנקתית, חומצה הידרוכלורית, חומצה גפרתית, אולאום (Oleum), חומצות גפריתיות</t>
  </si>
  <si>
    <t>חברת ברום ים המלח בע"מ</t>
  </si>
  <si>
    <t>חברת ברום ים המלח בעמ</t>
  </si>
  <si>
    <t>38 - ייצור גזים כגון אמוניה, כלור או מימן כלורי, פלואור או מימן פלואורי, תחמוצות פחמן, תרכובות גופרית, תחמוצות חנקן, מימן, דו-תחמוצת הגפרית, קרבוניל כלוריד</t>
  </si>
  <si>
    <t>אסיא תעשיות כימיות בע"מ- טבע טק</t>
  </si>
  <si>
    <t>אסיא תעשיות כימיות בע"מ</t>
  </si>
  <si>
    <t>45 - תהליכים כימיים וביולוגיים לייצור מוצרים  פרמצבטיים כולל חומרי ביניים</t>
  </si>
  <si>
    <t>חיפה כימיקלים בע"מ - ייצור</t>
  </si>
  <si>
    <t>חיפה כימיקלים בעמ</t>
  </si>
  <si>
    <t>מאפי פארמה בע"מ</t>
  </si>
  <si>
    <t>מאפי - פארמה בע"מ</t>
  </si>
  <si>
    <t>דלק סן מיחזור בע"מ</t>
  </si>
  <si>
    <t>דימונה</t>
  </si>
  <si>
    <t>דלק - סן מיחזור בע"מ</t>
  </si>
  <si>
    <t>מקסימה מרכז להפרדת אויר נאות חובב</t>
  </si>
  <si>
    <t>מקסימה המרכז להפרדת אויר בעמ</t>
  </si>
  <si>
    <t>מעבדות שרון בע"מ</t>
  </si>
  <si>
    <t>עד הלום</t>
  </si>
  <si>
    <t>בי.ג'י (ישראל) טכנולוגיות בע"מ</t>
  </si>
  <si>
    <t>בית גוברין</t>
  </si>
  <si>
    <t>זוהר דליה - אגודה שיתופית חקלאית בע"מ</t>
  </si>
  <si>
    <t>מגידו</t>
  </si>
  <si>
    <t>דלייה</t>
  </si>
  <si>
    <t>זהר דליה  אגודה שתופית חקלאית בע"מ</t>
  </si>
  <si>
    <t>37 - ייצור חומרים פעילי שטח ודטרגנטים</t>
  </si>
  <si>
    <t>סטרוקם בע"מ</t>
  </si>
  <si>
    <t>סטרוקם  בע"מ</t>
  </si>
  <si>
    <t>אינטרנשיונל פלייבורז אנד פרגרנסז אינגרידיאנטס בע"מ</t>
  </si>
  <si>
    <t>גבעת עוז</t>
  </si>
  <si>
    <t>ארומור פלייבורז אנד פרגרנסז בע"מ</t>
  </si>
  <si>
    <t>צח שרפון בע"מ</t>
  </si>
  <si>
    <t>פיברו בריאות בעלי חיים בע"מ1</t>
  </si>
  <si>
    <t>קופולק (1949) בע"מ</t>
  </si>
  <si>
    <t>תרכובות ברום בע"מ</t>
  </si>
  <si>
    <t>חברת ברום בע"מ - פריקלאס ים המלח</t>
  </si>
  <si>
    <t>42 - ייצור תרכובות אנאורגניות לא מתכתיות או תחמוצות מתכת או תרכובות אנאורגניות אחרות כגון סידן קרביד, סיליקון, סיליקון קרביד</t>
  </si>
  <si>
    <t>ווייבלנגת' אנטרפרייזס בע"מ</t>
  </si>
  <si>
    <t>ווייבלנגת אנטרפרייזס בע"מ</t>
  </si>
  <si>
    <t>פלנטקס בע"מ</t>
  </si>
  <si>
    <t>נתניה</t>
  </si>
  <si>
    <t>תרו תעשיות רוקחית בע"מ</t>
  </si>
  <si>
    <t>תרו תעשיה רוקחית בע"מ</t>
  </si>
  <si>
    <t>אם.אי סולפונציה בע"מ</t>
  </si>
  <si>
    <t>קרית שמונה</t>
  </si>
  <si>
    <t>קריית שמונה</t>
  </si>
  <si>
    <t>אם.אי.סולפונציה בע"מ</t>
  </si>
  <si>
    <t>קומפוסט שלוחות - אגודה שיתופית חקלאית בע"מ</t>
  </si>
  <si>
    <t>שלוחות</t>
  </si>
  <si>
    <t>קומפוסט שלוחות - אגודה</t>
  </si>
  <si>
    <t>52 - טיפול או שילוב של טיפול וסילוק, של פסולת לא מסוכנת בקיבולת של 50 טון ליום הכוללת אחת או יותר מפעילויות המנויות, למעט טיפול בשפכים שאינם שפכי תעשייה</t>
  </si>
  <si>
    <t>מחזור</t>
  </si>
  <si>
    <t>קומפוסט - עצמונה - מבטחים</t>
  </si>
  <si>
    <t>מבטחים</t>
  </si>
  <si>
    <t>אגודת עצמונה בע"מ</t>
  </si>
  <si>
    <t>קומפוסט מזכרת בתיה - רמנוע תעשיות אורגניות בע"מ</t>
  </si>
  <si>
    <t>מזכרת בתיה</t>
  </si>
  <si>
    <t>אורגן בר בע"מ</t>
  </si>
  <si>
    <t>חברה לחקלאות בגליל העליון בע"מ 511314486 - שזרים קומפוסט גליל</t>
  </si>
  <si>
    <t>נאות מרדכי</t>
  </si>
  <si>
    <t>חברה לחקלאות בגליל העליון (ח.ח.ג.ע.- 1988) בע"מ</t>
  </si>
  <si>
    <t>קומפוסט רימון</t>
  </si>
  <si>
    <t>שער הנגב</t>
  </si>
  <si>
    <t>רוחמה</t>
  </si>
  <si>
    <t>חיון אקולוגיה בע"מ</t>
  </si>
  <si>
    <t>קומפוסט גבים</t>
  </si>
  <si>
    <t>גבים</t>
  </si>
  <si>
    <t>קבוץ גבים</t>
  </si>
  <si>
    <t>קומפוסט הגולן נוב בע"מ</t>
  </si>
  <si>
    <t>גולן</t>
  </si>
  <si>
    <t>נוב</t>
  </si>
  <si>
    <t>קומפוסט העמקים</t>
  </si>
  <si>
    <t>עין חרוד (איחוד)</t>
  </si>
  <si>
    <t>קומפוסט העמקים - אגודה שיתופית חקלאית בע"מ</t>
  </si>
  <si>
    <t>קומפוסט מפרץ והגליל המערבי בע"מ</t>
  </si>
  <si>
    <t>משרד הפנים - מחוז צפון</t>
  </si>
  <si>
    <t>לא ידוע - צפון</t>
  </si>
  <si>
    <t>קומפוסט מפרץ והגליל המערבי בעמ</t>
  </si>
  <si>
    <t>קומפוסט שדה אליהו - אגש"ח בע"מ</t>
  </si>
  <si>
    <t>שדה אליהו</t>
  </si>
  <si>
    <t>קומפוסט שדה אליהו אגודה חקלאית שיתופית בע"מ</t>
  </si>
  <si>
    <t>אקו אנרגיה באר טוביה בע"מ</t>
  </si>
  <si>
    <t>תימורים</t>
  </si>
  <si>
    <t>אקו-אנרגיה באר טוביה בע"מ</t>
  </si>
  <si>
    <t>אקו אנרגיה גולן בע"מ</t>
  </si>
  <si>
    <t>מיצר</t>
  </si>
  <si>
    <t>אקו-אנרגיה גולן בע"מ</t>
  </si>
  <si>
    <t>טמבור חפר ושות' - אקולוגיה</t>
  </si>
  <si>
    <t>המעפיל</t>
  </si>
  <si>
    <t>הקורנס מפעלי עופרת בע"מ</t>
  </si>
  <si>
    <t>הקורנס מפעלי עופרת בעמ</t>
  </si>
  <si>
    <t>מתכות</t>
  </si>
  <si>
    <t>15 - התכה, כולל סגסוגות (alloyage), של מתכות לא ברזיליות, כולל מוצרים מוחזרים והפעלת בתי יציקה למתכות לא ברזיליות בכושר התכה העולה על 4 טון ליום לעופרת וקדמיום ו-20 טון ליום לכל שאר המתכות</t>
  </si>
  <si>
    <t>מיחזור פלדה</t>
  </si>
  <si>
    <t>חד - אסף פלדה בע"מ</t>
  </si>
  <si>
    <t>51 - סילוק של פסולת לא מסוכנת בקיבולת של 50 טון ליום הכוללת אחת או יותר מפעילויות המנויות, למעט טיפול בשפכים שאינם שפכי תעשייה:</t>
  </si>
  <si>
    <t>אמן יציקות בלחץ גבוה</t>
  </si>
  <si>
    <t>חצור-אשדוד</t>
  </si>
  <si>
    <t>אמן יציקות (שותפות מוגבלת)</t>
  </si>
  <si>
    <t>וולקן תעשיות רכב בע"מ</t>
  </si>
  <si>
    <t>מגדל תפן</t>
  </si>
  <si>
    <t>מגנזיום ים המלח בע"מ</t>
  </si>
  <si>
    <t>מגנזיום</t>
  </si>
  <si>
    <t>סופרסולד - מפעל מיחזור מתכת</t>
  </si>
  <si>
    <t>בית אורן</t>
  </si>
  <si>
    <t>סופרסולד בע"מ</t>
  </si>
  <si>
    <t>מכרות הנחושת תמנע</t>
  </si>
  <si>
    <t>מכרות נחושת תמנע בע"מ</t>
  </si>
  <si>
    <t>41 - ייצור מלחים כגון אמוניום כלוריד, פוטסיום כלורט, פוטסיום קרבונט, סודיום קרבונט, פרבורט, ניטרט כסף (Silver nitrate)</t>
  </si>
  <si>
    <t>יהודה פלדות בע"מ</t>
  </si>
  <si>
    <t>09 - פעילות שנעשה בה שימוש במיתקנים לייצור ברזל גולמי או פלדה (התכה ראשונית או שניונית) ובכלל זה יציקה רציפה, בעלי כושר ייצור של 2.5 טון לשעה</t>
  </si>
  <si>
    <t>חד אסף מתכות בע"מ</t>
  </si>
  <si>
    <t>חד - אסף מתכות בע"מ</t>
  </si>
  <si>
    <t>10 - פעילות שנעשה בה שימוש במיתקני ערגול בכושר ייצור של  20 טון פלדה גולמית לשעה</t>
  </si>
  <si>
    <t>יהודה פלדות (ערגול דרום)</t>
  </si>
  <si>
    <t>תעשיון ראם</t>
  </si>
  <si>
    <t>ג'יי די בי אייץ וורקס בע"מ</t>
  </si>
  <si>
    <t>עמק בית שאן של"ש</t>
  </si>
  <si>
    <t>ג'יי די בי אייץ' וורקס בע"מ</t>
  </si>
  <si>
    <t>16 - טיפול פני השטח של מתכות וחומרים פלסטיים על ידי תהליך כימי או אלקטרוליטי באמבטיות טיפול שנפחן הכולל 30 מטר מעוקב</t>
  </si>
  <si>
    <t>מודגל מתכת (99) בע"מ</t>
  </si>
  <si>
    <t>ראש פינה</t>
  </si>
  <si>
    <t>מתכות פינקלשטיין בע"מ</t>
  </si>
  <si>
    <t>מתכות פינקלשטי</t>
  </si>
  <si>
    <t>טכנולוגיית להבים בע"מ - נהריה</t>
  </si>
  <si>
    <t>נהריה</t>
  </si>
  <si>
    <t>נהרייה</t>
  </si>
  <si>
    <t>טכנולוגית להבים בע"מ</t>
  </si>
  <si>
    <t>חד - אסף  מתכות בע"מ</t>
  </si>
  <si>
    <t>אורדן תעשיות מתכת ויציקות בע"מ</t>
  </si>
  <si>
    <t>13 - פעילות שנעשה בה שימוש בבתי יציקה של מתכות ברזיליות בכושר ייצור של 20 טון ליום</t>
  </si>
  <si>
    <t>תדיר גן (מוצרים מדוייקים) 1993 בע"מ</t>
  </si>
  <si>
    <t>עפולה</t>
  </si>
  <si>
    <t>תדיר - גן (מוצרים מדוייקים) 1993 בע"מ</t>
  </si>
  <si>
    <t>איסכור - שרותי גלוון בע"מ- רמלה</t>
  </si>
  <si>
    <t>איסכור - שרותי גילוון בע"מ</t>
  </si>
  <si>
    <t>12 - יישום גלוון או ציפוי מתכת (fused metal coats) בכושר ייצור של 2 טון פלדה גולמית לשעה</t>
  </si>
  <si>
    <t>פקר יד פז מפעלי גילוון בע"מ</t>
  </si>
  <si>
    <t>פקר ידפז מפעלי גלוון בע"מ</t>
  </si>
  <si>
    <t>פקר יד פז גלוון בע"מ</t>
  </si>
  <si>
    <t>קרית מלאכי</t>
  </si>
  <si>
    <t>קריית מלאכי</t>
  </si>
  <si>
    <t>פקר ידפז פרופילים בע"מ</t>
  </si>
  <si>
    <t>אלגת שרותי גימור תעופתי קבוץ אלונים</t>
  </si>
  <si>
    <t>אלונים</t>
  </si>
  <si>
    <t>חישולי כרמל בע"מ</t>
  </si>
  <si>
    <t>טירת כרמל</t>
  </si>
  <si>
    <t>חישולי הכרמל בע'מ</t>
  </si>
  <si>
    <t>כרמוכרום בע"מ</t>
  </si>
  <si>
    <t>כרמיאל</t>
  </si>
  <si>
    <t>כרמוכרום בעמ</t>
  </si>
  <si>
    <t>מיברג טכנולוגיות כבישה קרה בע"מ</t>
  </si>
  <si>
    <t>עין השופט</t>
  </si>
  <si>
    <t>מברג טכנולוגיות כבישה קרה בע"מ</t>
  </si>
  <si>
    <t>ס.ה.ל     -   אלובין בע"מ</t>
  </si>
  <si>
    <t>קרית ביאליק</t>
  </si>
  <si>
    <t>קריית ביאליק</t>
  </si>
  <si>
    <t>ס.ה.ל. - אלובין בע"מ</t>
  </si>
  <si>
    <t>ציפוי מתכת - עמק זבולון בע"מ</t>
  </si>
  <si>
    <t>צפוי מתכות - עמק זבולון בע"מ</t>
  </si>
  <si>
    <t>צינורות מזרח התיכון - גילוון 1994 בע"מ- עכו</t>
  </si>
  <si>
    <t>צינורות המזרח התיכון - גילוון (1994) בע"מ</t>
  </si>
  <si>
    <t>פרופאל בע"מ</t>
  </si>
  <si>
    <t>מעלה יוסף</t>
  </si>
  <si>
    <t>גורן</t>
  </si>
  <si>
    <t>צ.ל.פ תעשיות בע"מ</t>
  </si>
  <si>
    <t>נגבה</t>
  </si>
  <si>
    <t>צ.ל.פ. תעשיות בע"מ</t>
  </si>
  <si>
    <t>י.מ.א - ייצור מוצרי אריזה בע"מ</t>
  </si>
  <si>
    <t>עין המפרץ</t>
  </si>
  <si>
    <t>י.מ.א. - ייצור מוצרי אריזה בעמ</t>
  </si>
  <si>
    <t>59 - ייצור נייר וקרטון בכושר ייצור העולה על 20 טון ליום</t>
  </si>
  <si>
    <t>ניר ועץ</t>
  </si>
  <si>
    <t>נייר חדרה בע"מ</t>
  </si>
  <si>
    <t>אזור זכרון יעקב מ"א 15</t>
  </si>
  <si>
    <t>בסט קרטון בע"מ - קיסריה</t>
  </si>
  <si>
    <t>קיסריה</t>
  </si>
  <si>
    <t>בסט קרטון בע"מ</t>
  </si>
  <si>
    <t>קימברלי קלארק ישראל בע"מ - אתר חדרה</t>
  </si>
  <si>
    <t>קימברלי-קלארק ישראל בע"מ</t>
  </si>
  <si>
    <t>קימברלי קלארק ישראל בע"מ - אתר נהריה</t>
  </si>
  <si>
    <t>שניב - תעשיות נייר בע"מ</t>
  </si>
  <si>
    <t>אופקים</t>
  </si>
  <si>
    <t>שניב תעשיות נייר בע"מ</t>
  </si>
  <si>
    <t>כרמל מערכות מיכלים בע"מ</t>
  </si>
  <si>
    <t>כרמל פרנקל אינד בע"מ</t>
  </si>
  <si>
    <t>פנדה מפעלי נייר (1997) בע"מ</t>
  </si>
  <si>
    <t>58 - ייצור עיסה מעץ או מחומרים סיביים אחרים</t>
  </si>
  <si>
    <t>קרגל בע"מ- לוד</t>
  </si>
  <si>
    <t>לוד</t>
  </si>
  <si>
    <t>קרגל בע'מ</t>
  </si>
  <si>
    <t>כרמל אולפינים בע"מ</t>
  </si>
  <si>
    <t>34 - ייצור חומרים פלסטיים (פולימרים, סיבים סינתטיים וסיבים המבוססים על צלולוס)</t>
  </si>
  <si>
    <t>פלסטיק וגומי</t>
  </si>
  <si>
    <t>נילית בע"מ</t>
  </si>
  <si>
    <t>נילית בעמ</t>
  </si>
  <si>
    <t>אייברי דניסון ישראל</t>
  </si>
  <si>
    <t>חניתה</t>
  </si>
  <si>
    <t>אייברי דניסון ישראל בע"מ</t>
  </si>
  <si>
    <t>ביוסויל שותפות רשומה - אתר טב"מ</t>
  </si>
  <si>
    <t>ביוסויל</t>
  </si>
  <si>
    <t>פסולת</t>
  </si>
  <si>
    <t>עירית אילת - תחנת מעבר</t>
  </si>
  <si>
    <t>עיריית אילת</t>
  </si>
  <si>
    <t>54 - מיתקן נייח וקבוע שבו נעשת העברה של פסולת או מיון של פסולת לרכיביה</t>
  </si>
  <si>
    <t>אס"פ קלנסוואה - כח תעשיות מיחזור וקליטת פסולת</t>
  </si>
  <si>
    <t>טייבה</t>
  </si>
  <si>
    <t>כ.ח. תעשיית מיחזור וקליטת פסולת בע"מ</t>
  </si>
  <si>
    <t>53 - תפעול מטמנות בקיבולת של 10 טון ליום או בקיבולת כללית העולה על 25,000 טון</t>
  </si>
  <si>
    <t>תחנת מעבר כרמיאל</t>
  </si>
  <si>
    <t>עיריית כרמיאל</t>
  </si>
  <si>
    <t>תחנת מעבר - ערערה</t>
  </si>
  <si>
    <t>ערערה</t>
  </si>
  <si>
    <t>תחנת מעבר אום אל פאחם</t>
  </si>
  <si>
    <t>אום אל-פחם</t>
  </si>
  <si>
    <t>החברה הכלכלית לפיתוח אשדוד - תחנת מעבר</t>
  </si>
  <si>
    <t>החברה העירונית לפתוח אשדוד  בע"מ</t>
  </si>
  <si>
    <t>מתקן חץ אקולוגיה</t>
  </si>
  <si>
    <t>לא ידוע - תל אביב</t>
  </si>
  <si>
    <t>חץ אקולוגיה והנדסה דן (2001) בע"מ</t>
  </si>
  <si>
    <t>אתר סילוק פסולת ירוחם</t>
  </si>
  <si>
    <t>דנו - תחנת מעבר עירית חיפה</t>
  </si>
  <si>
    <t>עירית חיפה</t>
  </si>
  <si>
    <t>חכמון אהרון בע"מ</t>
  </si>
  <si>
    <t>אמיר חברה למיחזור פסולת וגריסת גזם בע"מ</t>
  </si>
  <si>
    <t>כפר כנא</t>
  </si>
  <si>
    <t>אמיר חברה למחזור פסולת וגריסת גזם בע"מ</t>
  </si>
  <si>
    <t>ר.ע. אופק בע"מ</t>
  </si>
  <si>
    <t>ורידיס - איכות הסביבה אר.די. אפ בע"מ</t>
  </si>
  <si>
    <t>ורידיס - איכות הסביבה אר.די.אפ. בע"מ</t>
  </si>
  <si>
    <t>א.ש. תעשיות אקולוגיה ישראל 2000 בע"מ</t>
  </si>
  <si>
    <t>פתח תקווה</t>
  </si>
  <si>
    <t>א.ש. תעשיות אקולוגיה ישראל (2000) בע"מ</t>
  </si>
  <si>
    <t>אקוכם איכות הסביבה בע"מ</t>
  </si>
  <si>
    <t>עיריית ירושלים מרכז תחזוקה מחלקת תברואה</t>
  </si>
  <si>
    <t>עירית ירושלים</t>
  </si>
  <si>
    <t>עיריית רחובות - תחנת מעבר</t>
  </si>
  <si>
    <t>רחובות</t>
  </si>
  <si>
    <t>עירית רחובות</t>
  </si>
  <si>
    <t>רשות שדות התעופה - תחנת מעבר</t>
  </si>
  <si>
    <t>נתב"ג</t>
  </si>
  <si>
    <t>נמל תעופה בן-גוריון</t>
  </si>
  <si>
    <t>רשות שדות התעופה בישראל</t>
  </si>
  <si>
    <t>תחנת מעבר - עירית דימונה</t>
  </si>
  <si>
    <t>עיריית דימונה</t>
  </si>
  <si>
    <t>תחנת מעבר לפסולת מעורבת שוק הכבשים מזרח ירושלים</t>
  </si>
  <si>
    <t>תחנת מעבר מעלות</t>
  </si>
  <si>
    <t>מעלות-תרשיחא</t>
  </si>
  <si>
    <t>סייקלין בע"מ</t>
  </si>
  <si>
    <t>אזור תעשייה נעמן (מילואות)</t>
  </si>
  <si>
    <t>יהודה פלדות בע"מ המצפן</t>
  </si>
  <si>
    <t>א.ע. ביואקולוגיה בע"מ</t>
  </si>
  <si>
    <t>אל"ה בע"מ</t>
  </si>
  <si>
    <t>תאגיד איסוף מיכלי משקה בע"מ</t>
  </si>
  <si>
    <t>ענבי הנגב המערבי בע"מ</t>
  </si>
  <si>
    <t>נירים</t>
  </si>
  <si>
    <t>ענבי הנגב המער</t>
  </si>
  <si>
    <t>אמניר תעשיות ושרותי סביבה בע"מ- עפולה</t>
  </si>
  <si>
    <t>אמניר תעשיות ו</t>
  </si>
  <si>
    <t>עמיאש מפעל לקליטה מיון ופינוי פסולת למיחזור בע"מ</t>
  </si>
  <si>
    <t>תעשיות גליל תחתון</t>
  </si>
  <si>
    <t>כהן יוסף עמי אש חברה להולבה בע"מ</t>
  </si>
  <si>
    <t>מטמנת תאנים</t>
  </si>
  <si>
    <t>מבואות החרמון</t>
  </si>
  <si>
    <t>איגוד ערים אזור גליל מזרחי וגולן-פסולת מוצקה</t>
  </si>
  <si>
    <t>מטמנת דודאים</t>
  </si>
  <si>
    <t>בני שמעון</t>
  </si>
  <si>
    <t>בית קמה</t>
  </si>
  <si>
    <t>גרין קליטה ומיחזור בע"מ</t>
  </si>
  <si>
    <t>נען</t>
  </si>
  <si>
    <t>נימרה</t>
  </si>
  <si>
    <t>באר אורה</t>
  </si>
  <si>
    <t>החברה הכלכלית לפיתוח התיירות בחבל אילות בע"מ</t>
  </si>
  <si>
    <t>גני הדס</t>
  </si>
  <si>
    <t>אשל הנשיא</t>
  </si>
  <si>
    <t>חברת מ.מ.מ. מפעלי מטמנות מאוחדים (1998) בע"מ</t>
  </si>
  <si>
    <t>לגמון</t>
  </si>
  <si>
    <t>לוחמי הגיטאות</t>
  </si>
  <si>
    <t>לגמון הטמנה ומיחזור בע"מ</t>
  </si>
  <si>
    <t>מטמנת אשלים</t>
  </si>
  <si>
    <t>אשלים</t>
  </si>
  <si>
    <t>מועצה אזורית רמת נגב</t>
  </si>
  <si>
    <t>מטמנות אפעה</t>
  </si>
  <si>
    <t>מטמנות אפעה בע"מ</t>
  </si>
  <si>
    <t>נאסר מיחזור חברה ישראלית לטיפול באשפה בע"מ</t>
  </si>
  <si>
    <t>אעבלין</t>
  </si>
  <si>
    <t>נאסר "מיחזור" חברה ישראלית לטיפול באשפה בע"מ</t>
  </si>
  <si>
    <t>סיתהל - חגל (טליה)</t>
  </si>
  <si>
    <t>פארק הירדן מ"א 6</t>
  </si>
  <si>
    <t>עברון - תממ מיחזור - שותפות מוגבלת</t>
  </si>
  <si>
    <t>עברון</t>
  </si>
  <si>
    <t>עברון- תממ מיחזור - שותפות מוגבלת</t>
  </si>
  <si>
    <t>אתר פסולת - זוהר</t>
  </si>
  <si>
    <t>מטמנת דיה</t>
  </si>
  <si>
    <t>צאלים</t>
  </si>
  <si>
    <t>קיבוץ צאלים</t>
  </si>
  <si>
    <t>אשל ק.מ.מ. בע"מ</t>
  </si>
  <si>
    <t>ראשון לציון</t>
  </si>
  <si>
    <t>(אשל) ק.מ.מ.בע"מ</t>
  </si>
  <si>
    <t>ה.ט אשיב בע"מ - אתר חיריה - טיפול בגזם</t>
  </si>
  <si>
    <t>ה.ט אשיב בע"מ</t>
  </si>
  <si>
    <t>תחנת מעבר מגרסות יופי נוף</t>
  </si>
  <si>
    <t>מגרסות יופי נוף בע"מ</t>
  </si>
  <si>
    <t>תחנת מעבר תל אביב - מובילי הר הנגב בע"מ</t>
  </si>
  <si>
    <t>מובילי הר הנגב בע"מ</t>
  </si>
  <si>
    <t>תחנת מעבר לפסולת - בית שמש</t>
  </si>
  <si>
    <t>עירית בית-שמש</t>
  </si>
  <si>
    <t>א.ב. מחזור והובלות בע"מ</t>
  </si>
  <si>
    <t>פרח א.ב. מחזור והובלות בע"מ</t>
  </si>
  <si>
    <t>אתר פסולת אביבית</t>
  </si>
  <si>
    <t>ויטו אופק ירוק תמיד בע"מ</t>
  </si>
  <si>
    <t>תחנת מעבר לאיסוף פסולת - חיריה</t>
  </si>
  <si>
    <t>איגוד ערים דן תברואה</t>
  </si>
  <si>
    <t>אמניר תעשיות מיחזור בע"מ - תחנת מעבר מודיעין</t>
  </si>
  <si>
    <t>מודיעין-מכבים-רעות</t>
  </si>
  <si>
    <t>אמניר -" תעשיות מיחזור בע"מ</t>
  </si>
  <si>
    <t>תחנת מעבר אשקלון</t>
  </si>
  <si>
    <t>תחנת מעבר הדנו לגזם</t>
  </si>
  <si>
    <t>בני וצביקה  בע"מ</t>
  </si>
  <si>
    <t>גרין דנלופ בע"מ</t>
  </si>
  <si>
    <t>גרין נט תחנת מעבר לפסולת מעורבת</t>
  </si>
  <si>
    <t>גרין נט מחזור וטיפול בפסולת בע"מ</t>
  </si>
  <si>
    <t>תחנת מעבר לוד</t>
  </si>
  <si>
    <t>חן המקום בע"מ</t>
  </si>
  <si>
    <t>מג'אר - תחנת מעבר</t>
  </si>
  <si>
    <t>מג'אר</t>
  </si>
  <si>
    <t>מגאר</t>
  </si>
  <si>
    <t>מועצה מקומית מגא"ר</t>
  </si>
  <si>
    <t>מפעת 1965 (1987) בע"מ</t>
  </si>
  <si>
    <t>חוף השרון</t>
  </si>
  <si>
    <t>תל יצחק</t>
  </si>
  <si>
    <t>מפעת 5691 )789</t>
  </si>
  <si>
    <t>נוי שירותי תברואה בע"מ - תחנת מעבר פ"ת</t>
  </si>
  <si>
    <t>נוי שירותי תבר</t>
  </si>
  <si>
    <t>תחנת מעבר נצרת</t>
  </si>
  <si>
    <t>נצרת</t>
  </si>
  <si>
    <t>עיריית טבריה - תחנת מעבר טבריה עילית</t>
  </si>
  <si>
    <t>טבריה</t>
  </si>
  <si>
    <t>עיריית טבריה</t>
  </si>
  <si>
    <t>תחנת מעבר לגזם - עיריית ירושלים</t>
  </si>
  <si>
    <t>עיריית ראשון לציון - תחנת מעבר לפסולת מעורבת</t>
  </si>
  <si>
    <t>עירית ראשון לצ</t>
  </si>
  <si>
    <t>אקוסול - פתרונות אקולוגיים ישראל בע"מ</t>
  </si>
  <si>
    <t>50 - סילוק או טיפול בפסולת במיתקנים לשריפה או לטיפול תרמי, בפסולת לא מסוכנת – בקיבולת של 3 טון לשעה, ובפסולת מסוכנת – בקיבולת של 10 טון ליום</t>
  </si>
  <si>
    <t>אלקון מרכז מיחזור בע"מ - נאות חובב</t>
  </si>
  <si>
    <t>אלקון מרכז מיחזור (2003) בע"מ</t>
  </si>
  <si>
    <t>אקו-אויל חץ וירומטל בע"מ</t>
  </si>
  <si>
    <t>אקו אויל חץ וירומטל בע"מ</t>
  </si>
  <si>
    <t>ביוסויל שותפות רשומה</t>
  </si>
  <si>
    <t>דור אקולוגיה בע"מ</t>
  </si>
  <si>
    <t>החברה לשירותי איכות הסביבה בע"מ</t>
  </si>
  <si>
    <t>מ.י.ש שווק וסחר 1986 בע"מ - החרושת  9</t>
  </si>
  <si>
    <t>מ. י. ש. שווק וסחר (1986) בע"מ</t>
  </si>
  <si>
    <t>טביב - איכות לסביבה בע"מ</t>
  </si>
  <si>
    <t>טביב - החברה הארצית לטפול ופינוי פסולת רעילה בע"מ</t>
  </si>
  <si>
    <t>דלק תעשיות בע"מ</t>
  </si>
  <si>
    <t>מטמנת חרובית איגוד ערים לאיכות הסביבה דרום יהודה</t>
  </si>
  <si>
    <t>שדות מיכה</t>
  </si>
  <si>
    <t>א.ע. לאיכוה"ס דרום יהודה</t>
  </si>
  <si>
    <t>אינטל אלקטרוניקה בע"מ - (פאב 28)</t>
  </si>
  <si>
    <t>אינטל אלקטרוניקה בע"מ</t>
  </si>
  <si>
    <t>שונות</t>
  </si>
  <si>
    <t>אלטק בע''מ</t>
  </si>
  <si>
    <t>אלטק בעמ</t>
  </si>
  <si>
    <t>וישיי ישראל בע"מ</t>
  </si>
  <si>
    <t>ווישיי- ישראל</t>
  </si>
  <si>
    <t>מפעלי ע. שנפ ושות' בע"מ</t>
  </si>
  <si>
    <t>14 - ייצור והפקה של מתכות לא ברזיליות גולמיות ממחצבים, עופרות, תרכיזים, או חומרי גלם שניוניים על ידי תהליכים מטאלורגיים, כימיים או אלקטרוליטיים</t>
  </si>
  <si>
    <t>מט"ש אדמה אגן</t>
  </si>
  <si>
    <t>אדמה אגן בע"מ</t>
  </si>
  <si>
    <t>57 - טיפול או סילוק של שפכים שהם תוצר של פעילויות מהסוגים המפורטים בטור ב' לתוספת זו</t>
  </si>
  <si>
    <t>שפכים</t>
  </si>
  <si>
    <t>מי נתניה (2003)בע"מ</t>
  </si>
  <si>
    <t>בית חירות</t>
  </si>
  <si>
    <t>מי נתניה (2003) בע"מ</t>
  </si>
  <si>
    <t>56 - פעילות שנעשה בה שימוש במיתקנים לטיפול או סילוק של שפכים בספיקה של 1,000 מטר מעוקב ליום</t>
  </si>
  <si>
    <t>ג'י.אי.אס תפעול מתקנים בע"מ - מט"ש עכו</t>
  </si>
  <si>
    <t>ג'י.אי.אס תפעול מתקנים בע"מ</t>
  </si>
  <si>
    <t>מט"ש ביתניה</t>
  </si>
  <si>
    <t>כנרת (קבוצה)</t>
  </si>
  <si>
    <t>קל-בנין בעמ</t>
  </si>
  <si>
    <t>שטאנג בניה והנדסה בע"מ - מט"ש פרוד</t>
  </si>
  <si>
    <t>מרום הגליל</t>
  </si>
  <si>
    <t>פרוד</t>
  </si>
  <si>
    <t>שטאנג בניה והנדסה בע"מ</t>
  </si>
  <si>
    <t>איגוד ערים דרום השרון המזרחי לביוב (מכון טיהור שפכים)</t>
  </si>
  <si>
    <t>ניר אליהו</t>
  </si>
  <si>
    <t>(חסר)</t>
  </si>
  <si>
    <t>מט"ש - שער הנגב-שדרות</t>
  </si>
  <si>
    <t>איבים</t>
  </si>
  <si>
    <t>אגוד ערים אזור שדרות</t>
  </si>
  <si>
    <t>מט"ש שוקת</t>
  </si>
  <si>
    <t>כרמים</t>
  </si>
  <si>
    <t>אלקטרה אנרגיה בע"מ</t>
  </si>
  <si>
    <t>מט''ש חצור</t>
  </si>
  <si>
    <t>אלקטרה גרינטק</t>
  </si>
  <si>
    <t>מט"ש רהט</t>
  </si>
  <si>
    <t>רהט</t>
  </si>
  <si>
    <t>יובלים אשדוד</t>
  </si>
  <si>
    <t>ג'י. אי. אס תפעול מתקנים בע"מ - מכון טיהור שפכים שמרת</t>
  </si>
  <si>
    <t>שמרת</t>
  </si>
  <si>
    <t>מט"ש פרי גליל</t>
  </si>
  <si>
    <t>חצור הגלילית</t>
  </si>
  <si>
    <t>מכון טיהור שפכים ניר עציון</t>
  </si>
  <si>
    <t>החברה לטיפול במי חוף הכרמל בע"מ</t>
  </si>
  <si>
    <t>מט"ש תנובות</t>
  </si>
  <si>
    <t>קלנסווה</t>
  </si>
  <si>
    <t>החברה לטיפול במי קולחין קלנסווה - לב השרון בע"מ</t>
  </si>
  <si>
    <t>מכון טהור שפכים לבנים</t>
  </si>
  <si>
    <t>החברה לטיפול בשפכים - רמת לבנים בע"מ</t>
  </si>
  <si>
    <t>מכון טיהור שפכים מעיין צבי</t>
  </si>
  <si>
    <t>מעיין צבי</t>
  </si>
  <si>
    <t>מכון טיהור חדרה - החברה לטיפול והשבת מי ביוב בע"מ</t>
  </si>
  <si>
    <t>חברה לטיפול והשבת מי ביוב באיזור נחל חדרה בע"מ</t>
  </si>
  <si>
    <t>חברת קולחי השרון בע"מ</t>
  </si>
  <si>
    <t>בני ציון</t>
  </si>
  <si>
    <t>מכון טיהור שפכים דברת</t>
  </si>
  <si>
    <t>דברת</t>
  </si>
  <si>
    <t>יובלי העמק בע"מ</t>
  </si>
  <si>
    <t>מט"ש עין בוקק</t>
  </si>
  <si>
    <t>נווה זוהר</t>
  </si>
  <si>
    <t>מועצה אזורית תמר</t>
  </si>
  <si>
    <t>מט"ש להבים</t>
  </si>
  <si>
    <t>להבים</t>
  </si>
  <si>
    <t>מועצה מקומית להבים</t>
  </si>
  <si>
    <t>מט"ש עומר</t>
  </si>
  <si>
    <t>עומר</t>
  </si>
  <si>
    <t>מועצה מקומית עומר</t>
  </si>
  <si>
    <t>מועצה מקומית מגדל תפן - מתקן טיפול שפכים תפן</t>
  </si>
  <si>
    <t>מועצה תעשייתית מגדל תפן</t>
  </si>
  <si>
    <t>מי איזור דן אגודה שיתופית חקלאית בע"מ- שפד"ן</t>
  </si>
  <si>
    <t>משרד הפנים - מחוז מרכז</t>
  </si>
  <si>
    <t>שטח גלילי - שפדן</t>
  </si>
  <si>
    <t>מי איזור דן אגודה שיתופית חקלאית בע"מ</t>
  </si>
  <si>
    <t>מט"ש נתיבות</t>
  </si>
  <si>
    <t>נתיבות</t>
  </si>
  <si>
    <t>מי אשקלון תאגיד המים והביוב האזורי בע"מ</t>
  </si>
  <si>
    <t>מט"ש תימורים</t>
  </si>
  <si>
    <t>מי באר קולחים בע"מ</t>
  </si>
  <si>
    <t>מי הרצליה בע"מ</t>
  </si>
  <si>
    <t>הרצליה</t>
  </si>
  <si>
    <t>הרצלייה</t>
  </si>
  <si>
    <t>התנור - תאגיד מים וביוב בע"מ - מט"ש קריית שמונה</t>
  </si>
  <si>
    <t>גליל עליון מז מ"א 1</t>
  </si>
  <si>
    <t>מי התנור בע"מ</t>
  </si>
  <si>
    <t>מכון טיהור שפכים -גיניגר-מי- נע חברת המים והביוב של נצרת עילית בע"מ</t>
  </si>
  <si>
    <t>גיניגר</t>
  </si>
  <si>
    <t>מי נעם תאגיד מים וביוב אזורי בע"מ</t>
  </si>
  <si>
    <t>תאגיד מי עירון בע"מ - מט"ש באקה ג'ת</t>
  </si>
  <si>
    <t>באקה - ג'ת</t>
  </si>
  <si>
    <t>באקה אל-גרביה</t>
  </si>
  <si>
    <t>מי עירון בע"מ</t>
  </si>
  <si>
    <t>מי עירון בע"מ - מט"ש מעלה עירון</t>
  </si>
  <si>
    <t>תאגיד מי קרית גת (2008) בע"מ</t>
  </si>
  <si>
    <t>מי ק. גת (2008) בע"מ</t>
  </si>
  <si>
    <t>מט"ש רמת נגב</t>
  </si>
  <si>
    <t>מי רמת הנגב בע"מ</t>
  </si>
  <si>
    <t>מי רעננה בע"מ</t>
  </si>
  <si>
    <t>רעננה</t>
  </si>
  <si>
    <t>מכון טיהור שפכים שמשון</t>
  </si>
  <si>
    <t>מי שמש בע"מ</t>
  </si>
  <si>
    <t>איגוד ערים איזור חיפה (ביוב) מכון לטיהור שופכין</t>
  </si>
  <si>
    <t>מכון טיהור חיפה</t>
  </si>
  <si>
    <t>מכון טיהור אשקלון</t>
  </si>
  <si>
    <t>מכון טפול בשפכי אשקלון</t>
  </si>
  <si>
    <t>מט"ש באר שבע- שדה תימן</t>
  </si>
  <si>
    <t>קריית חינוך מרחבים</t>
  </si>
  <si>
    <t>מנרב תשתיות (1993) בע"מ</t>
  </si>
  <si>
    <t>מכון טיהור שפכים שלומי</t>
  </si>
  <si>
    <t>שלומי</t>
  </si>
  <si>
    <t>מעיינות זיו בע"מ</t>
  </si>
  <si>
    <t>מעיינות זיו בע"מ - מכון טיהור שפכים געתון</t>
  </si>
  <si>
    <t>געתון</t>
  </si>
  <si>
    <t>מעיינות העמקים - מט"ש יוקנעם טבעון</t>
  </si>
  <si>
    <t>כפר יהושע</t>
  </si>
  <si>
    <t>מעינות העמקים בע"מ</t>
  </si>
  <si>
    <t>מעיינות העמקים בע"מ - מכון טהור שפכים רמת ישי-כפר יהושע</t>
  </si>
  <si>
    <t>מכון טיהור שפכים שורק</t>
  </si>
  <si>
    <t>מפעלי ביוב וטיהור,- ירושלים בעמ</t>
  </si>
  <si>
    <t>מפעלי ביוב וטיהור ירושלים בע"מ מט"ש הר חומה</t>
  </si>
  <si>
    <t>מכון טיהור שפכים כרמיאל - מקורות פיתוח וייזום בע"מ</t>
  </si>
  <si>
    <t>מקורות פיתוח וייזום בע"מ</t>
  </si>
  <si>
    <t>מתקן טיהור שופכין איילון בע"מ</t>
  </si>
  <si>
    <t>מט"ש כלא נפחא</t>
  </si>
  <si>
    <t>ניר - נציבות שבס לוגיסטיקה</t>
  </si>
  <si>
    <t>מתקן טיהור שפכים אילת</t>
  </si>
  <si>
    <t>עין נטפים - מפעלי מים וביוב אילת בע"מ</t>
  </si>
  <si>
    <t>מכון טהור שפכים צח"ר</t>
  </si>
  <si>
    <t>עמוס הדר נכסים והשקעות בע"מ</t>
  </si>
  <si>
    <t>מתקן טיפול בשפכים תל עדשים</t>
  </si>
  <si>
    <t>תל עדשים</t>
  </si>
  <si>
    <t>מט"ש ערוער</t>
  </si>
  <si>
    <t>ערערה בנגב</t>
  </si>
  <si>
    <t>ערערה-בנגב</t>
  </si>
  <si>
    <t>מט"ש צפת-פלג הגליל החברה האזורית למים וביוב בע"מ</t>
  </si>
  <si>
    <t>צפת</t>
  </si>
  <si>
    <t>פלג הגליל החברה האזורית למים וביוב בע"מ</t>
  </si>
  <si>
    <t>פלגי מים בע"מ - מט"ש הסוללים</t>
  </si>
  <si>
    <t>עמק יזרעאל מ"א 8</t>
  </si>
  <si>
    <t>פלגי מים בעמ</t>
  </si>
  <si>
    <t>מט"ש- כפר סבא הוד השרון- פלגי שרון מיסודן של עיריית כ"ס ומ.מ. כוכב יאיר</t>
  </si>
  <si>
    <t>כפר סבא</t>
  </si>
  <si>
    <t>הוד השרון</t>
  </si>
  <si>
    <t>פלגי שרון מיסודן של עיריית כפר סבא והמועצה המקומית</t>
  </si>
  <si>
    <t>מט"ש ברנר- קולחי ברנר אגודת מים שיתופית חקלאית בע"מ</t>
  </si>
  <si>
    <t>ברנר</t>
  </si>
  <si>
    <t>גבעת ברנר</t>
  </si>
  <si>
    <t>קולחי ברנר אגודת מים שיתופית חקלאית</t>
  </si>
  <si>
    <t>קולחי הגליל העליון- מכון טיהור שפכים הגושרים</t>
  </si>
  <si>
    <t>קולחי גליל עליון בע"מ</t>
  </si>
  <si>
    <t>קולחי גליל עליון בע"מ - מט"ש שמיר</t>
  </si>
  <si>
    <t>שמיר</t>
  </si>
  <si>
    <t>קולחי הגולן בע"מ - מט"ש צור</t>
  </si>
  <si>
    <t>קצרין</t>
  </si>
  <si>
    <t>קולחי הגולן בע"מ</t>
  </si>
  <si>
    <t>קולחי הגולן בע"מ - מכון טיהור שפכים מיצר</t>
  </si>
  <si>
    <t>ג'י .אי .אס תפעל מתקנים - מט"ש בית שאן</t>
  </si>
  <si>
    <t>קל בנין טכנולוגיות מים בע"מ</t>
  </si>
  <si>
    <t>מט"ש עירון  - מי עירון מועצה איזורית מנשה</t>
  </si>
  <si>
    <t>עין שמר</t>
  </si>
  <si>
    <t>ר.ג.א.שרותים ונקיון (ישראל) 1987 - מט"ש רמת השרון</t>
  </si>
  <si>
    <t>רמת השרון</t>
  </si>
  <si>
    <t>ר. ג. א. שרותים ונקיון (ישראל) 1987 בע"מ</t>
  </si>
  <si>
    <t>מי יבנה בע"מ</t>
  </si>
  <si>
    <t>יבנה</t>
  </si>
  <si>
    <t>ר.ג.א שטאנג טיהור שפכים ומים בע"מ</t>
  </si>
  <si>
    <t>מט"ש שפיר</t>
  </si>
  <si>
    <t>ת.ג.א - מכון טיהור שפכים נהריה</t>
  </si>
  <si>
    <t>גשר הזיו</t>
  </si>
  <si>
    <t>ת.ג.א תשתיות גליל מערבי- שותפות מוגבלת</t>
  </si>
  <si>
    <t>תאגיד כפרי גליל תחתון בע"מ - מט"ש שדה אילן</t>
  </si>
  <si>
    <t>שדה אילן</t>
  </si>
  <si>
    <t>תאגיד כפרי גליל תחתון בע"מ</t>
  </si>
  <si>
    <t>מט''ש מצפה רמון</t>
  </si>
  <si>
    <t>תאגיד מעיינות הדרום בע"מ</t>
  </si>
  <si>
    <t>מט"ש דימונה</t>
  </si>
  <si>
    <t>מט"ש ירוחם</t>
  </si>
  <si>
    <t>מט"ש ערד</t>
  </si>
  <si>
    <t>תאגיד נטופה לביוב בע"מ - מכון טהור שפכים בית נטופה</t>
  </si>
  <si>
    <t>כפר מנדא</t>
  </si>
  <si>
    <t>תאגיד נטופה לביוב בע"מ</t>
  </si>
  <si>
    <t>גי'.אי.אס תפעול מתקנים בע"מ - מתחם בז"ן</t>
  </si>
  <si>
    <t>אורמידן בע"מ</t>
  </si>
  <si>
    <t>דן-וירו בע"מ</t>
  </si>
  <si>
    <t>תנובה מרכז שיתופי לשיווק תוצרת חקלאית בישראל בע"מ - אלון תבור</t>
  </si>
  <si>
    <t>תנובה מרכז שיתופי לשיווק תוצרת חקלאית בישראל בע"מ</t>
  </si>
  <si>
    <t>תעשיית מזון ומשקאות</t>
  </si>
  <si>
    <t>74 - טיפול ועיבוד חלב בלבד, אם כמות תשומת החלב עולה על 200 טון ליום</t>
  </si>
  <si>
    <t>תעשיית מזון</t>
  </si>
  <si>
    <t>החברה המרכזית ליצור משקאות קלים בע"מ (טרה)</t>
  </si>
  <si>
    <t>שדות נגב</t>
  </si>
  <si>
    <t>בית הגדי</t>
  </si>
  <si>
    <t>החברה המרכזית לייצור משקאות קלים בע"מ</t>
  </si>
  <si>
    <t>גן שמואל מזון בע"מ</t>
  </si>
  <si>
    <t>גן שמואל</t>
  </si>
  <si>
    <t>73 - טיפול ועיבוד, של חומרי גלם מהחי או מהצומח, בין אם עובדו קודם לכן ובין אם לא, המיועדים לייצור מוצרי מזון, משקאות או מזון לבעלי חיים</t>
  </si>
  <si>
    <t>גדות תעשיות ביוכימיה בע"מ</t>
  </si>
  <si>
    <t>גלעם בע"מ</t>
  </si>
  <si>
    <t>מענית</t>
  </si>
  <si>
    <t>גלעם בעמ</t>
  </si>
  <si>
    <t>סולבר מוצרי חלבון בע"מ - אשדוד</t>
  </si>
  <si>
    <t>סולבר מוצרי חלבון בע"מ</t>
  </si>
  <si>
    <t>בקר תנובה שותפות מוגבלת - משחטה</t>
  </si>
  <si>
    <t>מפעלי שאן</t>
  </si>
  <si>
    <t>בקר תנובה- שותפות מוגבלת</t>
  </si>
  <si>
    <t>72 - שחיטה של בעלי חיים בקיבולת של 50 טון ליום</t>
  </si>
  <si>
    <t>עוף טוב (שאן) בע"מ</t>
  </si>
  <si>
    <t>עוף עוז (שיווק)בע"מ - מפעל עוף קור</t>
  </si>
  <si>
    <t>שדרות</t>
  </si>
  <si>
    <t>עוף עוז (שיווק) בע"מ</t>
  </si>
  <si>
    <t>מילועוף אינטגרציה פטם אגודה שתופית חקלאית בע"מ</t>
  </si>
  <si>
    <t>מילועוף אינטגרצית פטם אגודה שיתופית חקלאית בע"מ</t>
  </si>
  <si>
    <t>עוף הגליל - אגודה שיתופית חקלאית בע"מ</t>
  </si>
  <si>
    <t>קורניש חן (1987) בע"מ-הוד חפר</t>
  </si>
  <si>
    <t>קורניש חן (1987) בע"מ</t>
  </si>
  <si>
    <t>מעוף מעין יסכה</t>
  </si>
  <si>
    <t>מעוף מעיין יסכה</t>
  </si>
  <si>
    <t>מ. ב. גלאט עוף למהדרין בע"מ</t>
  </si>
  <si>
    <t>מ.ב. גלאט עוף למהדרין בע"מ</t>
  </si>
  <si>
    <t>טרי וחלק 2</t>
  </si>
  <si>
    <t>נקניק נהריה כשר, זוגלובק בע"מ</t>
  </si>
  <si>
    <t>עוף ירושלים שיווק בע"מ - משחטת עוף ירושלים</t>
  </si>
  <si>
    <t>עוף ירושלים שיווק בע"מ</t>
  </si>
  <si>
    <t>עוף עוז (שיווק) בע"מ - משחטת שגב שלום</t>
  </si>
  <si>
    <t>שגב שלום</t>
  </si>
  <si>
    <t>שגב-שלום</t>
  </si>
  <si>
    <t>קורניש חן 1987 בע"מ - עוף הנגב</t>
  </si>
  <si>
    <t>מבשלות בירה בינלאומיות בע"מ</t>
  </si>
  <si>
    <t>גבעת חיים (מאוחד)</t>
  </si>
  <si>
    <t>גת, גבעת חיים, אחזקות בע"מ</t>
  </si>
  <si>
    <t>שמן תעשיות שמנים בע"מ</t>
  </si>
  <si>
    <t>שמן תעשיות בעמ</t>
  </si>
  <si>
    <t>מחלבת יטבתה</t>
  </si>
  <si>
    <t>יטבתה</t>
  </si>
  <si>
    <t>מחלבות יטבתה ע"ש אורי חורזו ז"ל בע"מ</t>
  </si>
  <si>
    <t>שטראוס בריאות בע"מ</t>
  </si>
  <si>
    <t>בר-לב</t>
  </si>
  <si>
    <t>מחלבת טנא נגה</t>
  </si>
  <si>
    <t>תעשיות מזון תנובה אגודה שיתופית חקלאית בישראל בע"מ</t>
  </si>
  <si>
    <t>תעשיות מזון תנובה אגודה שיתופית חקלאית בישראל בע"מ - מחלבת תל יוסף</t>
  </si>
  <si>
    <t>תל יוסף</t>
  </si>
  <si>
    <t>סוגת בתי זיקוק לסוכר בע"מ</t>
  </si>
  <si>
    <t>צמח תערובות אגש"ח בע"מ</t>
  </si>
  <si>
    <t>מפעלי צמח</t>
  </si>
  <si>
    <t>צמח תערובת אגודה חקלאית שיתופית בע"מ</t>
  </si>
  <si>
    <t>מילובר לתערובות בע"מ</t>
  </si>
  <si>
    <t>מילובר מכון מרכזי לתערוכות בע'מ</t>
  </si>
  <si>
    <t>אמבר מכון לתערובת</t>
  </si>
  <si>
    <t>דבירה</t>
  </si>
  <si>
    <t>אמבר מכון לתערובת אגודה שיתופית חקלאית בע"מ</t>
  </si>
  <si>
    <t>אמבר מכון לתערובת אגודה שיתופית חקלאית מרכזית בע"מ</t>
  </si>
  <si>
    <t>אסם הגליל - מכון תערובת של מושבי הגליל</t>
  </si>
  <si>
    <t>אסם הגליל - מכון תערובת של מושבי הגליל אגודה חקלאית שיתופית</t>
  </si>
  <si>
    <t>עוף עוז (שיווק) בע"מ - אופקים</t>
  </si>
  <si>
    <t>עמיר דגן מכון תערובת</t>
  </si>
  <si>
    <t>עמיר דגן חברה לשיווק (1996) בע"מ</t>
  </si>
  <si>
    <t>קבוצת תדמיר ניהול</t>
  </si>
  <si>
    <t>מפעלי נחם הרטוב</t>
  </si>
  <si>
    <t>קבוצת תדמיר ניהול והפעלה (2006) בע"מ</t>
  </si>
  <si>
    <t>אי. אר. אס. איי הנדסה בע"מ</t>
  </si>
  <si>
    <t>גליל תחתון מז מ"א 3</t>
  </si>
  <si>
    <t>אי.אר.אס.איי הנדסה בע"מ</t>
  </si>
  <si>
    <t>קוקה קולה החברה המרכזית לייצור משקאות</t>
  </si>
  <si>
    <t>בני ברק</t>
  </si>
  <si>
    <t>טמפו משקאות בע"מ</t>
  </si>
  <si>
    <t>מבשלות בירה בינלאומית בע"מ</t>
  </si>
  <si>
    <t>Area for Construction 2021 (KM^2)</t>
  </si>
  <si>
    <t>Area for Construction 2022 (KM^2)</t>
  </si>
  <si>
    <t>Area for Construction 2023 (KM^2)</t>
  </si>
  <si>
    <t>Area for Construction 2024 (KM^2)</t>
  </si>
  <si>
    <t>Area for Construction 2025 (KM^2)</t>
  </si>
  <si>
    <t>Area for Construction 2050</t>
  </si>
  <si>
    <t>KWh for 2019</t>
  </si>
  <si>
    <t>KWh for 2020</t>
  </si>
  <si>
    <t>KWh for 2021</t>
  </si>
  <si>
    <t>KWh for 2022</t>
  </si>
  <si>
    <t>KWh for 2023</t>
  </si>
  <si>
    <t>KWh for 2024</t>
  </si>
  <si>
    <t>KWh for 2025</t>
  </si>
  <si>
    <t>KWh for 2026</t>
  </si>
  <si>
    <t>KWh for 2027</t>
  </si>
  <si>
    <t>KWh for 2028</t>
  </si>
  <si>
    <t>KWh for 2029</t>
  </si>
  <si>
    <t>KWh for 2030</t>
  </si>
  <si>
    <t>Home</t>
  </si>
  <si>
    <t>Public &amp; Commercial</t>
  </si>
  <si>
    <t>Industrial</t>
  </si>
  <si>
    <t>Change of Industrial Consumption by 2050</t>
  </si>
  <si>
    <t>Transportation</t>
  </si>
  <si>
    <t>Water Supply &amp; Sewage Treatment</t>
  </si>
  <si>
    <t>Coal</t>
  </si>
  <si>
    <t>Renewable Energies</t>
  </si>
  <si>
    <t>Co2</t>
  </si>
  <si>
    <t>Nitrous Oxide (N2O)</t>
  </si>
  <si>
    <t>PM</t>
  </si>
  <si>
    <t>Other Air Pollutants</t>
  </si>
  <si>
    <t>Loss Ratio</t>
  </si>
  <si>
    <t>Burning Waste</t>
  </si>
  <si>
    <t>Emissions Coefficeints from Battery Manufacturing (gCo2/km)</t>
  </si>
  <si>
    <t>KWh From Coal</t>
  </si>
  <si>
    <t>KWh From Natural Gas</t>
  </si>
  <si>
    <t>KWh From Renewable Energies</t>
  </si>
  <si>
    <t>KWh From Soler</t>
  </si>
  <si>
    <t>KWh From Mazut</t>
  </si>
  <si>
    <t>SOX</t>
  </si>
  <si>
    <t>Particles</t>
  </si>
  <si>
    <t>Other Calculated</t>
  </si>
  <si>
    <t>Converted</t>
  </si>
  <si>
    <t>Combined Cycle</t>
  </si>
  <si>
    <t>Emissions Coeffients from Coal Mining</t>
  </si>
  <si>
    <t>GPW</t>
  </si>
  <si>
    <t>Mining Wate (KG/KG)</t>
  </si>
  <si>
    <t>CH4 Emissions from Coal Production</t>
  </si>
  <si>
    <t>Air Pollutants from</t>
  </si>
  <si>
    <t>NMVOC</t>
  </si>
  <si>
    <t>Mining Waste from Coal Manufacturing</t>
  </si>
  <si>
    <t>Flying Particles</t>
  </si>
  <si>
    <t>Mining Waste From Gas Production</t>
  </si>
  <si>
    <t>Air Pollutants from Gas Nanufacturing</t>
  </si>
  <si>
    <t>CH4 From Gas Manufacturing</t>
  </si>
  <si>
    <t>CO2 From Gas Manufacturing</t>
  </si>
  <si>
    <t>Oil Shale</t>
  </si>
  <si>
    <t>Amount of Crude Oil For Electricity</t>
  </si>
  <si>
    <t>Amount for Manufacturing (Ton)</t>
  </si>
  <si>
    <t>Amount of Mining Waste From Crude Oil</t>
  </si>
  <si>
    <t>CH4 From Crude Oil Production</t>
  </si>
  <si>
    <t>Emissions Coefficients From Crude Oil Production (KG/Ton)</t>
  </si>
  <si>
    <t>PV</t>
  </si>
  <si>
    <t>Hydroflouor Carbons</t>
  </si>
  <si>
    <t>KWh for 2031</t>
  </si>
  <si>
    <t>KWh for 2032</t>
  </si>
  <si>
    <t>Renewable Energy Production</t>
  </si>
  <si>
    <t>Consumption Percentages 2019</t>
  </si>
  <si>
    <t>Quantity Food Ton</t>
  </si>
  <si>
    <t>Coefficients Water Consumption for Growing the Product m^3/ton</t>
  </si>
  <si>
    <t>Emission Coefficients for KG/KG</t>
  </si>
  <si>
    <t>Local Production Quantity</t>
  </si>
  <si>
    <t>Area (m^2/kg)</t>
  </si>
  <si>
    <t>Local Coefficients</t>
  </si>
  <si>
    <t>Global Coefficients</t>
  </si>
  <si>
    <t>Area (m^2)</t>
  </si>
  <si>
    <t>Consumption from Local Production</t>
  </si>
  <si>
    <t>Consumption from Importation</t>
  </si>
  <si>
    <t>Coefficient for Local Production</t>
  </si>
  <si>
    <t>Coefficient for Importation</t>
  </si>
  <si>
    <t>Wheat</t>
  </si>
  <si>
    <t>Local Production</t>
  </si>
  <si>
    <t>Global Production</t>
  </si>
  <si>
    <t>Dunam</t>
  </si>
  <si>
    <t xml:space="preserve">M^2 </t>
  </si>
  <si>
    <t>Local - Total Area for Production</t>
  </si>
  <si>
    <t>Maximal Growth Rate For Local Production</t>
  </si>
  <si>
    <t>Humans and Others-Local</t>
  </si>
  <si>
    <t>Animals-Local</t>
  </si>
  <si>
    <t>Humans and Others-Import</t>
  </si>
  <si>
    <t>Animals-Import</t>
  </si>
  <si>
    <t>Rice</t>
  </si>
  <si>
    <t>Oats &amp; Pearl Barley</t>
  </si>
  <si>
    <t>2011 Water Consumption</t>
  </si>
  <si>
    <t>Water Percentage</t>
  </si>
  <si>
    <t>Buckwheat</t>
  </si>
  <si>
    <t>Nature Water</t>
  </si>
  <si>
    <t>Corn</t>
  </si>
  <si>
    <t>Potatoes &amp; Corn Starch</t>
  </si>
  <si>
    <t>Potato Starch</t>
  </si>
  <si>
    <t>Reclaimed Water</t>
  </si>
  <si>
    <t>Sugar &amp; Sweets</t>
  </si>
  <si>
    <t>Honey</t>
  </si>
  <si>
    <t>Bean</t>
  </si>
  <si>
    <t>Chickpea</t>
  </si>
  <si>
    <t>Lentil</t>
  </si>
  <si>
    <t>Broad bean</t>
  </si>
  <si>
    <t>Green Pea</t>
  </si>
  <si>
    <t>Sesame</t>
  </si>
  <si>
    <t xml:space="preserve">Peeled Peanut </t>
  </si>
  <si>
    <t>Sunflower Seeds</t>
  </si>
  <si>
    <t>Nuts</t>
  </si>
  <si>
    <t>Tomatoes</t>
  </si>
  <si>
    <t>Cucumbers</t>
  </si>
  <si>
    <t>Carrots</t>
  </si>
  <si>
    <t>Peppers</t>
  </si>
  <si>
    <t>Onions</t>
  </si>
  <si>
    <t>Other Vegetables</t>
  </si>
  <si>
    <t>Watermelons</t>
  </si>
  <si>
    <t>Melons</t>
  </si>
  <si>
    <t>Oranges</t>
  </si>
  <si>
    <t xml:space="preserve"> Grapefruit &amp; Pomelo</t>
  </si>
  <si>
    <t>Lemons</t>
  </si>
  <si>
    <t>Other Citrus Fruits</t>
  </si>
  <si>
    <t>Olives</t>
  </si>
  <si>
    <t>Grapes</t>
  </si>
  <si>
    <t>Apples</t>
  </si>
  <si>
    <t>Pears</t>
  </si>
  <si>
    <t>Plums</t>
  </si>
  <si>
    <t>Peaches</t>
  </si>
  <si>
    <t>Other Deciduous Fruit</t>
  </si>
  <si>
    <t>Dates</t>
  </si>
  <si>
    <t>Avocado</t>
  </si>
  <si>
    <t>Persimmon</t>
  </si>
  <si>
    <t>Mango</t>
  </si>
  <si>
    <t>Kiwi</t>
  </si>
  <si>
    <t>Bananas</t>
  </si>
  <si>
    <t>Other Subtropical Fruits</t>
  </si>
  <si>
    <t>Coffee</t>
  </si>
  <si>
    <t>Tea</t>
  </si>
  <si>
    <t>Cocoa Beans</t>
  </si>
  <si>
    <t>Soya Oil</t>
  </si>
  <si>
    <t>Olive Oil</t>
  </si>
  <si>
    <t>Other Oils</t>
  </si>
  <si>
    <t>Butter</t>
  </si>
  <si>
    <t>Beef</t>
  </si>
  <si>
    <t>Sheep</t>
  </si>
  <si>
    <t>Pork</t>
  </si>
  <si>
    <t>Chicken</t>
  </si>
  <si>
    <t>Turkey</t>
  </si>
  <si>
    <t>Interior parts</t>
  </si>
  <si>
    <t>Eggs</t>
  </si>
  <si>
    <t>Fresh &amp; Frozen Fish</t>
  </si>
  <si>
    <t>Frozen Fish Fillet</t>
  </si>
  <si>
    <t>Salted Fish &amp; Others</t>
  </si>
  <si>
    <t>Cattle milk</t>
  </si>
  <si>
    <t>Sheep's milk</t>
  </si>
  <si>
    <t>Milk powders</t>
  </si>
  <si>
    <t>total</t>
  </si>
  <si>
    <t>Humans and Others</t>
  </si>
  <si>
    <t>Animals</t>
  </si>
  <si>
    <t>BurriedWaste</t>
  </si>
  <si>
    <t>Grains</t>
  </si>
  <si>
    <t>Potatoes And Starches</t>
  </si>
  <si>
    <t>Sugar, Sweets And Honey</t>
  </si>
  <si>
    <t>Agricultur</t>
  </si>
  <si>
    <t>Legumes</t>
  </si>
  <si>
    <t>Oil-Seeds And Nuts</t>
  </si>
  <si>
    <t>Vegetables</t>
  </si>
  <si>
    <t>Organic Waste Emission Coefficient</t>
  </si>
  <si>
    <t>CH4 (kg/kg)</t>
  </si>
  <si>
    <t>Fruits</t>
  </si>
  <si>
    <t>Stimulants</t>
  </si>
  <si>
    <t>Oils And Fats</t>
  </si>
  <si>
    <t>Meet</t>
  </si>
  <si>
    <t>Fish</t>
  </si>
  <si>
    <t>Milk Products</t>
  </si>
  <si>
    <t>Area for Construction 2019 (KM^2)</t>
  </si>
  <si>
    <t>שיעור מכלל המים השפירים בהנחה שמים טבעיים לא מותפלים</t>
  </si>
  <si>
    <t>חישוב התפלגויות מים במגזר שמוגדר ביתי (לא כולל תעשיה ובניה)</t>
  </si>
  <si>
    <t>Total Diesel Consumption</t>
  </si>
  <si>
    <t>CO</t>
  </si>
  <si>
    <t>NH3</t>
  </si>
  <si>
    <t>TSP</t>
  </si>
  <si>
    <t>N2O</t>
  </si>
  <si>
    <t>Total Pollutants</t>
  </si>
  <si>
    <t>Total Fuel Consumption - Passenger Trains</t>
  </si>
  <si>
    <t>Total Fuel Consumption - Freight Trains</t>
  </si>
  <si>
    <t>Total Fuel Consumption - Engineering Tools</t>
  </si>
  <si>
    <t>2011 beer sheva</t>
  </si>
  <si>
    <t>2011 Israel</t>
  </si>
  <si>
    <t>2019 / 2011</t>
  </si>
  <si>
    <t>total (Ton/Year) calculated to get the amount in CBS 2019</t>
  </si>
  <si>
    <t>Total KM - Passenger Trains</t>
  </si>
  <si>
    <t>Total KM - Freight Trains</t>
  </si>
  <si>
    <t>Total Diesler (Thousands of litres)</t>
  </si>
  <si>
    <t>Total diesel (Tons)</t>
  </si>
  <si>
    <t>KM Traveled</t>
  </si>
  <si>
    <t>Total Emissions (Ton/Year)</t>
  </si>
  <si>
    <t>Emissions Coefficients (g/KM)</t>
  </si>
  <si>
    <t>Total (Ton/Year)</t>
  </si>
  <si>
    <t>Waste &amp; Recycling (Ton)</t>
  </si>
  <si>
    <t>חלק יחסי אוכלוסיית באר שבע 2011</t>
  </si>
  <si>
    <t>Organic Waste Emissions (Ton)</t>
  </si>
  <si>
    <t>Ton Fuel/KWH</t>
  </si>
  <si>
    <t>Waste to Sea From Gas Production</t>
  </si>
  <si>
    <t>שיעור הייצור לשוק מקומי לפי פדיון כספי</t>
  </si>
  <si>
    <t>שיעור הייצור לייצוא לפי פדיון כספי</t>
  </si>
  <si>
    <t>צריכה מגליון מים</t>
  </si>
  <si>
    <t>Industrial Waste (שפכים תעשייתיים)</t>
  </si>
  <si>
    <t>Treated Waste Water (מי קולחין)</t>
  </si>
  <si>
    <t>KWh From Waste Incinaration</t>
  </si>
  <si>
    <r>
      <t>מספר בניינים</t>
    </r>
    <r>
      <rPr>
        <sz val="12"/>
        <color theme="0"/>
        <rFont val="Arial"/>
        <family val="2"/>
        <scheme val="minor"/>
      </rPr>
      <t xml:space="preserve"> לפי כמות יחידות דיור</t>
    </r>
  </si>
  <si>
    <t>1--2</t>
  </si>
  <si>
    <t>3--5</t>
  </si>
  <si>
    <t>6--10</t>
  </si>
  <si>
    <t>11--20</t>
  </si>
  <si>
    <t>21--30</t>
  </si>
  <si>
    <t>31--40</t>
  </si>
  <si>
    <t>&gt;41</t>
  </si>
  <si>
    <t>Total Buildings</t>
  </si>
  <si>
    <t>Residential Units</t>
  </si>
  <si>
    <t xml:space="preserve">מספר יחידות דיור </t>
  </si>
  <si>
    <t>Water From Nature</t>
  </si>
  <si>
    <t>Total built Area (Km^2)</t>
  </si>
  <si>
    <t>Electicity</t>
  </si>
  <si>
    <t>Year</t>
  </si>
  <si>
    <t>Index</t>
  </si>
  <si>
    <t>Co2-kg/kwh</t>
  </si>
  <si>
    <t>PV efficiency</t>
  </si>
  <si>
    <t>Co2-g/kwh</t>
  </si>
  <si>
    <t>Improvmet Per Year</t>
  </si>
  <si>
    <t>year</t>
  </si>
  <si>
    <t>Ground PV</t>
  </si>
  <si>
    <t>Dual PV</t>
  </si>
  <si>
    <t>Type</t>
  </si>
  <si>
    <t>Row Labels</t>
  </si>
  <si>
    <t>ממוצע של צריכת שטח מ"ר להספק מותקן (מטר רבוע למגה-וואט)</t>
  </si>
  <si>
    <t>ממוצע של צריכת מים שפירים אלפי מ"ק לא לשימוש כי צריך ממוצע בלי אפסים</t>
  </si>
  <si>
    <t>Ground PV and Large Reserves</t>
  </si>
  <si>
    <t>Ground</t>
  </si>
  <si>
    <t>אגירה שאובה</t>
  </si>
  <si>
    <t>Small Reserves PV</t>
  </si>
  <si>
    <t>Dual</t>
  </si>
  <si>
    <t>ביוגז</t>
  </si>
  <si>
    <t>Interchanges PV</t>
  </si>
  <si>
    <t>דיזל גנרטור</t>
  </si>
  <si>
    <t>Large Rooftops PV</t>
  </si>
  <si>
    <t>ט"ג סילונית</t>
  </si>
  <si>
    <t>Small Rooftops PV</t>
  </si>
  <si>
    <t>חברת החשמל לישראל בע"מ- קיסריה - טורבינות גז  סה"כ</t>
  </si>
  <si>
    <t>חברת החשמל לישראל בע"מ - הר טוב  סה"כ</t>
  </si>
  <si>
    <t>חברת החשמל לישראל בע"מ - טורבינת גז כינורות  סה"כ</t>
  </si>
  <si>
    <t>חברת החשמל לישראל בע"מ -תחנת כח טורבינות גז -איתן  סה"כ</t>
  </si>
  <si>
    <t>רעננה סה"כ</t>
  </si>
  <si>
    <t>ט"ג תעשייתית</t>
  </si>
  <si>
    <t>חברת החשמל לישראל בע"מ - טרובינת גז עטרות  סה"כ</t>
  </si>
  <si>
    <t>טכנולוגיה מעורבת</t>
  </si>
  <si>
    <t>יחידה קיטורית גז</t>
  </si>
  <si>
    <t>יחידה קיטורית פחם</t>
  </si>
  <si>
    <t>חברת החשמל לישראל בע"מ - תחנת הכח באתר אורות רבין  סה"כ</t>
  </si>
  <si>
    <t>חברת החשמל לישראל בע"מ - תחנת הכח רוטנברג  סה"כ</t>
  </si>
  <si>
    <t>יצרן עצמי</t>
  </si>
  <si>
    <t>מחז"מ</t>
  </si>
  <si>
    <t>IPM BE'ER TUVIA סה"כ</t>
  </si>
  <si>
    <t>או.פי.סי. רותם בע"מ  סה"כ</t>
  </si>
  <si>
    <t>דור אלון סה"כ</t>
  </si>
  <si>
    <t>ורידיס -תחנות כח בע"מ  סה"כ</t>
  </si>
  <si>
    <t>חברת החשמל לישראל בע"מ - חגית - טורבינות גז  סה"כ</t>
  </si>
  <si>
    <t>חברת החשמל לישראל בע"מ - תחנת הכח חיפה  סה"כ</t>
  </si>
  <si>
    <t>סימנס ישראל בע"מ-תחנת הכח שורק  סה"כ</t>
  </si>
  <si>
    <t>תחנת כוח דוראד  סה"כ</t>
  </si>
  <si>
    <t>תחנת כוח דליה  סה"כ</t>
  </si>
  <si>
    <t>מחז"מ קוגנרציה</t>
  </si>
  <si>
    <t>פוטו וולטאי</t>
  </si>
  <si>
    <t>רוח</t>
  </si>
  <si>
    <t>תרמו סולארי</t>
  </si>
  <si>
    <t>Grand Total</t>
  </si>
  <si>
    <t>KwH to KW</t>
  </si>
  <si>
    <t>Natural Gas Technology Distribution</t>
  </si>
  <si>
    <t>Unkown</t>
  </si>
  <si>
    <t>Industrial Turbine</t>
  </si>
  <si>
    <t>Wind</t>
  </si>
  <si>
    <t>Gas Steam</t>
  </si>
  <si>
    <t>Biomass</t>
  </si>
  <si>
    <t>Co-generation</t>
  </si>
  <si>
    <t>Thermo Solar</t>
  </si>
  <si>
    <t>Area Distribution</t>
  </si>
  <si>
    <t>Setting costs (ILS\KW)</t>
  </si>
  <si>
    <t>Module Costs - Utility Scale (USD\Watt)</t>
  </si>
  <si>
    <t>Peakers</t>
  </si>
  <si>
    <t>Biomass\Biogas</t>
  </si>
  <si>
    <t>Lithium-Ion Batteries</t>
  </si>
  <si>
    <t>Ground and Large Reserves</t>
  </si>
  <si>
    <t>Component</t>
  </si>
  <si>
    <t>Module</t>
  </si>
  <si>
    <t>Inverter</t>
  </si>
  <si>
    <t>Balance of plant</t>
  </si>
  <si>
    <t>Engineering, procurement &amp; construction</t>
  </si>
  <si>
    <t>Small Reserves</t>
  </si>
  <si>
    <t>Interchanges</t>
  </si>
  <si>
    <t>Large Rooftops</t>
  </si>
  <si>
    <t>Small Rooftops</t>
  </si>
  <si>
    <t>Other 1</t>
  </si>
  <si>
    <t>Other 2</t>
  </si>
  <si>
    <t>ILS/Ton</t>
  </si>
  <si>
    <t>Manufacturing</t>
  </si>
  <si>
    <t>MMBTU\TON</t>
  </si>
  <si>
    <t>$ to ILS</t>
  </si>
  <si>
    <t>$/MMBTU</t>
  </si>
  <si>
    <t>ILS/MMBTU</t>
  </si>
  <si>
    <t>ILS/TON</t>
  </si>
  <si>
    <t>Cost of Ground -ILS/KW, Ground</t>
  </si>
  <si>
    <t>Cost of Ground - ILS/KW - Interchanges and Reserves</t>
  </si>
  <si>
    <t>Cost of Ground - ILS/KW - Rooftops</t>
  </si>
  <si>
    <t>Operating Costs (ILS\KW)</t>
  </si>
  <si>
    <t>סה"כ הספק מותקן עד 2022</t>
  </si>
  <si>
    <t>סה"כ הספק מותקן 2019 (KW/p)</t>
  </si>
  <si>
    <t>סה"כ פוטנציאל ייצור</t>
  </si>
  <si>
    <t>אחוז מימוש פוטנציאל (2019)</t>
  </si>
  <si>
    <t>PVOUT specific (Kwh/Kwp)</t>
  </si>
  <si>
    <t>Total Energy Output 2019 (kWh)</t>
  </si>
  <si>
    <t>The Neede For Solar Energy Coefficients (m^2/ MW)</t>
  </si>
  <si>
    <t>Mining Waste From Coal (KG/KG)</t>
  </si>
  <si>
    <t>Crude Oil to Fuel Manufactured Ratio (Ton/Ton)</t>
  </si>
  <si>
    <t>Crude Oil/Manufactured Fuel (Ton/Ton)</t>
  </si>
  <si>
    <t>Total Electricity Manufacturing For Different Purpuses (KWh)</t>
  </si>
  <si>
    <t>Total KWh From Different Sources 2019 (KWh)</t>
  </si>
  <si>
    <t>Distribution Of Electricity Consumption Sources (%)</t>
  </si>
  <si>
    <t>Total Energy Sources Amounts For Electricity Manufacturing (Tons)</t>
  </si>
  <si>
    <t>Distribution Of Electricity Manufacturing Sources (%)</t>
  </si>
  <si>
    <t>Energy Sources Coefficients For Electricity Manufacturing (Ton/KWh)</t>
  </si>
  <si>
    <t>Mining And Fuel Manufacturing Emissions Coefficients - Upstream (KG/Ton)</t>
  </si>
  <si>
    <t>Total Emissions For Electricity Manufacturing - Upstream 2019  (Tons)</t>
  </si>
  <si>
    <t>Total Emissions From Crude Oil Refining (Ton)</t>
  </si>
  <si>
    <t xml:space="preserve">Mazut </t>
  </si>
  <si>
    <t>Crude Oil Production (Ton)</t>
  </si>
  <si>
    <t>Natural Gas Production (Ton)</t>
  </si>
  <si>
    <t>Emissions From Mining and Manufacturing Fuels (Ton)</t>
  </si>
  <si>
    <t>Coal Mining (Ton)</t>
  </si>
  <si>
    <t>(KG/Ton)</t>
  </si>
  <si>
    <t>Total Electricity Consumption For Different Purposes (KWh)</t>
  </si>
  <si>
    <t>Total KWh Consumption From Different Sources 2019 (KWh)</t>
  </si>
  <si>
    <t>Emissions From Mining, Manufacturing Etc Fuels g/KWh</t>
  </si>
  <si>
    <t>Area For PV KW (m2)</t>
  </si>
  <si>
    <t>Emissions From Electricity Consumption From Natural Gas (g/KWh)</t>
  </si>
  <si>
    <t>Sector</t>
  </si>
  <si>
    <t>Water consumption in 2019 (m^3)</t>
  </si>
  <si>
    <t>Amount (m^3)</t>
  </si>
  <si>
    <t>Water consumption by source and purpose in 2019 (m^3)</t>
  </si>
  <si>
    <t>Distribution by the National Model</t>
  </si>
  <si>
    <t>התפלגות שיעור הצריכה של מים שפירים כולל פחת ותעשיה</t>
  </si>
  <si>
    <t>התפלגות שיעור הצריכה של מים שפירים (ללא תעשיה)</t>
  </si>
  <si>
    <t>התפלגות כולל שיעור פחת בכל שימוש מים שפירים (ללא פחת ללא תעשיה)</t>
  </si>
  <si>
    <t>צריכה מים שפירים כולל פחת בכל שימוש (ללא תעשיה)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</si>
</sst>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1">
    <numFmt numFmtId="43" formatCode="_ * #,##0.00_ ;_ * \-#,##0.00_ ;_ * &quot;-&quot;??_ ;_ @_ "/>
    <numFmt numFmtId="164" formatCode="_-* #,##0.00_-;\-* #,##0.00_-;_-* &quot;-&quot;??_-;_-@_-"/>
    <numFmt numFmtId="165" formatCode="_-* #,##0_-;\-* #,##0_-;_-* &quot;-&quot;??_-;_-@_-"/>
    <numFmt numFmtId="167" formatCode="_ * #,##0_ ;_ * \-#,##0_ ;_ * &quot;-&quot;??_ ;_ @_ "/>
    <numFmt numFmtId="168" formatCode="0.0%"/>
    <numFmt numFmtId="170" formatCode="_ * #,##0.00000_ ;_ * \-#,##0.00000_ ;_ * &quot;-&quot;??_ ;_ @_ "/>
    <numFmt numFmtId="171" formatCode="#,##0.0000000000000000"/>
    <numFmt numFmtId="172" formatCode="#,##0.0000"/>
    <numFmt numFmtId="173" formatCode="#,##0.00000"/>
    <numFmt numFmtId="174" formatCode="#,##0.0"/>
    <numFmt numFmtId="175" formatCode="_ * #,##0.00000000_ ;_ * \-#,##0.00000000_ ;_ * &quot;-&quot;??_ ;_ @_ "/>
    <numFmt numFmtId="176" formatCode="#,##0.0000000"/>
    <numFmt numFmtId="177" formatCode="_-* #,##0.0000_-;\-* #,##0.0000_-;_-* &quot;-&quot;??_-;_-@_-"/>
    <numFmt numFmtId="178" formatCode="_ * #,##0.0_ ;_ * \-#,##0.0_ ;_ * &quot;-&quot;??_ ;_ @_ "/>
    <numFmt numFmtId="179" formatCode="_-* #,##0.0000000_-;\-* #,##0.0000000_-;_-* &quot;-&quot;??_-;_-@_-"/>
    <numFmt numFmtId="180" formatCode="General_)"/>
    <numFmt numFmtId="181" formatCode="_-&quot;₪&quot;* #,##0_-;\-&quot;₪&quot;* #,##0_-;_-&quot;₪&quot;* &quot;-&quot;_-;_-@_-"/>
    <numFmt numFmtId="182" formatCode="#.00"/>
    <numFmt numFmtId="183" formatCode="#."/>
    <numFmt numFmtId="184" formatCode="_-&quot;$&quot;\ * #,##0_-;\-&quot;$&quot;\ * #,##0_-;_-&quot;$&quot;\ * &quot;-&quot;_-;_-@_-"/>
    <numFmt numFmtId="185" formatCode="_-&quot;$&quot;\ * #,##0.00_-;\-&quot;$&quot;\ * #,##0.00_-;_-&quot;$&quot;\ * &quot;-&quot;??_-;_-@_-"/>
    <numFmt numFmtId="186" formatCode="###,###.##"/>
    <numFmt numFmtId="187" formatCode="_-* #,##0_-;\-* #,##0_-;_-* &quot;-&quot;_-;_-@_-"/>
    <numFmt numFmtId="188" formatCode="0.0"/>
    <numFmt numFmtId="189" formatCode="_ * #,##0.000_ ;_ * \-#,##0.000_ ;_ * &quot;-&quot;??_ ;_ @_ "/>
    <numFmt numFmtId="190" formatCode="#,##0\ ;\-#,##0\ ;\-\ ;@\ "/>
    <numFmt numFmtId="191" formatCode="#,##0\ ;#,##0\ ;@\ "/>
    <numFmt numFmtId="192" formatCode="_ * #,##0.000000_ ;_ * \-#,##0.000000_ ;_ * &quot;-&quot;??_ ;_ @_ "/>
    <numFmt numFmtId="193" formatCode="_ * #,##0.0000000_ ;_ * \-#,##0.0000000_ ;_ * &quot;-&quot;??_ ;_ @_ "/>
    <numFmt numFmtId="194" formatCode="#,##0\ \ \ \ \ \ ;\-#,##0\ \ \ \ \ \ "/>
    <numFmt numFmtId="195" formatCode="#,##0.00\ \ \ \ \ \ ;\-#,##0.00\ \ \ \ \ \ "/>
    <numFmt numFmtId="196" formatCode="_(* #,##0.00_);_(* \(#,##0.00\);_(* &quot;-&quot;??_);_(@_)"/>
    <numFmt numFmtId="197" formatCode="_ * #,##0.0000_ ;_ * \-#,##0.0000_ ;_ * &quot;-&quot;??_ ;_ @_ "/>
    <numFmt numFmtId="198" formatCode="_-* #,##0.000000000_-;\-* #,##0.000000000_-;_-* &quot;-&quot;??_-;_-@_-"/>
    <numFmt numFmtId="199" formatCode="0.000"/>
    <numFmt numFmtId="200" formatCode="_-* #,##0.00000000_-;\-* #,##0.00000000_-;_-* &quot;-&quot;??_-;_-@_-"/>
    <numFmt numFmtId="201" formatCode="#,##0\ ;\-#,##0\ ;@\ "/>
    <numFmt numFmtId="202" formatCode="_(* #,##0_);_(* \(#,##0\);_(* &quot;-&quot;??_);_(@_)"/>
    <numFmt numFmtId="203" formatCode="0.000%"/>
    <numFmt numFmtId="204" formatCode="_(* #,##0.0_);_(* \(#,##0.0\);_(* &quot;-&quot;??_);_(@_)"/>
    <numFmt numFmtId="205" formatCode="_-* #,##0.000_-;\-* #,##0.000_-;_-* &quot;-&quot;??_-;_-@_-"/>
    <numFmt numFmtId="206" formatCode="#,##0.00\ ;\-#,##0.00\ ;@\ "/>
    <numFmt numFmtId="207" formatCode="0.0000"/>
    <numFmt numFmtId="208" formatCode="0.000000"/>
    <numFmt numFmtId="209" formatCode="\(#,##0\);\-#,##0\ ;\-\ ;@\ "/>
    <numFmt numFmtId="210" formatCode="0.0000000%"/>
    <numFmt numFmtId="212" formatCode="_-* #,##0.000_-;\-* #,##0.000_-;_-* &quot;-&quot;???_-;_-@_-"/>
    <numFmt numFmtId="215" formatCode="#,##0.0000000_ ;\-#,##0.0000000\ "/>
    <numFmt numFmtId="216" formatCode="#,##0.000"/>
    <numFmt numFmtId="218" formatCode="[$-F800]dddd\,\ mmmm\ dd\,\ yyyy"/>
    <numFmt numFmtId="225" formatCode="0.0000%"/>
  </numFmts>
  <fonts count="206">
    <font>
      <sz val="11"/>
      <color theme="1"/>
      <name val="Arial"/>
      <family val="2"/>
      <charset val="177"/>
      <scheme val="minor"/>
    </font>
    <font>
      <sz val="11"/>
      <color theme="1"/>
      <name val="Arial"/>
      <family val="2"/>
      <charset val="177"/>
      <scheme val="minor"/>
    </font>
    <font>
      <b/>
      <sz val="18"/>
      <color theme="3"/>
      <name val="Times New Roman"/>
      <family val="2"/>
      <charset val="177"/>
      <scheme val="major"/>
    </font>
    <font>
      <b/>
      <sz val="15"/>
      <color theme="3"/>
      <name val="Arial"/>
      <family val="2"/>
      <charset val="177"/>
      <scheme val="minor"/>
    </font>
    <font>
      <b/>
      <sz val="13"/>
      <color theme="3"/>
      <name val="Arial"/>
      <family val="2"/>
      <charset val="177"/>
      <scheme val="minor"/>
    </font>
    <font>
      <b/>
      <sz val="11"/>
      <color theme="3"/>
      <name val="Arial"/>
      <family val="2"/>
      <charset val="177"/>
      <scheme val="minor"/>
    </font>
    <font>
      <sz val="11"/>
      <color rgb="FF006100"/>
      <name val="Arial"/>
      <family val="2"/>
      <charset val="177"/>
      <scheme val="minor"/>
    </font>
    <font>
      <sz val="11"/>
      <color rgb="FF9C0006"/>
      <name val="Arial"/>
      <family val="2"/>
      <charset val="177"/>
      <scheme val="minor"/>
    </font>
    <font>
      <sz val="11"/>
      <color rgb="FF9C6500"/>
      <name val="Arial"/>
      <family val="2"/>
      <charset val="177"/>
      <scheme val="minor"/>
    </font>
    <font>
      <sz val="11"/>
      <color rgb="FF3F3F76"/>
      <name val="Arial"/>
      <family val="2"/>
      <charset val="177"/>
      <scheme val="minor"/>
    </font>
    <font>
      <b/>
      <sz val="11"/>
      <color rgb="FF3F3F3F"/>
      <name val="Arial"/>
      <family val="2"/>
      <charset val="177"/>
      <scheme val="minor"/>
    </font>
    <font>
      <b/>
      <sz val="11"/>
      <color rgb="FFFA7D00"/>
      <name val="Arial"/>
      <family val="2"/>
      <charset val="177"/>
      <scheme val="minor"/>
    </font>
    <font>
      <sz val="11"/>
      <color rgb="FFFA7D00"/>
      <name val="Arial"/>
      <family val="2"/>
      <charset val="177"/>
      <scheme val="minor"/>
    </font>
    <font>
      <b/>
      <sz val="11"/>
      <color theme="0"/>
      <name val="Arial"/>
      <family val="2"/>
      <charset val="177"/>
      <scheme val="minor"/>
    </font>
    <font>
      <sz val="11"/>
      <color rgb="FFFF0000"/>
      <name val="Arial"/>
      <family val="2"/>
      <charset val="177"/>
      <scheme val="minor"/>
    </font>
    <font>
      <i/>
      <sz val="11"/>
      <color rgb="FF7F7F7F"/>
      <name val="Arial"/>
      <family val="2"/>
      <charset val="177"/>
      <scheme val="minor"/>
    </font>
    <font>
      <b/>
      <sz val="11"/>
      <color theme="1"/>
      <name val="Arial"/>
      <family val="2"/>
      <charset val="177"/>
      <scheme val="minor"/>
    </font>
    <font>
      <sz val="11"/>
      <color theme="0"/>
      <name val="Arial"/>
      <family val="2"/>
      <charset val="177"/>
      <scheme val="minor"/>
    </font>
    <font>
      <sz val="11"/>
      <color rgb="FF00B050"/>
      <name val="Arial"/>
      <family val="2"/>
      <charset val="177"/>
      <scheme val="minor"/>
    </font>
    <font>
      <b/>
      <sz val="11"/>
      <color theme="1"/>
      <name val="Arial"/>
      <family val="2"/>
      <scheme val="minor"/>
    </font>
    <font>
      <sz val="11"/>
      <color rgb="FF00B050"/>
      <name val="Arial"/>
      <family val="2"/>
      <scheme val="minor"/>
    </font>
    <font>
      <b/>
      <sz val="11"/>
      <color rgb="FF00B050"/>
      <name val="Arial"/>
      <family val="2"/>
      <scheme val="minor"/>
    </font>
    <font>
      <i/>
      <sz val="8"/>
      <color theme="1"/>
      <name val="Arial"/>
      <family val="2"/>
      <scheme val="minor"/>
    </font>
    <font>
      <i/>
      <sz val="8"/>
      <color rgb="FF00B050"/>
      <name val="Arial"/>
      <family val="2"/>
      <scheme val="minor"/>
    </font>
    <font>
      <i/>
      <sz val="11"/>
      <color rgb="FF00B050"/>
      <name val="Arial"/>
      <family val="2"/>
      <scheme val="minor"/>
    </font>
    <font>
      <sz val="11"/>
      <color theme="1"/>
      <name val="Arial"/>
      <family val="2"/>
      <scheme val="minor"/>
    </font>
    <font>
      <i/>
      <sz val="11"/>
      <color rgb="FF00B050"/>
      <name val="Arial"/>
      <family val="2"/>
      <charset val="177"/>
      <scheme val="minor"/>
    </font>
    <font>
      <b/>
      <sz val="11"/>
      <color rgb="FFFF0000"/>
      <name val="Arial"/>
      <family val="2"/>
      <scheme val="minor"/>
    </font>
    <font>
      <b/>
      <sz val="12"/>
      <color theme="1"/>
      <name val="Arial"/>
      <family val="2"/>
      <scheme val="minor"/>
    </font>
    <font>
      <b/>
      <sz val="9"/>
      <color indexed="81"/>
      <name val="Tahoma"/>
      <family val="2"/>
    </font>
    <font>
      <sz val="9"/>
      <color indexed="81"/>
      <name val="Tahoma"/>
      <family val="2"/>
    </font>
    <font>
      <b/>
      <u/>
      <sz val="9"/>
      <color indexed="81"/>
      <name val="Tahoma"/>
      <family val="2"/>
    </font>
    <font>
      <b/>
      <sz val="9"/>
      <color indexed="81"/>
      <name val="Tahoma"/>
      <charset val="177"/>
    </font>
    <font>
      <sz val="9"/>
      <color indexed="81"/>
      <name val="Tahoma"/>
      <charset val="177"/>
    </font>
    <font>
      <b/>
      <sz val="14"/>
      <color theme="1"/>
      <name val="Arial"/>
      <family val="2"/>
      <scheme val="minor"/>
    </font>
    <font>
      <sz val="14"/>
      <color theme="1"/>
      <name val="Arial"/>
      <family val="2"/>
      <scheme val="minor"/>
    </font>
    <font>
      <sz val="10"/>
      <name val="Switzerland"/>
      <family val="2"/>
    </font>
    <font>
      <b/>
      <sz val="11"/>
      <name val="Arial"/>
      <family val="2"/>
      <scheme val="minor"/>
    </font>
    <font>
      <sz val="11"/>
      <name val="Arial"/>
      <family val="2"/>
      <scheme val="minor"/>
    </font>
    <font>
      <i/>
      <sz val="9"/>
      <color theme="1"/>
      <name val="Arial"/>
      <family val="2"/>
      <scheme val="minor"/>
    </font>
    <font>
      <sz val="11"/>
      <color indexed="8"/>
      <name val="Arial"/>
      <family val="2"/>
      <charset val="177"/>
    </font>
    <font>
      <sz val="11"/>
      <color indexed="8"/>
      <name val="Calibri"/>
      <family val="2"/>
      <charset val="177"/>
    </font>
    <font>
      <sz val="11"/>
      <color indexed="9"/>
      <name val="Arial"/>
      <family val="2"/>
      <charset val="177"/>
    </font>
    <font>
      <sz val="11"/>
      <color theme="0"/>
      <name val="Arial"/>
      <family val="2"/>
      <scheme val="minor"/>
    </font>
    <font>
      <sz val="11"/>
      <color indexed="9"/>
      <name val="Calibri"/>
      <family val="2"/>
      <charset val="177"/>
    </font>
    <font>
      <sz val="11"/>
      <color indexed="20"/>
      <name val="Arial"/>
      <family val="2"/>
      <charset val="177"/>
    </font>
    <font>
      <b/>
      <sz val="9"/>
      <name val="Switzerland"/>
      <family val="2"/>
      <charset val="177"/>
    </font>
    <font>
      <b/>
      <sz val="10"/>
      <name val="NarkisTam"/>
      <charset val="177"/>
    </font>
    <font>
      <i/>
      <outline/>
      <shadow/>
      <u/>
      <sz val="1"/>
      <color indexed="24"/>
      <name val="Courier"/>
      <family val="3"/>
      <charset val="177"/>
    </font>
    <font>
      <b/>
      <sz val="11"/>
      <color indexed="10"/>
      <name val="Arial"/>
      <family val="2"/>
      <charset val="177"/>
    </font>
    <font>
      <b/>
      <sz val="11"/>
      <color indexed="9"/>
      <name val="Arial"/>
      <family val="2"/>
      <charset val="177"/>
    </font>
    <font>
      <sz val="7"/>
      <name val="Switzerland"/>
      <family val="2"/>
      <charset val="177"/>
    </font>
    <font>
      <sz val="10"/>
      <name val="Arial"/>
      <family val="2"/>
    </font>
    <font>
      <sz val="10"/>
      <name val="Switzerland"/>
      <charset val="177"/>
    </font>
    <font>
      <sz val="11"/>
      <color indexed="8"/>
      <name val="Arial"/>
      <family val="2"/>
    </font>
    <font>
      <sz val="12"/>
      <name val="Courier"/>
      <family val="3"/>
      <charset val="177"/>
    </font>
    <font>
      <sz val="10"/>
      <name val="Arial (Hebrew)"/>
      <charset val="177"/>
    </font>
    <font>
      <sz val="12"/>
      <name val="Courier"/>
      <family val="3"/>
    </font>
    <font>
      <sz val="1"/>
      <color indexed="8"/>
      <name val="Courier"/>
      <family val="3"/>
      <charset val="177"/>
    </font>
    <font>
      <sz val="1"/>
      <color indexed="8"/>
      <name val="Courier"/>
      <family val="3"/>
    </font>
    <font>
      <sz val="1"/>
      <color indexed="8"/>
      <name val="Courier"/>
      <charset val="177"/>
    </font>
    <font>
      <b/>
      <sz val="10"/>
      <color indexed="8"/>
      <name val="Verdana"/>
      <family val="2"/>
    </font>
    <font>
      <b/>
      <sz val="16"/>
      <color indexed="10"/>
      <name val="Verdana"/>
      <family val="2"/>
    </font>
    <font>
      <i/>
      <sz val="11"/>
      <color indexed="23"/>
      <name val="Arial"/>
      <family val="2"/>
      <charset val="177"/>
    </font>
    <font>
      <i/>
      <sz val="1"/>
      <color indexed="8"/>
      <name val="Courier"/>
      <family val="3"/>
      <charset val="177"/>
    </font>
    <font>
      <sz val="10"/>
      <color indexed="22"/>
      <name val="Arial"/>
      <family val="2"/>
    </font>
    <font>
      <sz val="6"/>
      <name val="SwitzerlandLight"/>
      <family val="2"/>
      <charset val="177"/>
    </font>
    <font>
      <sz val="7"/>
      <name val="NarkisTam Light"/>
      <charset val="177"/>
    </font>
    <font>
      <sz val="11"/>
      <color indexed="17"/>
      <name val="Arial"/>
      <family val="2"/>
      <charset val="177"/>
    </font>
    <font>
      <b/>
      <sz val="11"/>
      <name val="NarkisTam"/>
      <charset val="177"/>
    </font>
    <font>
      <b/>
      <sz val="7"/>
      <name val="Switzerland"/>
      <family val="2"/>
      <charset val="177"/>
    </font>
    <font>
      <b/>
      <sz val="7"/>
      <name val="Arial"/>
      <family val="2"/>
      <charset val="177"/>
    </font>
    <font>
      <b/>
      <sz val="15"/>
      <color indexed="62"/>
      <name val="Arial"/>
      <family val="2"/>
      <charset val="177"/>
    </font>
    <font>
      <b/>
      <sz val="13"/>
      <color indexed="62"/>
      <name val="Arial"/>
      <family val="2"/>
      <charset val="177"/>
    </font>
    <font>
      <b/>
      <sz val="11"/>
      <color indexed="62"/>
      <name val="Arial"/>
      <family val="2"/>
      <charset val="177"/>
    </font>
    <font>
      <b/>
      <sz val="1"/>
      <color indexed="8"/>
      <name val="Courier"/>
      <family val="3"/>
      <charset val="177"/>
    </font>
    <font>
      <b/>
      <sz val="1"/>
      <color indexed="8"/>
      <name val="Courier"/>
      <family val="3"/>
    </font>
    <font>
      <b/>
      <sz val="1"/>
      <color indexed="8"/>
      <name val="Courier"/>
      <charset val="177"/>
    </font>
    <font>
      <u/>
      <sz val="10"/>
      <color indexed="12"/>
      <name val="Arial"/>
      <family val="2"/>
    </font>
    <font>
      <u/>
      <sz val="11"/>
      <color theme="10"/>
      <name val="Arial"/>
      <family val="2"/>
      <charset val="177"/>
    </font>
    <font>
      <sz val="11"/>
      <color indexed="62"/>
      <name val="Arial"/>
      <family val="2"/>
      <charset val="177"/>
    </font>
    <font>
      <u/>
      <sz val="10"/>
      <color indexed="36"/>
      <name val="Arial"/>
      <family val="2"/>
    </font>
    <font>
      <sz val="11"/>
      <color indexed="10"/>
      <name val="Arial"/>
      <family val="2"/>
      <charset val="177"/>
    </font>
    <font>
      <i/>
      <outline/>
      <shadow/>
      <u/>
      <sz val="1"/>
      <color indexed="24"/>
      <name val="Courier"/>
      <family val="3"/>
    </font>
    <font>
      <b/>
      <sz val="8"/>
      <name val="Switzerland"/>
      <family val="2"/>
      <charset val="177"/>
    </font>
    <font>
      <b/>
      <sz val="9"/>
      <name val="NarkisTam"/>
      <charset val="177"/>
    </font>
    <font>
      <b/>
      <sz val="9"/>
      <name val="Arial"/>
      <family val="2"/>
      <charset val="177"/>
    </font>
    <font>
      <b/>
      <sz val="14"/>
      <name val="NarkisTam"/>
      <charset val="177"/>
    </font>
    <font>
      <sz val="11"/>
      <color indexed="19"/>
      <name val="Arial"/>
      <family val="2"/>
      <charset val="177"/>
    </font>
    <font>
      <sz val="10"/>
      <color theme="1"/>
      <name val="Arial"/>
      <family val="2"/>
      <charset val="177"/>
    </font>
    <font>
      <sz val="12"/>
      <name val="Narkisim"/>
      <family val="2"/>
      <charset val="177"/>
    </font>
    <font>
      <sz val="11"/>
      <color theme="1"/>
      <name val="Arial"/>
      <family val="2"/>
    </font>
    <font>
      <sz val="12"/>
      <name val="Courier"/>
      <charset val="177"/>
    </font>
    <font>
      <b/>
      <sz val="11"/>
      <color indexed="63"/>
      <name val="Arial"/>
      <family val="2"/>
      <charset val="177"/>
    </font>
    <font>
      <sz val="10"/>
      <name val="David"/>
      <family val="2"/>
      <charset val="177"/>
    </font>
    <font>
      <sz val="6"/>
      <name val="Switzerland"/>
      <family val="2"/>
      <charset val="177"/>
    </font>
    <font>
      <sz val="7"/>
      <name val="NarkisTam"/>
      <charset val="177"/>
    </font>
    <font>
      <sz val="6"/>
      <name val="Arial"/>
      <family val="2"/>
    </font>
    <font>
      <sz val="6"/>
      <name val="Arial"/>
      <family val="2"/>
      <charset val="177"/>
    </font>
    <font>
      <b/>
      <sz val="18"/>
      <color indexed="62"/>
      <name val="Times New Roman"/>
      <family val="2"/>
      <charset val="177"/>
    </font>
    <font>
      <b/>
      <sz val="6"/>
      <name val="Switzerland"/>
      <family val="2"/>
      <charset val="177"/>
    </font>
    <font>
      <b/>
      <sz val="11"/>
      <color indexed="8"/>
      <name val="Arial"/>
      <family val="2"/>
      <charset val="177"/>
    </font>
    <font>
      <b/>
      <sz val="6"/>
      <name val="Arial"/>
      <family val="2"/>
    </font>
    <font>
      <b/>
      <sz val="12"/>
      <color indexed="10"/>
      <name val="Arial"/>
      <family val="2"/>
    </font>
    <font>
      <sz val="10"/>
      <name val="Tahoma (Hebrew)"/>
      <charset val="177"/>
    </font>
    <font>
      <u/>
      <sz val="8"/>
      <color rgb="FF0000FF"/>
      <name val="Arial"/>
      <family val="2"/>
      <scheme val="minor"/>
    </font>
    <font>
      <b/>
      <sz val="11"/>
      <color rgb="FFFA7D00"/>
      <name val="Arial"/>
      <family val="2"/>
      <scheme val="minor"/>
    </font>
    <font>
      <b/>
      <sz val="11"/>
      <color indexed="52"/>
      <name val="Arial"/>
      <family val="2"/>
      <charset val="177"/>
    </font>
    <font>
      <b/>
      <sz val="11"/>
      <color indexed="10"/>
      <name val="Calibri"/>
      <family val="2"/>
      <charset val="177"/>
    </font>
    <font>
      <sz val="11"/>
      <color rgb="FF006100"/>
      <name val="Arial"/>
      <family val="2"/>
      <scheme val="minor"/>
    </font>
    <font>
      <sz val="11"/>
      <color indexed="17"/>
      <name val="Calibri"/>
      <family val="2"/>
      <charset val="177"/>
    </font>
    <font>
      <sz val="11"/>
      <color rgb="FFFF0000"/>
      <name val="Arial"/>
      <family val="2"/>
      <scheme val="minor"/>
    </font>
    <font>
      <sz val="11"/>
      <color indexed="10"/>
      <name val="Calibri"/>
      <family val="2"/>
      <charset val="177"/>
    </font>
    <font>
      <i/>
      <sz val="11"/>
      <color rgb="FF7F7F7F"/>
      <name val="Arial"/>
      <family val="2"/>
      <scheme val="minor"/>
    </font>
    <font>
      <i/>
      <sz val="11"/>
      <color indexed="23"/>
      <name val="Calibri"/>
      <family val="2"/>
      <charset val="177"/>
    </font>
    <font>
      <b/>
      <sz val="15"/>
      <color theme="3"/>
      <name val="Arial"/>
      <family val="2"/>
      <scheme val="minor"/>
    </font>
    <font>
      <b/>
      <sz val="15"/>
      <color indexed="56"/>
      <name val="Arial"/>
      <family val="2"/>
      <charset val="177"/>
    </font>
    <font>
      <b/>
      <sz val="15"/>
      <color indexed="62"/>
      <name val="Calibri"/>
      <family val="2"/>
      <charset val="177"/>
    </font>
    <font>
      <b/>
      <sz val="13"/>
      <color theme="3"/>
      <name val="Arial"/>
      <family val="2"/>
      <scheme val="minor"/>
    </font>
    <font>
      <b/>
      <sz val="13"/>
      <color indexed="56"/>
      <name val="Arial"/>
      <family val="2"/>
      <charset val="177"/>
    </font>
    <font>
      <b/>
      <sz val="13"/>
      <color indexed="62"/>
      <name val="Calibri"/>
      <family val="2"/>
      <charset val="177"/>
    </font>
    <font>
      <b/>
      <sz val="11"/>
      <color theme="3"/>
      <name val="Arial"/>
      <family val="2"/>
      <scheme val="minor"/>
    </font>
    <font>
      <b/>
      <sz val="11"/>
      <color indexed="56"/>
      <name val="Arial"/>
      <family val="2"/>
      <charset val="177"/>
    </font>
    <font>
      <b/>
      <sz val="11"/>
      <color indexed="62"/>
      <name val="Calibri"/>
      <family val="2"/>
      <charset val="177"/>
    </font>
    <font>
      <b/>
      <sz val="18"/>
      <color theme="3"/>
      <name val="Times New Roman"/>
      <family val="2"/>
      <scheme val="major"/>
    </font>
    <font>
      <b/>
      <sz val="18"/>
      <color indexed="56"/>
      <name val="Times New Roman"/>
      <family val="2"/>
      <charset val="177"/>
    </font>
    <font>
      <b/>
      <sz val="18"/>
      <color indexed="62"/>
      <name val="Cambria"/>
      <family val="2"/>
      <charset val="177"/>
    </font>
    <font>
      <u/>
      <sz val="26"/>
      <color theme="1"/>
      <name val="Arial"/>
      <family val="2"/>
      <charset val="177"/>
      <scheme val="minor"/>
    </font>
    <font>
      <sz val="20"/>
      <color rgb="FFFF0000"/>
      <name val="Arial"/>
      <family val="2"/>
      <charset val="177"/>
      <scheme val="minor"/>
    </font>
    <font>
      <sz val="11"/>
      <color rgb="FF9C6500"/>
      <name val="Arial"/>
      <family val="2"/>
      <scheme val="minor"/>
    </font>
    <font>
      <sz val="11"/>
      <color indexed="60"/>
      <name val="Arial"/>
      <family val="2"/>
      <charset val="177"/>
    </font>
    <font>
      <sz val="11"/>
      <color indexed="19"/>
      <name val="Calibri"/>
      <family val="2"/>
      <charset val="177"/>
    </font>
    <font>
      <b/>
      <sz val="11"/>
      <color indexed="8"/>
      <name val="Calibri"/>
      <family val="2"/>
      <charset val="177"/>
    </font>
    <font>
      <b/>
      <sz val="11"/>
      <color rgb="FF3F3F3F"/>
      <name val="Arial"/>
      <family val="2"/>
      <scheme val="minor"/>
    </font>
    <font>
      <b/>
      <sz val="11"/>
      <color indexed="63"/>
      <name val="Calibri"/>
      <family val="2"/>
      <charset val="177"/>
    </font>
    <font>
      <sz val="11"/>
      <color rgb="FF3F3F76"/>
      <name val="Arial"/>
      <family val="2"/>
      <scheme val="minor"/>
    </font>
    <font>
      <sz val="11"/>
      <color indexed="62"/>
      <name val="Calibri"/>
      <family val="2"/>
      <charset val="177"/>
    </font>
    <font>
      <sz val="11"/>
      <color rgb="FF9C0006"/>
      <name val="Arial"/>
      <family val="2"/>
      <scheme val="minor"/>
    </font>
    <font>
      <sz val="11"/>
      <color indexed="20"/>
      <name val="Calibri"/>
      <family val="2"/>
      <charset val="177"/>
    </font>
    <font>
      <b/>
      <sz val="11"/>
      <color theme="0"/>
      <name val="Arial"/>
      <family val="2"/>
      <scheme val="minor"/>
    </font>
    <font>
      <b/>
      <sz val="11"/>
      <color indexed="9"/>
      <name val="Calibri"/>
      <family val="2"/>
      <charset val="177"/>
    </font>
    <font>
      <sz val="11"/>
      <color rgb="FFFA7D00"/>
      <name val="Arial"/>
      <family val="2"/>
      <scheme val="minor"/>
    </font>
    <font>
      <sz val="11"/>
      <color indexed="52"/>
      <name val="Arial"/>
      <family val="2"/>
      <charset val="177"/>
    </font>
    <font>
      <b/>
      <sz val="11"/>
      <color rgb="FF000000"/>
      <name val="Arial"/>
      <family val="2"/>
      <scheme val="minor"/>
    </font>
    <font>
      <sz val="12"/>
      <color theme="1"/>
      <name val="Arial"/>
      <family val="2"/>
      <scheme val="minor"/>
    </font>
    <font>
      <b/>
      <sz val="11"/>
      <color rgb="FF00B050"/>
      <name val="Arial"/>
      <family val="2"/>
      <charset val="177"/>
      <scheme val="minor"/>
    </font>
    <font>
      <b/>
      <sz val="10"/>
      <color theme="1"/>
      <name val="Arial"/>
      <family val="2"/>
      <scheme val="minor"/>
    </font>
    <font>
      <b/>
      <sz val="12"/>
      <color indexed="8"/>
      <name val="Arial"/>
      <family val="2"/>
    </font>
    <font>
      <sz val="12"/>
      <color indexed="8"/>
      <name val="Arial"/>
      <family val="2"/>
    </font>
    <font>
      <sz val="11"/>
      <color rgb="FF00B050"/>
      <name val="Arial"/>
      <family val="2"/>
    </font>
    <font>
      <b/>
      <sz val="14"/>
      <color theme="0"/>
      <name val="Arial"/>
      <family val="2"/>
      <scheme val="minor"/>
    </font>
    <font>
      <sz val="10"/>
      <color indexed="81"/>
      <name val="Tahoma"/>
      <family val="2"/>
    </font>
    <font>
      <b/>
      <sz val="11"/>
      <color indexed="81"/>
      <name val="Tahoma"/>
      <family val="2"/>
    </font>
    <font>
      <sz val="11"/>
      <color indexed="81"/>
      <name val="Tahoma"/>
      <family val="2"/>
    </font>
    <font>
      <sz val="11"/>
      <color rgb="FF00B050"/>
      <name val="Arial"/>
      <family val="2"/>
      <charset val="177"/>
    </font>
    <font>
      <b/>
      <sz val="16"/>
      <color theme="0"/>
      <name val="Arial"/>
      <family val="2"/>
      <scheme val="minor"/>
    </font>
    <font>
      <sz val="10"/>
      <color rgb="FF00B050"/>
      <name val="Arial"/>
      <family val="2"/>
    </font>
    <font>
      <sz val="10"/>
      <color rgb="FFFF0000"/>
      <name val="Arial"/>
      <family val="2"/>
    </font>
    <font>
      <i/>
      <sz val="10"/>
      <color rgb="FFFF0000"/>
      <name val="Arial"/>
      <family val="2"/>
      <scheme val="minor"/>
    </font>
    <font>
      <i/>
      <sz val="8"/>
      <color rgb="FFFF0000"/>
      <name val="Arial"/>
      <family val="2"/>
      <scheme val="minor"/>
    </font>
    <font>
      <i/>
      <sz val="10"/>
      <color rgb="FF00B050"/>
      <name val="Arial"/>
      <family val="2"/>
      <scheme val="minor"/>
    </font>
    <font>
      <b/>
      <sz val="12"/>
      <name val="Arial"/>
      <family val="2"/>
      <scheme val="minor"/>
    </font>
    <font>
      <sz val="12"/>
      <color rgb="FF00B050"/>
      <name val="Arial"/>
      <family val="2"/>
    </font>
    <font>
      <sz val="12"/>
      <color rgb="FF00B050"/>
      <name val="Arial"/>
      <family val="2"/>
      <scheme val="minor"/>
    </font>
    <font>
      <sz val="12"/>
      <color rgb="FFFF0000"/>
      <name val="Arial"/>
      <family val="2"/>
      <scheme val="minor"/>
    </font>
    <font>
      <sz val="14"/>
      <color rgb="FF00B050"/>
      <name val="Arial"/>
      <family val="2"/>
    </font>
    <font>
      <sz val="14"/>
      <color rgb="FF00B050"/>
      <name val="Arial"/>
      <family val="2"/>
      <scheme val="minor"/>
    </font>
    <font>
      <sz val="14"/>
      <name val="Arial"/>
      <family val="2"/>
      <scheme val="minor"/>
    </font>
    <font>
      <sz val="14"/>
      <color rgb="FFFF0000"/>
      <name val="Arial"/>
      <family val="2"/>
      <scheme val="minor"/>
    </font>
    <font>
      <b/>
      <sz val="10"/>
      <color rgb="FF00B050"/>
      <name val="Arial"/>
      <family val="2"/>
    </font>
    <font>
      <b/>
      <i/>
      <sz val="10"/>
      <color rgb="FF00B050"/>
      <name val="Arial"/>
      <family val="2"/>
      <scheme val="minor"/>
    </font>
    <font>
      <b/>
      <sz val="11"/>
      <color rgb="FF000000"/>
      <name val="Arial"/>
      <family val="2"/>
    </font>
    <font>
      <sz val="11"/>
      <color theme="1"/>
      <name val="Arial"/>
      <family val="2"/>
      <charset val="177"/>
    </font>
    <font>
      <b/>
      <sz val="9"/>
      <color rgb="FF000000"/>
      <name val="Tahoma"/>
      <family val="2"/>
    </font>
    <font>
      <sz val="9"/>
      <color rgb="FF000000"/>
      <name val="Tahoma"/>
      <family val="2"/>
    </font>
    <font>
      <b/>
      <sz val="14"/>
      <color rgb="FF00B050"/>
      <name val="Arial"/>
      <family val="2"/>
      <scheme val="minor"/>
    </font>
    <font>
      <sz val="11"/>
      <color theme="1"/>
      <name val="Assis"/>
      <charset val="177"/>
    </font>
    <font>
      <b/>
      <sz val="10"/>
      <color indexed="81"/>
      <name val="Tahoma"/>
      <family val="2"/>
    </font>
    <font>
      <b/>
      <sz val="12"/>
      <color indexed="81"/>
      <name val="Tahoma"/>
      <family val="2"/>
    </font>
    <font>
      <sz val="12"/>
      <color indexed="81"/>
      <name val="Tahoma"/>
      <family val="2"/>
    </font>
    <font>
      <b/>
      <sz val="12"/>
      <color rgb="FF00B050"/>
      <name val="Arial"/>
      <family val="2"/>
      <scheme val="minor"/>
    </font>
    <font>
      <b/>
      <sz val="14"/>
      <color indexed="81"/>
      <name val="Tahoma"/>
      <family val="2"/>
    </font>
    <font>
      <b/>
      <sz val="16"/>
      <color indexed="81"/>
      <name val="Tahoma"/>
      <family val="2"/>
    </font>
    <font>
      <sz val="14"/>
      <color indexed="81"/>
      <name val="Tahoma"/>
      <family val="2"/>
    </font>
    <font>
      <sz val="16"/>
      <color indexed="81"/>
      <name val="Tahoma"/>
      <family val="2"/>
    </font>
    <font>
      <sz val="10"/>
      <color indexed="81"/>
      <name val="Arial"/>
      <family val="2"/>
      <scheme val="minor"/>
    </font>
    <font>
      <sz val="8"/>
      <name val="Arial"/>
      <family val="2"/>
      <charset val="177"/>
      <scheme val="minor"/>
    </font>
    <font>
      <b/>
      <sz val="11"/>
      <color rgb="FF00B050"/>
      <name val="Arial"/>
      <family val="2"/>
    </font>
    <font>
      <sz val="8"/>
      <color indexed="81"/>
      <name val="Tahoma"/>
      <family val="2"/>
    </font>
    <font>
      <sz val="10"/>
      <color theme="1"/>
      <name val="Arial"/>
      <family val="2"/>
      <scheme val="minor"/>
    </font>
    <font>
      <sz val="10"/>
      <color rgb="FF00B050"/>
      <name val="Arial"/>
      <family val="2"/>
      <scheme val="minor"/>
    </font>
    <font>
      <sz val="10"/>
      <color rgb="FFFF0000"/>
      <name val="Arial"/>
      <family val="2"/>
      <scheme val="minor"/>
    </font>
    <font>
      <sz val="12"/>
      <color rgb="FF00B050"/>
      <name val="Arial"/>
      <family val="2"/>
      <charset val="177"/>
      <scheme val="minor"/>
    </font>
    <font>
      <b/>
      <sz val="12"/>
      <color theme="0"/>
      <name val="Arial"/>
      <family val="2"/>
      <scheme val="minor"/>
    </font>
    <font>
      <sz val="12"/>
      <color theme="0"/>
      <name val="Arial"/>
      <family val="2"/>
      <scheme val="minor"/>
    </font>
    <font>
      <sz val="10"/>
      <color theme="1"/>
      <name val="Consolas"/>
      <family val="3"/>
    </font>
    <font>
      <sz val="11"/>
      <color theme="1"/>
      <name val="Calibri  "/>
      <charset val="177"/>
    </font>
    <font>
      <b/>
      <sz val="12"/>
      <color theme="1"/>
      <name val="Calibri  "/>
      <charset val="177"/>
    </font>
    <font>
      <b/>
      <sz val="11"/>
      <color theme="1"/>
      <name val="Calibri  "/>
      <charset val="177"/>
    </font>
    <font>
      <sz val="11"/>
      <color rgb="FFFF0000"/>
      <name val="Calibri  "/>
      <charset val="177"/>
    </font>
    <font>
      <sz val="12"/>
      <color rgb="FF000000"/>
      <name val="Arial"/>
      <family val="2"/>
      <scheme val="minor"/>
    </font>
    <font>
      <b/>
      <sz val="8"/>
      <color theme="0"/>
      <name val="Arial"/>
      <family val="2"/>
      <scheme val="minor"/>
    </font>
    <font>
      <b/>
      <sz val="8"/>
      <color theme="1"/>
      <name val="Arial"/>
      <family val="2"/>
      <scheme val="minor"/>
    </font>
    <font>
      <b/>
      <sz val="8"/>
      <color rgb="FF000000"/>
      <name val="Arial"/>
      <family val="2"/>
      <scheme val="minor"/>
    </font>
    <font>
      <sz val="8"/>
      <color theme="1"/>
      <name val="Arial"/>
      <family val="2"/>
      <scheme val="minor"/>
    </font>
    <font>
      <b/>
      <i/>
      <sz val="8"/>
      <color rgb="FF00B050"/>
      <name val="Arial"/>
      <family val="2"/>
      <scheme val="minor"/>
    </font>
  </fonts>
  <fills count="9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39997558519241921"/>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DF3E9"/>
        <bgColor indexed="64"/>
      </patternFill>
    </fill>
    <fill>
      <patternFill patternType="solid">
        <fgColor rgb="FF66FFFF"/>
        <bgColor indexed="64"/>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darkGray">
        <fgColor indexed="24"/>
      </patternFill>
    </fill>
    <fill>
      <patternFill patternType="solid">
        <fgColor indexed="9"/>
      </patternFill>
    </fill>
    <fill>
      <patternFill patternType="solid">
        <fgColor indexed="55"/>
      </patternFill>
    </fill>
    <fill>
      <patternFill patternType="solid">
        <fgColor indexed="43"/>
        <bgColor indexed="64"/>
      </patternFill>
    </fill>
    <fill>
      <patternFill patternType="solid">
        <fgColor indexed="47"/>
        <bgColor indexed="64"/>
      </patternFill>
    </fill>
    <fill>
      <patternFill patternType="solid">
        <fgColor indexed="62"/>
      </patternFill>
    </fill>
    <fill>
      <patternFill patternType="solid">
        <fgColor indexed="57"/>
      </patternFill>
    </fill>
    <fill>
      <patternFill patternType="solid">
        <fgColor theme="5"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rgb="FFBF8EDA"/>
        <bgColor indexed="64"/>
      </patternFill>
    </fill>
    <fill>
      <patternFill patternType="solid">
        <fgColor rgb="FFE9D0F4"/>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7FFE1"/>
        <bgColor indexed="64"/>
      </patternFill>
    </fill>
    <fill>
      <patternFill patternType="solid">
        <fgColor rgb="FFFF0000"/>
        <bgColor indexed="64"/>
      </patternFill>
    </fill>
    <fill>
      <patternFill patternType="solid">
        <fgColor theme="7" tint="0.39997558519241921"/>
        <bgColor indexed="64"/>
      </patternFill>
    </fill>
    <fill>
      <patternFill patternType="solid">
        <fgColor rgb="FFF08888"/>
        <bgColor indexed="64"/>
      </patternFill>
    </fill>
    <fill>
      <patternFill patternType="solid">
        <fgColor rgb="FFDBDBDB"/>
        <bgColor rgb="FF000000"/>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CC66"/>
        <bgColor indexed="64"/>
      </patternFill>
    </fill>
    <fill>
      <patternFill patternType="solid">
        <fgColor rgb="FF305496"/>
        <bgColor indexed="64"/>
      </patternFill>
    </fill>
    <fill>
      <patternFill patternType="solid">
        <fgColor rgb="FF8EA9DB"/>
        <bgColor indexed="64"/>
      </patternFill>
    </fill>
    <fill>
      <patternFill patternType="solid">
        <fgColor rgb="FFFEDAED"/>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0070C0"/>
        <bgColor indexed="64"/>
      </patternFill>
    </fill>
    <fill>
      <patternFill patternType="solid">
        <fgColor theme="5" tint="0.59999389629810485"/>
        <bgColor indexed="64"/>
      </patternFill>
    </fill>
    <fill>
      <patternFill patternType="solid">
        <fgColor theme="8" tint="0.59999389629810485"/>
        <bgColor rgb="FF000000"/>
      </patternFill>
    </fill>
    <fill>
      <patternFill patternType="solid">
        <fgColor theme="2"/>
        <bgColor indexed="64"/>
      </patternFill>
    </fill>
  </fills>
  <borders count="1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thin">
        <color indexed="64"/>
      </top>
      <bottom style="thin">
        <color indexed="64"/>
      </bottom>
      <diagonal/>
    </border>
    <border>
      <left style="thin">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thin">
        <color indexed="64"/>
      </left>
      <right style="thin">
        <color indexed="64"/>
      </right>
      <top style="thin">
        <color auto="1"/>
      </top>
      <bottom/>
      <diagonal/>
    </border>
    <border>
      <left style="thin">
        <color auto="1"/>
      </left>
      <right/>
      <top/>
      <bottom style="thin">
        <color auto="1"/>
      </bottom>
      <diagonal/>
    </border>
    <border>
      <left style="medium">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auto="1"/>
      </top>
      <bottom/>
      <diagonal/>
    </border>
    <border>
      <left style="thin">
        <color indexed="64"/>
      </left>
      <right style="medium">
        <color indexed="64"/>
      </right>
      <top style="thin">
        <color auto="1"/>
      </top>
      <bottom/>
      <diagonal/>
    </border>
    <border>
      <left style="thick">
        <color auto="1"/>
      </left>
      <right style="thick">
        <color auto="1"/>
      </right>
      <top style="thin">
        <color auto="1"/>
      </top>
      <bottom/>
      <diagonal/>
    </border>
    <border>
      <left/>
      <right style="thin">
        <color indexed="64"/>
      </right>
      <top style="thin">
        <color indexed="64"/>
      </top>
      <bottom/>
      <diagonal/>
    </border>
    <border>
      <left style="thin">
        <color auto="1"/>
      </left>
      <right style="medium">
        <color indexed="64"/>
      </right>
      <top/>
      <bottom/>
      <diagonal/>
    </border>
    <border>
      <left style="medium">
        <color indexed="64"/>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indexed="64"/>
      </left>
      <right style="thin">
        <color indexed="64"/>
      </right>
      <top/>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56"/>
      </top>
      <bottom style="double">
        <color indexed="56"/>
      </bottom>
      <diagonal/>
    </border>
    <border>
      <left style="double">
        <color indexed="64"/>
      </left>
      <right/>
      <top style="double">
        <color indexed="64"/>
      </top>
      <bottom/>
      <diagonal/>
    </border>
    <border>
      <left style="double">
        <color indexed="64"/>
      </left>
      <right/>
      <top style="double">
        <color indexed="64"/>
      </top>
      <bottom style="double">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64"/>
      </left>
      <right/>
      <top style="medium">
        <color indexed="64"/>
      </top>
      <bottom style="thin">
        <color auto="1"/>
      </bottom>
      <diagonal/>
    </border>
    <border>
      <left/>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indexed="64"/>
      </left>
      <right style="medium">
        <color indexed="64"/>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thin">
        <color auto="1"/>
      </right>
      <top style="medium">
        <color indexed="64"/>
      </top>
      <bottom/>
      <diagonal/>
    </border>
    <border>
      <left/>
      <right/>
      <top style="thin">
        <color auto="1"/>
      </top>
      <bottom style="thin">
        <color auto="1"/>
      </bottom>
      <diagonal/>
    </border>
    <border>
      <left/>
      <right/>
      <top style="thin">
        <color auto="1"/>
      </top>
      <bottom style="medium">
        <color auto="1"/>
      </bottom>
      <diagonal/>
    </border>
    <border>
      <left/>
      <right style="thin">
        <color auto="1"/>
      </right>
      <top style="thin">
        <color indexed="64"/>
      </top>
      <bottom style="medium">
        <color indexed="64"/>
      </bottom>
      <diagonal/>
    </border>
    <border>
      <left/>
      <right style="thin">
        <color indexed="64"/>
      </right>
      <top/>
      <bottom style="thin">
        <color indexed="64"/>
      </bottom>
      <diagonal/>
    </border>
    <border>
      <left style="thin">
        <color auto="1"/>
      </left>
      <right/>
      <top style="thin">
        <color auto="1"/>
      </top>
      <bottom style="medium">
        <color indexed="64"/>
      </bottom>
      <diagonal/>
    </border>
    <border>
      <left/>
      <right/>
      <top style="thin">
        <color auto="1"/>
      </top>
      <bottom/>
      <diagonal/>
    </border>
    <border>
      <left style="thin">
        <color auto="1"/>
      </left>
      <right/>
      <top style="thin">
        <color auto="1"/>
      </top>
      <bottom/>
      <diagonal/>
    </border>
    <border>
      <left style="medium">
        <color indexed="64"/>
      </left>
      <right style="medium">
        <color indexed="64"/>
      </right>
      <top style="thin">
        <color auto="1"/>
      </top>
      <bottom style="thin">
        <color auto="1"/>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auto="1"/>
      </bottom>
      <diagonal/>
    </border>
    <border>
      <left style="thick">
        <color indexed="64"/>
      </left>
      <right style="thick">
        <color indexed="64"/>
      </right>
      <top style="thick">
        <color indexed="64"/>
      </top>
      <bottom style="thick">
        <color indexed="64"/>
      </bottom>
      <diagonal/>
    </border>
    <border>
      <left style="thick">
        <color auto="1"/>
      </left>
      <right style="thick">
        <color auto="1"/>
      </right>
      <top/>
      <bottom/>
      <diagonal/>
    </border>
    <border>
      <left style="thick">
        <color auto="1"/>
      </left>
      <right/>
      <top/>
      <bottom/>
      <diagonal/>
    </border>
    <border>
      <left style="thick">
        <color auto="1"/>
      </left>
      <right style="thick">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auto="1"/>
      </left>
      <right/>
      <top/>
      <bottom style="thin">
        <color auto="1"/>
      </bottom>
      <diagonal/>
    </border>
    <border>
      <left style="medium">
        <color indexed="64"/>
      </left>
      <right/>
      <top style="thin">
        <color indexed="64"/>
      </top>
      <bottom style="medium">
        <color indexed="64"/>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right style="medium">
        <color indexed="64"/>
      </right>
      <top/>
      <bottom/>
      <diagonal/>
    </border>
    <border>
      <left/>
      <right/>
      <top/>
      <bottom style="thin">
        <color theme="4" tint="0.39997558519241921"/>
      </bottom>
      <diagonal/>
    </border>
  </borders>
  <cellStyleXfs count="146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36" fillId="0" borderId="0" applyFont="0" applyFill="0" applyBorder="0" applyAlignment="0" applyProtection="0"/>
    <xf numFmtId="0" fontId="40" fillId="44" borderId="0" applyNumberFormat="0" applyBorder="0" applyAlignment="0" applyProtection="0"/>
    <xf numFmtId="0" fontId="1" fillId="10"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1" fillId="14"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1" fillId="18" borderId="0" applyNumberFormat="0" applyBorder="0" applyAlignment="0" applyProtection="0"/>
    <xf numFmtId="0" fontId="40" fillId="49" borderId="0" applyNumberFormat="0" applyBorder="0" applyAlignment="0" applyProtection="0"/>
    <xf numFmtId="0" fontId="40" fillId="50" borderId="0" applyNumberFormat="0" applyBorder="0" applyAlignment="0" applyProtection="0"/>
    <xf numFmtId="0" fontId="1" fillId="22" borderId="0" applyNumberFormat="0" applyBorder="0" applyAlignment="0" applyProtection="0"/>
    <xf numFmtId="0" fontId="40" fillId="51" borderId="0" applyNumberFormat="0" applyBorder="0" applyAlignment="0" applyProtection="0"/>
    <xf numFmtId="0" fontId="40" fillId="52" borderId="0" applyNumberFormat="0" applyBorder="0" applyAlignment="0" applyProtection="0"/>
    <xf numFmtId="0" fontId="1" fillId="26" borderId="0" applyNumberFormat="0" applyBorder="0" applyAlignment="0" applyProtection="0"/>
    <xf numFmtId="0" fontId="40" fillId="51" borderId="0" applyNumberFormat="0" applyBorder="0" applyAlignment="0" applyProtection="0"/>
    <xf numFmtId="0" fontId="1" fillId="30" borderId="0" applyNumberFormat="0" applyBorder="0" applyAlignment="0" applyProtection="0"/>
    <xf numFmtId="0" fontId="40" fillId="4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40" fillId="44" borderId="0" applyNumberFormat="0" applyBorder="0" applyAlignment="0" applyProtection="0"/>
    <xf numFmtId="0" fontId="25" fillId="10" borderId="0" applyNumberFormat="0" applyBorder="0" applyAlignment="0" applyProtection="0"/>
    <xf numFmtId="0" fontId="41" fillId="45"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40" fillId="46" borderId="0" applyNumberFormat="0" applyBorder="0" applyAlignment="0" applyProtection="0"/>
    <xf numFmtId="0" fontId="25" fillId="14" borderId="0" applyNumberFormat="0" applyBorder="0" applyAlignment="0" applyProtection="0"/>
    <xf numFmtId="0" fontId="41" fillId="47"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1"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40" fillId="48" borderId="0" applyNumberFormat="0" applyBorder="0" applyAlignment="0" applyProtection="0"/>
    <xf numFmtId="0" fontId="25" fillId="18" borderId="0" applyNumberFormat="0" applyBorder="0" applyAlignment="0" applyProtection="0"/>
    <xf numFmtId="0" fontId="41" fillId="49"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1"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40" fillId="50" borderId="0" applyNumberFormat="0" applyBorder="0" applyAlignment="0" applyProtection="0"/>
    <xf numFmtId="0" fontId="25" fillId="22" borderId="0" applyNumberFormat="0" applyBorder="0" applyAlignment="0" applyProtection="0"/>
    <xf numFmtId="0" fontId="41" fillId="51"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1"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40" fillId="52" borderId="0" applyNumberFormat="0" applyBorder="0" applyAlignment="0" applyProtection="0"/>
    <xf numFmtId="0" fontId="25" fillId="26" borderId="0" applyNumberFormat="0" applyBorder="0" applyAlignment="0" applyProtection="0"/>
    <xf numFmtId="0" fontId="41" fillId="52"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1"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40" fillId="51" borderId="0" applyNumberFormat="0" applyBorder="0" applyAlignment="0" applyProtection="0"/>
    <xf numFmtId="0" fontId="25" fillId="30" borderId="0" applyNumberFormat="0" applyBorder="0" applyAlignment="0" applyProtection="0"/>
    <xf numFmtId="0" fontId="40" fillId="53" borderId="0" applyNumberFormat="0" applyBorder="0" applyAlignment="0" applyProtection="0"/>
    <xf numFmtId="0" fontId="41" fillId="49"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1"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40" fillId="45" borderId="0" applyNumberFormat="0" applyBorder="0" applyAlignment="0" applyProtection="0"/>
    <xf numFmtId="0" fontId="1" fillId="11" borderId="0" applyNumberFormat="0" applyBorder="0" applyAlignment="0" applyProtection="0"/>
    <xf numFmtId="0" fontId="40" fillId="52" borderId="0" applyNumberFormat="0" applyBorder="0" applyAlignment="0" applyProtection="0"/>
    <xf numFmtId="0" fontId="40" fillId="47" borderId="0" applyNumberFormat="0" applyBorder="0" applyAlignment="0" applyProtection="0"/>
    <xf numFmtId="0" fontId="1" fillId="15" borderId="0" applyNumberFormat="0" applyBorder="0" applyAlignment="0" applyProtection="0"/>
    <xf numFmtId="0" fontId="40" fillId="54" borderId="0" applyNumberFormat="0" applyBorder="0" applyAlignment="0" applyProtection="0"/>
    <xf numFmtId="0" fontId="1" fillId="19" borderId="0" applyNumberFormat="0" applyBorder="0" applyAlignment="0" applyProtection="0"/>
    <xf numFmtId="0" fontId="40" fillId="55" borderId="0" applyNumberFormat="0" applyBorder="0" applyAlignment="0" applyProtection="0"/>
    <xf numFmtId="0" fontId="40" fillId="50" borderId="0" applyNumberFormat="0" applyBorder="0" applyAlignment="0" applyProtection="0"/>
    <xf numFmtId="0" fontId="1" fillId="23" borderId="0" applyNumberFormat="0" applyBorder="0" applyAlignment="0" applyProtection="0"/>
    <xf numFmtId="0" fontId="40" fillId="46" borderId="0" applyNumberFormat="0" applyBorder="0" applyAlignment="0" applyProtection="0"/>
    <xf numFmtId="0" fontId="40" fillId="45" borderId="0" applyNumberFormat="0" applyBorder="0" applyAlignment="0" applyProtection="0"/>
    <xf numFmtId="0" fontId="1" fillId="27"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1" fillId="31" borderId="0" applyNumberFormat="0" applyBorder="0" applyAlignment="0" applyProtection="0"/>
    <xf numFmtId="0" fontId="40" fillId="4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40" fillId="45" borderId="0" applyNumberFormat="0" applyBorder="0" applyAlignment="0" applyProtection="0"/>
    <xf numFmtId="0" fontId="25" fillId="11" borderId="0" applyNumberFormat="0" applyBorder="0" applyAlignment="0" applyProtection="0"/>
    <xf numFmtId="0" fontId="41" fillId="52"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40" fillId="47" borderId="0" applyNumberFormat="0" applyBorder="0" applyAlignment="0" applyProtection="0"/>
    <xf numFmtId="0" fontId="25" fillId="15" borderId="0" applyNumberFormat="0" applyBorder="0" applyAlignment="0" applyProtection="0"/>
    <xf numFmtId="0" fontId="41" fillId="47"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1"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40" fillId="54" borderId="0" applyNumberFormat="0" applyBorder="0" applyAlignment="0" applyProtection="0"/>
    <xf numFmtId="0" fontId="25" fillId="19" borderId="0" applyNumberFormat="0" applyBorder="0" applyAlignment="0" applyProtection="0"/>
    <xf numFmtId="0" fontId="41" fillId="55"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1"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40" fillId="50" borderId="0" applyNumberFormat="0" applyBorder="0" applyAlignment="0" applyProtection="0"/>
    <xf numFmtId="0" fontId="25" fillId="23" borderId="0" applyNumberFormat="0" applyBorder="0" applyAlignment="0" applyProtection="0"/>
    <xf numFmtId="0" fontId="41" fillId="46"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1"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40" fillId="45" borderId="0" applyNumberFormat="0" applyBorder="0" applyAlignment="0" applyProtection="0"/>
    <xf numFmtId="0" fontId="25" fillId="27" borderId="0" applyNumberFormat="0" applyBorder="0" applyAlignment="0" applyProtection="0"/>
    <xf numFmtId="0" fontId="41" fillId="52"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1"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40" fillId="56" borderId="0" applyNumberFormat="0" applyBorder="0" applyAlignment="0" applyProtection="0"/>
    <xf numFmtId="0" fontId="25" fillId="31" borderId="0" applyNumberFormat="0" applyBorder="0" applyAlignment="0" applyProtection="0"/>
    <xf numFmtId="0" fontId="41" fillId="49"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1"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17" fillId="12" borderId="0" applyNumberFormat="0" applyBorder="0" applyAlignment="0" applyProtection="0"/>
    <xf numFmtId="0" fontId="42" fillId="52" borderId="0" applyNumberFormat="0" applyBorder="0" applyAlignment="0" applyProtection="0"/>
    <xf numFmtId="0" fontId="17" fillId="16" borderId="0" applyNumberFormat="0" applyBorder="0" applyAlignment="0" applyProtection="0"/>
    <xf numFmtId="0" fontId="42" fillId="57" borderId="0" applyNumberFormat="0" applyBorder="0" applyAlignment="0" applyProtection="0"/>
    <xf numFmtId="0" fontId="17" fillId="20" borderId="0" applyNumberFormat="0" applyBorder="0" applyAlignment="0" applyProtection="0"/>
    <xf numFmtId="0" fontId="42" fillId="56" borderId="0" applyNumberFormat="0" applyBorder="0" applyAlignment="0" applyProtection="0"/>
    <xf numFmtId="0" fontId="17" fillId="24" borderId="0" applyNumberFormat="0" applyBorder="0" applyAlignment="0" applyProtection="0"/>
    <xf numFmtId="0" fontId="42" fillId="46" borderId="0" applyNumberFormat="0" applyBorder="0" applyAlignment="0" applyProtection="0"/>
    <xf numFmtId="0" fontId="17" fillId="28" borderId="0" applyNumberFormat="0" applyBorder="0" applyAlignment="0" applyProtection="0"/>
    <xf numFmtId="0" fontId="42" fillId="52" borderId="0" applyNumberFormat="0" applyBorder="0" applyAlignment="0" applyProtection="0"/>
    <xf numFmtId="0" fontId="17" fillId="32" borderId="0" applyNumberFormat="0" applyBorder="0" applyAlignment="0" applyProtection="0"/>
    <xf numFmtId="0" fontId="42" fillId="47" borderId="0" applyNumberFormat="0" applyBorder="0" applyAlignment="0" applyProtection="0"/>
    <xf numFmtId="0" fontId="43" fillId="12" borderId="0" applyNumberFormat="0" applyBorder="0" applyAlignment="0" applyProtection="0"/>
    <xf numFmtId="0" fontId="42" fillId="58" borderId="0" applyNumberFormat="0" applyBorder="0" applyAlignment="0" applyProtection="0"/>
    <xf numFmtId="0" fontId="44" fillId="52" borderId="0" applyNumberFormat="0" applyBorder="0" applyAlignment="0" applyProtection="0"/>
    <xf numFmtId="0" fontId="43" fillId="12" borderId="0" applyNumberFormat="0" applyBorder="0" applyAlignment="0" applyProtection="0"/>
    <xf numFmtId="0" fontId="43" fillId="16" borderId="0" applyNumberFormat="0" applyBorder="0" applyAlignment="0" applyProtection="0"/>
    <xf numFmtId="0" fontId="42" fillId="47" borderId="0" applyNumberFormat="0" applyBorder="0" applyAlignment="0" applyProtection="0"/>
    <xf numFmtId="0" fontId="44" fillId="57" borderId="0" applyNumberFormat="0" applyBorder="0" applyAlignment="0" applyProtection="0"/>
    <xf numFmtId="0" fontId="43" fillId="16" borderId="0" applyNumberFormat="0" applyBorder="0" applyAlignment="0" applyProtection="0"/>
    <xf numFmtId="0" fontId="43" fillId="20" borderId="0" applyNumberFormat="0" applyBorder="0" applyAlignment="0" applyProtection="0"/>
    <xf numFmtId="0" fontId="42" fillId="54" borderId="0" applyNumberFormat="0" applyBorder="0" applyAlignment="0" applyProtection="0"/>
    <xf numFmtId="0" fontId="44" fillId="56" borderId="0" applyNumberFormat="0" applyBorder="0" applyAlignment="0" applyProtection="0"/>
    <xf numFmtId="0" fontId="43" fillId="20" borderId="0" applyNumberFormat="0" applyBorder="0" applyAlignment="0" applyProtection="0"/>
    <xf numFmtId="0" fontId="43" fillId="24" borderId="0" applyNumberFormat="0" applyBorder="0" applyAlignment="0" applyProtection="0"/>
    <xf numFmtId="0" fontId="42" fillId="59" borderId="0" applyNumberFormat="0" applyBorder="0" applyAlignment="0" applyProtection="0"/>
    <xf numFmtId="0" fontId="44" fillId="46" borderId="0" applyNumberFormat="0" applyBorder="0" applyAlignment="0" applyProtection="0"/>
    <xf numFmtId="0" fontId="43" fillId="24" borderId="0" applyNumberFormat="0" applyBorder="0" applyAlignment="0" applyProtection="0"/>
    <xf numFmtId="0" fontId="43" fillId="28" borderId="0" applyNumberFormat="0" applyBorder="0" applyAlignment="0" applyProtection="0"/>
    <xf numFmtId="0" fontId="42" fillId="60" borderId="0" applyNumberFormat="0" applyBorder="0" applyAlignment="0" applyProtection="0"/>
    <xf numFmtId="0" fontId="44" fillId="52" borderId="0" applyNumberFormat="0" applyBorder="0" applyAlignment="0" applyProtection="0"/>
    <xf numFmtId="0" fontId="43" fillId="28" borderId="0" applyNumberFormat="0" applyBorder="0" applyAlignment="0" applyProtection="0"/>
    <xf numFmtId="0" fontId="43" fillId="32" borderId="0" applyNumberFormat="0" applyBorder="0" applyAlignment="0" applyProtection="0"/>
    <xf numFmtId="0" fontId="42" fillId="61" borderId="0" applyNumberFormat="0" applyBorder="0" applyAlignment="0" applyProtection="0"/>
    <xf numFmtId="0" fontId="44" fillId="47" borderId="0" applyNumberFormat="0" applyBorder="0" applyAlignment="0" applyProtection="0"/>
    <xf numFmtId="0" fontId="43" fillId="32" borderId="0" applyNumberFormat="0" applyBorder="0" applyAlignment="0" applyProtection="0"/>
    <xf numFmtId="0" fontId="17" fillId="9" borderId="0" applyNumberFormat="0" applyBorder="0" applyAlignment="0" applyProtection="0"/>
    <xf numFmtId="0" fontId="42" fillId="62" borderId="0" applyNumberFormat="0" applyBorder="0" applyAlignment="0" applyProtection="0"/>
    <xf numFmtId="0" fontId="17" fillId="13" borderId="0" applyNumberFormat="0" applyBorder="0" applyAlignment="0" applyProtection="0"/>
    <xf numFmtId="0" fontId="42" fillId="57" borderId="0" applyNumberFormat="0" applyBorder="0" applyAlignment="0" applyProtection="0"/>
    <xf numFmtId="0" fontId="17" fillId="17" borderId="0" applyNumberFormat="0" applyBorder="0" applyAlignment="0" applyProtection="0"/>
    <xf numFmtId="0" fontId="42" fillId="56" borderId="0" applyNumberFormat="0" applyBorder="0" applyAlignment="0" applyProtection="0"/>
    <xf numFmtId="0" fontId="17" fillId="21" borderId="0" applyNumberFormat="0" applyBorder="0" applyAlignment="0" applyProtection="0"/>
    <xf numFmtId="0" fontId="42" fillId="63" borderId="0" applyNumberFormat="0" applyBorder="0" applyAlignment="0" applyProtection="0"/>
    <xf numFmtId="0" fontId="17" fillId="25" borderId="0" applyNumberFormat="0" applyBorder="0" applyAlignment="0" applyProtection="0"/>
    <xf numFmtId="0" fontId="42" fillId="60" borderId="0" applyNumberFormat="0" applyBorder="0" applyAlignment="0" applyProtection="0"/>
    <xf numFmtId="0" fontId="17" fillId="29" borderId="0" applyNumberFormat="0" applyBorder="0" applyAlignment="0" applyProtection="0"/>
    <xf numFmtId="0" fontId="42" fillId="64" borderId="0" applyNumberFormat="0" applyBorder="0" applyAlignment="0" applyProtection="0"/>
    <xf numFmtId="0" fontId="7" fillId="3" borderId="0" applyNumberFormat="0" applyBorder="0" applyAlignment="0" applyProtection="0"/>
    <xf numFmtId="0" fontId="45" fillId="50" borderId="0" applyNumberFormat="0" applyBorder="0" applyAlignment="0" applyProtection="0"/>
    <xf numFmtId="180" fontId="46" fillId="0" borderId="0" applyNumberFormat="0" applyFill="0" applyBorder="0" applyProtection="0"/>
    <xf numFmtId="180" fontId="47" fillId="0" borderId="0" applyNumberFormat="0" applyFill="0" applyBorder="0" applyProtection="0"/>
    <xf numFmtId="1" fontId="48" fillId="65" borderId="0">
      <alignment horizontal="right"/>
      <protection locked="0"/>
    </xf>
    <xf numFmtId="0" fontId="11" fillId="6" borderId="4" applyNumberFormat="0" applyAlignment="0" applyProtection="0"/>
    <xf numFmtId="0" fontId="49" fillId="66" borderId="57" applyNumberFormat="0" applyAlignment="0" applyProtection="0"/>
    <xf numFmtId="0" fontId="13" fillId="7" borderId="7" applyNumberFormat="0" applyAlignment="0" applyProtection="0"/>
    <xf numFmtId="0" fontId="50" fillId="67" borderId="58" applyNumberFormat="0" applyAlignment="0" applyProtection="0"/>
    <xf numFmtId="180" fontId="51" fillId="0" borderId="0" applyNumberFormat="0" applyFill="0" applyBorder="0" applyProtection="0">
      <alignment horizont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64" fontId="53"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2"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5"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2"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164" fontId="36"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4" fontId="36"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164"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2" fillId="68" borderId="0" applyNumberFormat="0" applyBorder="0" applyAlignment="0">
      <protection hidden="1"/>
    </xf>
    <xf numFmtId="0" fontId="52" fillId="68" borderId="0" applyNumberFormat="0" applyBorder="0" applyAlignment="0">
      <protection hidden="1"/>
    </xf>
    <xf numFmtId="181" fontId="52" fillId="0" borderId="0" applyFont="0" applyFill="0" applyBorder="0" applyAlignment="0" applyProtection="0"/>
    <xf numFmtId="1" fontId="58" fillId="0" borderId="0">
      <protection locked="0"/>
    </xf>
    <xf numFmtId="1" fontId="59" fillId="0" borderId="0">
      <protection locked="0"/>
    </xf>
    <xf numFmtId="1" fontId="60" fillId="0" borderId="0">
      <protection locked="0"/>
    </xf>
    <xf numFmtId="0" fontId="61" fillId="0" borderId="0"/>
    <xf numFmtId="0" fontId="62" fillId="0" borderId="0"/>
    <xf numFmtId="0" fontId="15" fillId="0" borderId="0" applyNumberFormat="0" applyFill="0" applyBorder="0" applyAlignment="0" applyProtection="0"/>
    <xf numFmtId="0" fontId="63" fillId="0" borderId="0" applyNumberFormat="0" applyFill="0" applyBorder="0" applyAlignment="0" applyProtection="0"/>
    <xf numFmtId="0" fontId="58" fillId="0" borderId="0">
      <protection locked="0"/>
    </xf>
    <xf numFmtId="0" fontId="58" fillId="0" borderId="0">
      <protection locked="0"/>
    </xf>
    <xf numFmtId="0" fontId="64" fillId="0" borderId="0">
      <protection locked="0"/>
    </xf>
    <xf numFmtId="0" fontId="58" fillId="0" borderId="0">
      <protection locked="0"/>
    </xf>
    <xf numFmtId="0" fontId="58" fillId="0" borderId="0">
      <protection locked="0"/>
    </xf>
    <xf numFmtId="0" fontId="58" fillId="0" borderId="0">
      <protection locked="0"/>
    </xf>
    <xf numFmtId="0" fontId="64" fillId="0" borderId="0">
      <protection locked="0"/>
    </xf>
    <xf numFmtId="0" fontId="65" fillId="0" borderId="0" applyProtection="0"/>
    <xf numFmtId="182" fontId="58" fillId="0" borderId="0">
      <protection locked="0"/>
    </xf>
    <xf numFmtId="182" fontId="59" fillId="0" borderId="0">
      <protection locked="0"/>
    </xf>
    <xf numFmtId="182" fontId="60" fillId="0" borderId="0">
      <protection locked="0"/>
    </xf>
    <xf numFmtId="180" fontId="66" fillId="0" borderId="0" applyNumberFormat="0" applyFill="0" applyBorder="0" applyProtection="0"/>
    <xf numFmtId="180" fontId="67" fillId="0" borderId="0" applyNumberFormat="0" applyFill="0" applyBorder="0" applyProtection="0"/>
    <xf numFmtId="180" fontId="66" fillId="0" borderId="0" applyNumberFormat="0"/>
    <xf numFmtId="0" fontId="6" fillId="2" borderId="0" applyNumberFormat="0" applyBorder="0" applyAlignment="0" applyProtection="0"/>
    <xf numFmtId="0" fontId="68" fillId="52" borderId="0" applyNumberFormat="0" applyBorder="0" applyAlignment="0" applyProtection="0"/>
    <xf numFmtId="180" fontId="69" fillId="0" borderId="0" applyNumberFormat="0" applyFill="0" applyBorder="0" applyProtection="0">
      <alignment horizontal="centerContinuous"/>
    </xf>
    <xf numFmtId="180" fontId="70" fillId="0" borderId="0" applyNumberFormat="0" applyFill="0" applyBorder="0" applyProtection="0">
      <alignment horizontal="centerContinuous"/>
    </xf>
    <xf numFmtId="180" fontId="71" fillId="0" borderId="0" applyNumberFormat="0" applyBorder="0" applyAlignment="0">
      <alignment horizontal="centerContinuous" vertical="center"/>
    </xf>
    <xf numFmtId="0" fontId="3" fillId="0" borderId="1" applyNumberFormat="0" applyFill="0" applyAlignment="0" applyProtection="0"/>
    <xf numFmtId="0" fontId="72" fillId="0" borderId="59" applyNumberFormat="0" applyFill="0" applyAlignment="0" applyProtection="0"/>
    <xf numFmtId="0" fontId="4" fillId="0" borderId="2" applyNumberFormat="0" applyFill="0" applyAlignment="0" applyProtection="0"/>
    <xf numFmtId="0" fontId="73" fillId="0" borderId="60" applyNumberFormat="0" applyFill="0" applyAlignment="0" applyProtection="0"/>
    <xf numFmtId="0" fontId="5" fillId="0" borderId="3" applyNumberFormat="0" applyFill="0" applyAlignment="0" applyProtection="0"/>
    <xf numFmtId="0" fontId="74" fillId="0" borderId="61" applyNumberFormat="0" applyFill="0" applyAlignment="0" applyProtection="0"/>
    <xf numFmtId="0" fontId="5" fillId="0" borderId="0" applyNumberFormat="0" applyFill="0" applyBorder="0" applyAlignment="0" applyProtection="0"/>
    <xf numFmtId="0" fontId="74" fillId="0" borderId="0" applyNumberFormat="0" applyFill="0" applyBorder="0" applyAlignment="0" applyProtection="0"/>
    <xf numFmtId="183" fontId="75" fillId="0" borderId="0">
      <protection locked="0"/>
    </xf>
    <xf numFmtId="183" fontId="76" fillId="0" borderId="0">
      <protection locked="0"/>
    </xf>
    <xf numFmtId="183" fontId="77" fillId="0" borderId="0">
      <protection locked="0"/>
    </xf>
    <xf numFmtId="183" fontId="75" fillId="0" borderId="0">
      <protection locked="0"/>
    </xf>
    <xf numFmtId="183" fontId="76" fillId="0" borderId="0">
      <protection locked="0"/>
    </xf>
    <xf numFmtId="183" fontId="77" fillId="0" borderId="0">
      <protection locked="0"/>
    </xf>
    <xf numFmtId="0" fontId="78"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9" fillId="5" borderId="4" applyNumberFormat="0" applyAlignment="0" applyProtection="0"/>
    <xf numFmtId="0" fontId="80" fillId="55" borderId="57" applyNumberFormat="0" applyAlignment="0" applyProtection="0"/>
    <xf numFmtId="0" fontId="81"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12" fillId="0" borderId="6" applyNumberFormat="0" applyFill="0" applyAlignment="0" applyProtection="0"/>
    <xf numFmtId="0" fontId="82" fillId="0" borderId="62" applyNumberFormat="0" applyFill="0" applyAlignment="0" applyProtection="0"/>
    <xf numFmtId="1" fontId="83" fillId="65" borderId="0">
      <alignment horizontal="right"/>
      <protection locked="0"/>
    </xf>
    <xf numFmtId="0" fontId="52" fillId="69" borderId="0" applyNumberFormat="0" applyFont="0" applyBorder="0" applyAlignment="0"/>
    <xf numFmtId="0" fontId="52" fillId="69" borderId="0" applyNumberFormat="0" applyFont="0" applyBorder="0" applyAlignment="0"/>
    <xf numFmtId="180" fontId="84" fillId="0" borderId="0" applyNumberFormat="0" applyFill="0" applyBorder="0" applyProtection="0"/>
    <xf numFmtId="180" fontId="85" fillId="0" borderId="0" applyNumberFormat="0" applyFill="0" applyBorder="0" applyProtection="0"/>
    <xf numFmtId="180" fontId="86" fillId="0" borderId="0" applyNumberFormat="0" applyBorder="0" applyAlignment="0">
      <alignment horizontal="left" vertical="center"/>
    </xf>
    <xf numFmtId="180" fontId="87" fillId="0" borderId="0" applyNumberFormat="0" applyFill="0" applyBorder="0" applyProtection="0">
      <alignment horizontal="centerContinuous"/>
    </xf>
    <xf numFmtId="180" fontId="46" fillId="0" borderId="0" applyNumberFormat="0" applyFill="0" applyBorder="0" applyProtection="0"/>
    <xf numFmtId="180" fontId="46" fillId="0" borderId="0" applyNumberFormat="0" applyFill="0" applyBorder="0" applyProtection="0">
      <alignment horizontal="centerContinuous"/>
    </xf>
    <xf numFmtId="180" fontId="86" fillId="0" borderId="0" applyNumberFormat="0" applyBorder="0" applyAlignment="0">
      <alignment horizontal="centerContinuous"/>
    </xf>
    <xf numFmtId="0" fontId="8" fillId="4" borderId="0" applyNumberFormat="0" applyBorder="0" applyAlignment="0" applyProtection="0"/>
    <xf numFmtId="0" fontId="88" fillId="55" borderId="0" applyNumberFormat="0" applyBorder="0" applyAlignment="0" applyProtection="0"/>
    <xf numFmtId="0" fontId="1" fillId="0" borderId="0"/>
    <xf numFmtId="0" fontId="1" fillId="0" borderId="0"/>
    <xf numFmtId="0" fontId="25" fillId="0" borderId="0"/>
    <xf numFmtId="0" fontId="25" fillId="0" borderId="0"/>
    <xf numFmtId="0" fontId="1" fillId="0" borderId="0"/>
    <xf numFmtId="0" fontId="89" fillId="0" borderId="0"/>
    <xf numFmtId="0" fontId="1" fillId="0" borderId="0"/>
    <xf numFmtId="0" fontId="52" fillId="0" borderId="0"/>
    <xf numFmtId="0" fontId="52" fillId="0" borderId="0"/>
    <xf numFmtId="0" fontId="52" fillId="0" borderId="0"/>
    <xf numFmtId="0" fontId="1" fillId="0" borderId="0"/>
    <xf numFmtId="0" fontId="1" fillId="0" borderId="0"/>
    <xf numFmtId="0" fontId="1" fillId="0" borderId="0"/>
    <xf numFmtId="0" fontId="52" fillId="0" borderId="0"/>
    <xf numFmtId="180" fontId="57" fillId="0" borderId="0"/>
    <xf numFmtId="0" fontId="52" fillId="0" borderId="0"/>
    <xf numFmtId="0" fontId="52" fillId="0" borderId="0"/>
    <xf numFmtId="0" fontId="1" fillId="0" borderId="0"/>
    <xf numFmtId="0" fontId="1" fillId="0" borderId="0"/>
    <xf numFmtId="0" fontId="52" fillId="0" borderId="0"/>
    <xf numFmtId="0" fontId="1" fillId="0" borderId="0"/>
    <xf numFmtId="0" fontId="1" fillId="0" borderId="0"/>
    <xf numFmtId="0" fontId="52" fillId="0" borderId="0"/>
    <xf numFmtId="0" fontId="1" fillId="0" borderId="0"/>
    <xf numFmtId="0" fontId="52" fillId="0" borderId="0"/>
    <xf numFmtId="0" fontId="52" fillId="0" borderId="0"/>
    <xf numFmtId="180" fontId="55" fillId="0" borderId="0"/>
    <xf numFmtId="0" fontId="52" fillId="0" borderId="0"/>
    <xf numFmtId="0" fontId="89" fillId="0" borderId="0"/>
    <xf numFmtId="3" fontId="90" fillId="66" borderId="0"/>
    <xf numFmtId="0" fontId="1" fillId="0" borderId="0"/>
    <xf numFmtId="0" fontId="1" fillId="0" borderId="0"/>
    <xf numFmtId="0" fontId="1" fillId="0" borderId="0"/>
    <xf numFmtId="0" fontId="1" fillId="0" borderId="0"/>
    <xf numFmtId="0" fontId="52" fillId="0" borderId="0"/>
    <xf numFmtId="0" fontId="1" fillId="0" borderId="0"/>
    <xf numFmtId="180" fontId="55" fillId="0" borderId="0"/>
    <xf numFmtId="0" fontId="40" fillId="0" borderId="0"/>
    <xf numFmtId="0" fontId="9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0" fontId="55" fillId="0" borderId="0"/>
    <xf numFmtId="0" fontId="1" fillId="0" borderId="0"/>
    <xf numFmtId="0" fontId="1" fillId="0" borderId="0"/>
    <xf numFmtId="0" fontId="52" fillId="0" borderId="0"/>
    <xf numFmtId="0" fontId="1" fillId="0" borderId="0"/>
    <xf numFmtId="0" fontId="56" fillId="0" borderId="0"/>
    <xf numFmtId="0" fontId="52" fillId="0" borderId="0"/>
    <xf numFmtId="0" fontId="1" fillId="0" borderId="0"/>
    <xf numFmtId="180" fontId="55" fillId="0" borderId="0"/>
    <xf numFmtId="180" fontId="92" fillId="0" borderId="0"/>
    <xf numFmtId="180" fontId="92" fillId="0" borderId="0"/>
    <xf numFmtId="180" fontId="92" fillId="0" borderId="0"/>
    <xf numFmtId="180" fontId="92" fillId="0" borderId="0"/>
    <xf numFmtId="180" fontId="92" fillId="0" borderId="0"/>
    <xf numFmtId="180" fontId="92" fillId="0" borderId="0"/>
    <xf numFmtId="0" fontId="1" fillId="0" borderId="0"/>
    <xf numFmtId="0" fontId="52" fillId="0" borderId="0"/>
    <xf numFmtId="0" fontId="1" fillId="0" borderId="0"/>
    <xf numFmtId="0" fontId="52" fillId="0" borderId="0"/>
    <xf numFmtId="0" fontId="52" fillId="0" borderId="0"/>
    <xf numFmtId="0" fontId="1" fillId="0" borderId="0"/>
    <xf numFmtId="0" fontId="25" fillId="0" borderId="0"/>
    <xf numFmtId="0" fontId="1" fillId="0" borderId="0"/>
    <xf numFmtId="0" fontId="25" fillId="0" borderId="0"/>
    <xf numFmtId="0" fontId="25" fillId="0" borderId="0"/>
    <xf numFmtId="0" fontId="52" fillId="0" borderId="0"/>
    <xf numFmtId="0" fontId="25" fillId="0" borderId="0"/>
    <xf numFmtId="0" fontId="25" fillId="0" borderId="0"/>
    <xf numFmtId="180" fontId="55" fillId="0" borderId="0"/>
    <xf numFmtId="0" fontId="25" fillId="0" borderId="0"/>
    <xf numFmtId="0" fontId="1" fillId="0" borderId="0"/>
    <xf numFmtId="0" fontId="52" fillId="0" borderId="0"/>
    <xf numFmtId="0" fontId="1" fillId="0" borderId="0"/>
    <xf numFmtId="0" fontId="1" fillId="0" borderId="0"/>
    <xf numFmtId="180" fontId="55" fillId="0" borderId="0"/>
    <xf numFmtId="0" fontId="52" fillId="0" borderId="0"/>
    <xf numFmtId="0" fontId="25" fillId="0" borderId="0"/>
    <xf numFmtId="0" fontId="25" fillId="0" borderId="0"/>
    <xf numFmtId="0" fontId="25" fillId="0" borderId="0"/>
    <xf numFmtId="0" fontId="25" fillId="0" borderId="0"/>
    <xf numFmtId="0" fontId="25" fillId="0" borderId="0"/>
    <xf numFmtId="0" fontId="25" fillId="0" borderId="0"/>
    <xf numFmtId="0" fontId="52" fillId="0" borderId="0"/>
    <xf numFmtId="0" fontId="52" fillId="0" borderId="0"/>
    <xf numFmtId="0" fontId="1" fillId="0" borderId="0"/>
    <xf numFmtId="0" fontId="1" fillId="0" borderId="0"/>
    <xf numFmtId="0" fontId="52" fillId="0" borderId="0"/>
    <xf numFmtId="0" fontId="1" fillId="0" borderId="0"/>
    <xf numFmtId="180" fontId="55" fillId="0" borderId="0"/>
    <xf numFmtId="0" fontId="1" fillId="8" borderId="8" applyNumberFormat="0" applyFont="0" applyAlignment="0" applyProtection="0"/>
    <xf numFmtId="0" fontId="1" fillId="8" borderId="8" applyNumberFormat="0" applyFont="0" applyAlignment="0" applyProtection="0"/>
    <xf numFmtId="0" fontId="55" fillId="49" borderId="63" applyNumberFormat="0" applyFont="0" applyAlignment="0" applyProtection="0"/>
    <xf numFmtId="0" fontId="52" fillId="0" borderId="0"/>
    <xf numFmtId="0" fontId="10" fillId="6" borderId="5" applyNumberFormat="0" applyAlignment="0" applyProtection="0"/>
    <xf numFmtId="0" fontId="93" fillId="66" borderId="64" applyNumberFormat="0" applyAlignment="0" applyProtection="0"/>
    <xf numFmtId="184" fontId="52" fillId="0" borderId="0" applyFont="0" applyFill="0" applyBorder="0" applyAlignment="0" applyProtection="0"/>
    <xf numFmtId="185"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9"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25" fillId="0" borderId="0" applyFont="0" applyFill="0" applyBorder="0" applyAlignment="0" applyProtection="0"/>
    <xf numFmtId="9" fontId="54"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5" fillId="0" borderId="0" applyFont="0" applyFill="0" applyBorder="0" applyAlignment="0" applyProtection="0"/>
    <xf numFmtId="9" fontId="25" fillId="0" borderId="0" applyFont="0" applyFill="0" applyBorder="0" applyAlignment="0" applyProtection="0"/>
    <xf numFmtId="9" fontId="52" fillId="0" borderId="0" applyFont="0" applyFill="0" applyBorder="0" applyAlignment="0" applyProtection="0"/>
    <xf numFmtId="9" fontId="25"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0" fontId="52" fillId="0" borderId="0"/>
    <xf numFmtId="0" fontId="52" fillId="0" borderId="0"/>
    <xf numFmtId="0" fontId="52" fillId="0" borderId="0"/>
    <xf numFmtId="180" fontId="70" fillId="0" borderId="0" applyNumberFormat="0" applyFill="0" applyBorder="0" applyProtection="0"/>
    <xf numFmtId="180" fontId="95" fillId="0" borderId="0" applyNumberFormat="0" applyFill="0" applyBorder="0" applyProtection="0"/>
    <xf numFmtId="180" fontId="96" fillId="0" borderId="0" applyNumberFormat="0" applyFill="0" applyBorder="0" applyProtection="0"/>
    <xf numFmtId="186" fontId="95" fillId="0" borderId="0" applyNumberFormat="0" applyFill="0" applyBorder="0" applyProtection="0"/>
    <xf numFmtId="0" fontId="97" fillId="0" borderId="0" applyNumberFormat="0" applyBorder="0" applyAlignment="0">
      <alignment horizontal="left" readingOrder="1"/>
    </xf>
    <xf numFmtId="0" fontId="98" fillId="0" borderId="0" applyNumberFormat="0" applyBorder="0" applyAlignment="0">
      <alignment horizontal="left" readingOrder="1"/>
    </xf>
    <xf numFmtId="0" fontId="2" fillId="0" borderId="0" applyNumberFormat="0" applyFill="0" applyBorder="0" applyAlignment="0" applyProtection="0"/>
    <xf numFmtId="0" fontId="99" fillId="0" borderId="0" applyNumberFormat="0" applyFill="0" applyBorder="0" applyAlignment="0" applyProtection="0"/>
    <xf numFmtId="183" fontId="58" fillId="0" borderId="65">
      <protection locked="0"/>
    </xf>
    <xf numFmtId="183" fontId="58" fillId="0" borderId="65">
      <protection locked="0"/>
    </xf>
    <xf numFmtId="186" fontId="100" fillId="0" borderId="0" applyNumberFormat="0" applyFill="0" applyBorder="0" applyProtection="0"/>
    <xf numFmtId="180" fontId="100" fillId="0" borderId="0" applyNumberFormat="0" applyFill="0" applyBorder="0" applyProtection="0"/>
    <xf numFmtId="0" fontId="16" fillId="0" borderId="9" applyNumberFormat="0" applyFill="0" applyAlignment="0" applyProtection="0"/>
    <xf numFmtId="0" fontId="101" fillId="0" borderId="66" applyNumberFormat="0" applyFill="0" applyAlignment="0" applyProtection="0"/>
    <xf numFmtId="180" fontId="102" fillId="0" borderId="0" applyNumberFormat="0" applyBorder="0" applyAlignment="0">
      <alignment horizontal="left" readingOrder="1"/>
    </xf>
    <xf numFmtId="187" fontId="52" fillId="0" borderId="0" applyFont="0" applyFill="0" applyBorder="0" applyAlignment="0" applyProtection="0"/>
    <xf numFmtId="164" fontId="52" fillId="0" borderId="0" applyFont="0" applyFill="0" applyBorder="0" applyAlignment="0" applyProtection="0"/>
    <xf numFmtId="0" fontId="14" fillId="0" borderId="0" applyNumberFormat="0" applyFill="0" applyBorder="0" applyAlignment="0" applyProtection="0"/>
    <xf numFmtId="0" fontId="82" fillId="0" borderId="0" applyNumberFormat="0" applyFill="0" applyBorder="0" applyAlignment="0" applyProtection="0"/>
    <xf numFmtId="0" fontId="103" fillId="0" borderId="67">
      <alignment horizontal="left"/>
    </xf>
    <xf numFmtId="0" fontId="103" fillId="0" borderId="68">
      <alignment horizontal="center"/>
      <protection hidden="1"/>
    </xf>
    <xf numFmtId="0" fontId="52" fillId="0" borderId="0"/>
    <xf numFmtId="0" fontId="104" fillId="0" borderId="0">
      <alignment wrapText="1"/>
    </xf>
    <xf numFmtId="0" fontId="43" fillId="9" borderId="0" applyNumberFormat="0" applyBorder="0" applyAlignment="0" applyProtection="0"/>
    <xf numFmtId="0" fontId="42" fillId="70" borderId="0" applyNumberFormat="0" applyBorder="0" applyAlignment="0" applyProtection="0"/>
    <xf numFmtId="0" fontId="44" fillId="62" borderId="0" applyNumberFormat="0" applyBorder="0" applyAlignment="0" applyProtection="0"/>
    <xf numFmtId="0" fontId="43" fillId="9" borderId="0" applyNumberFormat="0" applyBorder="0" applyAlignment="0" applyProtection="0"/>
    <xf numFmtId="0" fontId="17" fillId="9" borderId="0" applyNumberFormat="0" applyBorder="0" applyAlignment="0" applyProtection="0"/>
    <xf numFmtId="0" fontId="43" fillId="13" borderId="0" applyNumberFormat="0" applyBorder="0" applyAlignment="0" applyProtection="0"/>
    <xf numFmtId="0" fontId="42" fillId="64" borderId="0" applyNumberFormat="0" applyBorder="0" applyAlignment="0" applyProtection="0"/>
    <xf numFmtId="0" fontId="44" fillId="57" borderId="0" applyNumberFormat="0" applyBorder="0" applyAlignment="0" applyProtection="0"/>
    <xf numFmtId="0" fontId="43" fillId="13" borderId="0" applyNumberFormat="0" applyBorder="0" applyAlignment="0" applyProtection="0"/>
    <xf numFmtId="0" fontId="43" fillId="17" borderId="0" applyNumberFormat="0" applyBorder="0" applyAlignment="0" applyProtection="0"/>
    <xf numFmtId="0" fontId="42" fillId="71" borderId="0" applyNumberFormat="0" applyBorder="0" applyAlignment="0" applyProtection="0"/>
    <xf numFmtId="0" fontId="44" fillId="56" borderId="0" applyNumberFormat="0" applyBorder="0" applyAlignment="0" applyProtection="0"/>
    <xf numFmtId="0" fontId="43" fillId="17" borderId="0" applyNumberFormat="0" applyBorder="0" applyAlignment="0" applyProtection="0"/>
    <xf numFmtId="0" fontId="43" fillId="21" borderId="0" applyNumberFormat="0" applyBorder="0" applyAlignment="0" applyProtection="0"/>
    <xf numFmtId="0" fontId="42" fillId="59" borderId="0" applyNumberFormat="0" applyBorder="0" applyAlignment="0" applyProtection="0"/>
    <xf numFmtId="0" fontId="44" fillId="63" borderId="0" applyNumberFormat="0" applyBorder="0" applyAlignment="0" applyProtection="0"/>
    <xf numFmtId="0" fontId="43" fillId="21" borderId="0" applyNumberFormat="0" applyBorder="0" applyAlignment="0" applyProtection="0"/>
    <xf numFmtId="0" fontId="43" fillId="25" borderId="0" applyNumberFormat="0" applyBorder="0" applyAlignment="0" applyProtection="0"/>
    <xf numFmtId="0" fontId="42" fillId="60" borderId="0" applyNumberFormat="0" applyBorder="0" applyAlignment="0" applyProtection="0"/>
    <xf numFmtId="0" fontId="44" fillId="60"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2" fillId="57" borderId="0" applyNumberFormat="0" applyBorder="0" applyAlignment="0" applyProtection="0"/>
    <xf numFmtId="0" fontId="44" fillId="64" borderId="0" applyNumberFormat="0" applyBorder="0" applyAlignment="0" applyProtection="0"/>
    <xf numFmtId="0" fontId="43" fillId="29" borderId="0" applyNumberFormat="0" applyBorder="0" applyAlignment="0" applyProtection="0"/>
    <xf numFmtId="0" fontId="105" fillId="0" borderId="0" applyNumberFormat="0" applyFill="0" applyBorder="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52" fillId="49" borderId="63" applyNumberFormat="0" applyFont="0" applyAlignment="0" applyProtection="0"/>
    <xf numFmtId="0" fontId="25" fillId="8" borderId="8" applyNumberFormat="0" applyFont="0" applyAlignment="0" applyProtection="0"/>
    <xf numFmtId="0" fontId="52" fillId="49" borderId="63" applyNumberFormat="0" applyFont="0" applyAlignment="0" applyProtection="0"/>
    <xf numFmtId="0" fontId="55" fillId="49" borderId="63"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1"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106" fillId="6" borderId="4"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7" fillId="53" borderId="57" applyNumberFormat="0" applyAlignment="0" applyProtection="0"/>
    <xf numFmtId="0" fontId="108" fillId="66" borderId="57" applyNumberFormat="0" applyAlignment="0" applyProtection="0"/>
    <xf numFmtId="0" fontId="106" fillId="6" borderId="4" applyNumberFormat="0" applyAlignment="0" applyProtection="0"/>
    <xf numFmtId="0" fontId="109" fillId="2" borderId="0" applyNumberFormat="0" applyBorder="0" applyAlignment="0" applyProtection="0"/>
    <xf numFmtId="0" fontId="68" fillId="48" borderId="0" applyNumberFormat="0" applyBorder="0" applyAlignment="0" applyProtection="0"/>
    <xf numFmtId="0" fontId="110" fillId="52" borderId="0" applyNumberFormat="0" applyBorder="0" applyAlignment="0" applyProtection="0"/>
    <xf numFmtId="0" fontId="109" fillId="2" borderId="0" applyNumberFormat="0" applyBorder="0" applyAlignment="0" applyProtection="0"/>
    <xf numFmtId="0" fontId="111" fillId="0" borderId="0" applyNumberFormat="0" applyFill="0" applyBorder="0" applyAlignment="0" applyProtection="0"/>
    <xf numFmtId="0" fontId="82" fillId="0" borderId="0" applyNumberFormat="0" applyFill="0" applyBorder="0" applyAlignment="0" applyProtection="0"/>
    <xf numFmtId="0" fontId="112" fillId="0" borderId="0" applyNumberFormat="0" applyFill="0" applyBorder="0" applyAlignment="0" applyProtection="0"/>
    <xf numFmtId="0" fontId="111" fillId="0" borderId="0" applyNumberFormat="0" applyFill="0" applyBorder="0" applyAlignment="0" applyProtection="0"/>
    <xf numFmtId="0" fontId="113" fillId="0" borderId="0" applyNumberFormat="0" applyFill="0" applyBorder="0" applyAlignment="0" applyProtection="0"/>
    <xf numFmtId="0" fontId="63" fillId="0" borderId="0" applyNumberFormat="0" applyFill="0" applyBorder="0" applyAlignment="0" applyProtection="0"/>
    <xf numFmtId="0" fontId="114" fillId="0" borderId="0" applyNumberFormat="0" applyFill="0" applyBorder="0" applyAlignment="0" applyProtection="0"/>
    <xf numFmtId="0" fontId="113" fillId="0" borderId="0" applyNumberFormat="0" applyFill="0" applyBorder="0" applyAlignment="0" applyProtection="0"/>
    <xf numFmtId="0" fontId="115" fillId="0" borderId="1" applyNumberFormat="0" applyFill="0" applyAlignment="0" applyProtection="0"/>
    <xf numFmtId="0" fontId="116" fillId="0" borderId="69" applyNumberFormat="0" applyFill="0" applyAlignment="0" applyProtection="0"/>
    <xf numFmtId="0" fontId="117" fillId="0" borderId="59" applyNumberFormat="0" applyFill="0" applyAlignment="0" applyProtection="0"/>
    <xf numFmtId="0" fontId="115" fillId="0" borderId="1" applyNumberFormat="0" applyFill="0" applyAlignment="0" applyProtection="0"/>
    <xf numFmtId="0" fontId="118" fillId="0" borderId="2" applyNumberFormat="0" applyFill="0" applyAlignment="0" applyProtection="0"/>
    <xf numFmtId="0" fontId="119" fillId="0" borderId="70" applyNumberFormat="0" applyFill="0" applyAlignment="0" applyProtection="0"/>
    <xf numFmtId="0" fontId="120" fillId="0" borderId="60" applyNumberFormat="0" applyFill="0" applyAlignment="0" applyProtection="0"/>
    <xf numFmtId="0" fontId="118" fillId="0" borderId="2" applyNumberFormat="0" applyFill="0" applyAlignment="0" applyProtection="0"/>
    <xf numFmtId="0" fontId="121" fillId="0" borderId="3"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2" fillId="0" borderId="71" applyNumberFormat="0" applyFill="0" applyAlignment="0" applyProtection="0"/>
    <xf numFmtId="0" fontId="123" fillId="0" borderId="61" applyNumberFormat="0" applyFill="0" applyAlignment="0" applyProtection="0"/>
    <xf numFmtId="0" fontId="121" fillId="0" borderId="3" applyNumberFormat="0" applyFill="0" applyAlignment="0" applyProtection="0"/>
    <xf numFmtId="0" fontId="121" fillId="0" borderId="0" applyNumberFormat="0" applyFill="0" applyBorder="0" applyAlignment="0" applyProtection="0"/>
    <xf numFmtId="0" fontId="122" fillId="0" borderId="0" applyNumberFormat="0" applyFill="0" applyBorder="0" applyAlignment="0" applyProtection="0"/>
    <xf numFmtId="0" fontId="123" fillId="0" borderId="0" applyNumberFormat="0" applyFill="0" applyBorder="0" applyAlignment="0" applyProtection="0"/>
    <xf numFmtId="0" fontId="121" fillId="0" borderId="0" applyNumberFormat="0" applyFill="0" applyBorder="0" applyAlignment="0" applyProtection="0"/>
    <xf numFmtId="0" fontId="124" fillId="0" borderId="0" applyNumberFormat="0" applyFill="0" applyBorder="0" applyAlignment="0" applyProtection="0"/>
    <xf numFmtId="0" fontId="125" fillId="0" borderId="0" applyNumberFormat="0" applyFill="0" applyBorder="0" applyAlignment="0" applyProtection="0"/>
    <xf numFmtId="0" fontId="126" fillId="0" borderId="0" applyNumberFormat="0" applyFill="0" applyBorder="0" applyAlignment="0" applyProtection="0"/>
    <xf numFmtId="0" fontId="124" fillId="0" borderId="0" applyNumberFormat="0" applyFill="0" applyBorder="0" applyAlignment="0" applyProtection="0"/>
    <xf numFmtId="0" fontId="127" fillId="0" borderId="0">
      <alignment wrapText="1"/>
    </xf>
    <xf numFmtId="0" fontId="128" fillId="0" borderId="0">
      <alignment horizontal="right" vertical="center" wrapText="1"/>
    </xf>
    <xf numFmtId="0" fontId="129" fillId="4" borderId="0" applyNumberFormat="0" applyBorder="0" applyAlignment="0" applyProtection="0"/>
    <xf numFmtId="0" fontId="130" fillId="55" borderId="0" applyNumberFormat="0" applyBorder="0" applyAlignment="0" applyProtection="0"/>
    <xf numFmtId="0" fontId="131" fillId="55" borderId="0" applyNumberFormat="0" applyBorder="0" applyAlignment="0" applyProtection="0"/>
    <xf numFmtId="0" fontId="129" fillId="4" borderId="0" applyNumberFormat="0" applyBorder="0" applyAlignment="0" applyProtection="0"/>
    <xf numFmtId="180" fontId="85" fillId="0" borderId="0" applyNumberFormat="0" applyFill="0" applyBorder="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01" fillId="0" borderId="72"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180" fontId="85" fillId="0" borderId="0" applyNumberFormat="0" applyFill="0" applyBorder="0" applyProtection="0"/>
    <xf numFmtId="0" fontId="132" fillId="0" borderId="66" applyNumberFormat="0" applyFill="0" applyAlignment="0" applyProtection="0"/>
    <xf numFmtId="0" fontId="133" fillId="6" borderId="5"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93" fillId="53" borderId="64" applyNumberFormat="0" applyAlignment="0" applyProtection="0"/>
    <xf numFmtId="0" fontId="134" fillId="66" borderId="64" applyNumberFormat="0" applyAlignment="0" applyProtection="0"/>
    <xf numFmtId="0" fontId="133" fillId="6" borderId="5" applyNumberFormat="0" applyAlignment="0" applyProtection="0"/>
    <xf numFmtId="0" fontId="135" fillId="5" borderId="4"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1" borderId="57" applyNumberFormat="0" applyAlignment="0" applyProtection="0"/>
    <xf numFmtId="0" fontId="80" fillId="53" borderId="57" applyNumberFormat="0" applyAlignment="0" applyProtection="0"/>
    <xf numFmtId="0" fontId="136" fillId="55" borderId="57" applyNumberFormat="0" applyAlignment="0" applyProtection="0"/>
    <xf numFmtId="0" fontId="135" fillId="5" borderId="4" applyNumberFormat="0" applyAlignment="0" applyProtection="0"/>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188" fontId="1" fillId="0" borderId="73">
      <alignment horizontal="center"/>
    </xf>
    <xf numFmtId="0" fontId="137" fillId="3" borderId="0" applyNumberFormat="0" applyBorder="0" applyAlignment="0" applyProtection="0"/>
    <xf numFmtId="0" fontId="45" fillId="46" borderId="0" applyNumberFormat="0" applyBorder="0" applyAlignment="0" applyProtection="0"/>
    <xf numFmtId="0" fontId="138" fillId="50" borderId="0" applyNumberFormat="0" applyBorder="0" applyAlignment="0" applyProtection="0"/>
    <xf numFmtId="0" fontId="137" fillId="3" borderId="0" applyNumberFormat="0" applyBorder="0" applyAlignment="0" applyProtection="0"/>
    <xf numFmtId="0" fontId="139" fillId="7" borderId="7" applyNumberFormat="0" applyAlignment="0" applyProtection="0"/>
    <xf numFmtId="0" fontId="50" fillId="67" borderId="58" applyNumberFormat="0" applyAlignment="0" applyProtection="0"/>
    <xf numFmtId="0" fontId="140" fillId="67" borderId="58" applyNumberFormat="0" applyAlignment="0" applyProtection="0"/>
    <xf numFmtId="0" fontId="139" fillId="7" borderId="7" applyNumberFormat="0" applyAlignment="0" applyProtection="0"/>
    <xf numFmtId="0" fontId="141" fillId="0" borderId="6" applyNumberFormat="0" applyFill="0" applyAlignment="0" applyProtection="0"/>
    <xf numFmtId="0" fontId="142" fillId="0" borderId="74" applyNumberFormat="0" applyFill="0" applyAlignment="0" applyProtection="0"/>
    <xf numFmtId="0" fontId="112" fillId="0" borderId="62" applyNumberFormat="0" applyFill="0" applyAlignment="0" applyProtection="0"/>
    <xf numFmtId="0" fontId="141" fillId="0" borderId="6" applyNumberFormat="0" applyFill="0" applyAlignment="0" applyProtection="0"/>
    <xf numFmtId="0" fontId="147" fillId="0" borderId="100">
      <alignment horizontal="center" vertical="center" wrapText="1"/>
    </xf>
    <xf numFmtId="0" fontId="148" fillId="0" borderId="47">
      <alignment horizontal="center" vertical="center" wrapText="1"/>
    </xf>
  </cellStyleXfs>
  <cellXfs count="1245">
    <xf numFmtId="0" fontId="0" fillId="0" borderId="0" xfId="0"/>
    <xf numFmtId="165" fontId="18" fillId="0" borderId="11" xfId="3" applyNumberFormat="1" applyFont="1" applyBorder="1" applyAlignment="1">
      <alignment wrapText="1"/>
    </xf>
    <xf numFmtId="167" fontId="18" fillId="34" borderId="11" xfId="3" applyNumberFormat="1" applyFont="1" applyFill="1" applyBorder="1" applyAlignment="1" applyProtection="1">
      <alignment horizontal="center" vertical="center" wrapText="1"/>
      <protection locked="0"/>
    </xf>
    <xf numFmtId="0" fontId="19" fillId="35" borderId="13" xfId="0" applyFont="1" applyFill="1" applyBorder="1" applyAlignment="1">
      <alignment horizontal="left"/>
    </xf>
    <xf numFmtId="0" fontId="19" fillId="35" borderId="14" xfId="0" applyFont="1" applyFill="1" applyBorder="1"/>
    <xf numFmtId="2" fontId="20" fillId="36" borderId="11" xfId="0" applyNumberFormat="1" applyFont="1" applyFill="1" applyBorder="1" applyAlignment="1">
      <alignment horizontal="left" wrapText="1" readingOrder="2"/>
    </xf>
    <xf numFmtId="0" fontId="0" fillId="35" borderId="14" xfId="0" applyFill="1" applyBorder="1"/>
    <xf numFmtId="0" fontId="0" fillId="35" borderId="15" xfId="0" applyFill="1" applyBorder="1"/>
    <xf numFmtId="2" fontId="21" fillId="36" borderId="15" xfId="0" applyNumberFormat="1" applyFont="1" applyFill="1" applyBorder="1" applyAlignment="1">
      <alignment horizontal="left" wrapText="1" readingOrder="2"/>
    </xf>
    <xf numFmtId="0" fontId="0" fillId="35" borderId="16" xfId="0" applyFill="1" applyBorder="1"/>
    <xf numFmtId="0" fontId="0" fillId="35" borderId="29" xfId="0" applyFill="1" applyBorder="1"/>
    <xf numFmtId="3" fontId="0" fillId="0" borderId="0" xfId="0" applyNumberFormat="1"/>
    <xf numFmtId="3" fontId="20" fillId="0" borderId="11" xfId="0" applyNumberFormat="1" applyFont="1" applyBorder="1"/>
    <xf numFmtId="0" fontId="0" fillId="35" borderId="23" xfId="0" applyFill="1" applyBorder="1"/>
    <xf numFmtId="0" fontId="18" fillId="0" borderId="31" xfId="0" applyFont="1" applyBorder="1"/>
    <xf numFmtId="0" fontId="0" fillId="0" borderId="34" xfId="0" applyBorder="1"/>
    <xf numFmtId="0" fontId="0" fillId="0" borderId="11" xfId="0" applyBorder="1"/>
    <xf numFmtId="0" fontId="0" fillId="36" borderId="0" xfId="0" applyFill="1"/>
    <xf numFmtId="3" fontId="0" fillId="0" borderId="40" xfId="0" applyNumberFormat="1" applyBorder="1"/>
    <xf numFmtId="0" fontId="0" fillId="35" borderId="41" xfId="0" applyFill="1" applyBorder="1"/>
    <xf numFmtId="0" fontId="28" fillId="35" borderId="13" xfId="0" applyFont="1" applyFill="1" applyBorder="1" applyAlignment="1">
      <alignment wrapText="1"/>
    </xf>
    <xf numFmtId="0" fontId="0" fillId="0" borderId="23" xfId="0" applyBorder="1"/>
    <xf numFmtId="0" fontId="18" fillId="36" borderId="31" xfId="0" applyFont="1" applyFill="1" applyBorder="1"/>
    <xf numFmtId="0" fontId="18" fillId="36" borderId="34" xfId="0" applyFont="1" applyFill="1" applyBorder="1"/>
    <xf numFmtId="0" fontId="19" fillId="35" borderId="45" xfId="0" applyFont="1" applyFill="1" applyBorder="1"/>
    <xf numFmtId="170" fontId="0" fillId="0" borderId="0" xfId="0" applyNumberFormat="1"/>
    <xf numFmtId="167" fontId="0" fillId="0" borderId="0" xfId="0" applyNumberFormat="1"/>
    <xf numFmtId="167" fontId="0" fillId="38" borderId="13" xfId="0" applyNumberFormat="1" applyFill="1" applyBorder="1" applyAlignment="1">
      <alignment horizontal="center" vertical="center" wrapText="1"/>
    </xf>
    <xf numFmtId="167" fontId="19" fillId="38" borderId="14" xfId="0" applyNumberFormat="1" applyFont="1" applyFill="1" applyBorder="1" applyAlignment="1">
      <alignment horizontal="center" vertical="center" wrapText="1"/>
    </xf>
    <xf numFmtId="167" fontId="19" fillId="38" borderId="16" xfId="0" applyNumberFormat="1" applyFont="1" applyFill="1" applyBorder="1" applyAlignment="1" applyProtection="1">
      <alignment horizontal="center" vertical="center" wrapText="1"/>
      <protection locked="0"/>
    </xf>
    <xf numFmtId="167" fontId="0" fillId="0" borderId="11" xfId="5" applyNumberFormat="1" applyFont="1" applyBorder="1" applyAlignment="1" applyProtection="1">
      <alignment vertical="center"/>
      <protection locked="0"/>
    </xf>
    <xf numFmtId="170" fontId="0" fillId="0" borderId="0" xfId="0" applyNumberFormat="1" applyAlignment="1">
      <alignment wrapText="1"/>
    </xf>
    <xf numFmtId="167" fontId="19" fillId="38" borderId="11" xfId="0" applyNumberFormat="1" applyFont="1" applyFill="1" applyBorder="1" applyAlignment="1" applyProtection="1">
      <alignment horizontal="center" vertical="center" wrapText="1"/>
      <protection locked="0"/>
    </xf>
    <xf numFmtId="167" fontId="0" fillId="0" borderId="11" xfId="0" applyNumberFormat="1" applyBorder="1" applyAlignment="1">
      <alignment vertical="center"/>
    </xf>
    <xf numFmtId="167" fontId="28" fillId="38" borderId="11" xfId="0" applyNumberFormat="1" applyFont="1" applyFill="1" applyBorder="1" applyAlignment="1" applyProtection="1">
      <alignment horizontal="center" vertical="center" wrapText="1"/>
      <protection locked="0"/>
    </xf>
    <xf numFmtId="167" fontId="19" fillId="34" borderId="11" xfId="5" applyNumberFormat="1" applyFont="1" applyFill="1" applyBorder="1" applyAlignment="1" applyProtection="1">
      <alignment horizontal="center" vertical="center" wrapText="1"/>
      <protection locked="0"/>
    </xf>
    <xf numFmtId="167" fontId="0" fillId="0" borderId="0" xfId="0" applyNumberFormat="1" applyAlignment="1">
      <alignment vertical="center"/>
    </xf>
    <xf numFmtId="167" fontId="35" fillId="0" borderId="0" xfId="0" applyNumberFormat="1" applyFont="1" applyAlignment="1">
      <alignment vertical="center" wrapText="1"/>
    </xf>
    <xf numFmtId="167" fontId="19" fillId="38" borderId="14" xfId="0" applyNumberFormat="1" applyFont="1" applyFill="1" applyBorder="1" applyAlignment="1" applyProtection="1">
      <alignment horizontal="center" vertical="center" wrapText="1"/>
      <protection locked="0"/>
    </xf>
    <xf numFmtId="167" fontId="19" fillId="38" borderId="15" xfId="0" applyNumberFormat="1" applyFont="1" applyFill="1" applyBorder="1" applyAlignment="1" applyProtection="1">
      <alignment horizontal="center" vertical="center" wrapText="1"/>
      <protection locked="0"/>
    </xf>
    <xf numFmtId="167" fontId="19" fillId="0" borderId="0" xfId="0" applyNumberFormat="1" applyFont="1" applyAlignment="1">
      <alignment horizontal="center" vertical="center" wrapText="1"/>
    </xf>
    <xf numFmtId="167" fontId="19" fillId="38" borderId="46" xfId="0" applyNumberFormat="1" applyFont="1" applyFill="1" applyBorder="1" applyAlignment="1" applyProtection="1">
      <alignment horizontal="center" vertical="center"/>
      <protection locked="0"/>
    </xf>
    <xf numFmtId="167" fontId="0" fillId="0" borderId="0" xfId="5" applyNumberFormat="1" applyFont="1" applyFill="1" applyBorder="1" applyAlignment="1" applyProtection="1">
      <alignment vertical="center"/>
      <protection locked="0"/>
    </xf>
    <xf numFmtId="167" fontId="0" fillId="0" borderId="0" xfId="5" applyNumberFormat="1" applyFont="1" applyFill="1" applyBorder="1" applyAlignment="1" applyProtection="1">
      <alignment horizontal="center" vertical="center"/>
      <protection locked="0"/>
    </xf>
    <xf numFmtId="171" fontId="25" fillId="34" borderId="11" xfId="6" applyNumberFormat="1" applyFont="1" applyFill="1" applyBorder="1" applyAlignment="1">
      <alignment horizontal="center"/>
    </xf>
    <xf numFmtId="167" fontId="19" fillId="38" borderId="23" xfId="0" applyNumberFormat="1" applyFont="1" applyFill="1" applyBorder="1" applyAlignment="1" applyProtection="1">
      <alignment horizontal="center" vertical="center" wrapText="1"/>
      <protection locked="0"/>
    </xf>
    <xf numFmtId="0" fontId="0" fillId="33" borderId="11" xfId="0" applyFill="1" applyBorder="1" applyAlignment="1" applyProtection="1">
      <alignment horizontal="center" vertical="center" wrapText="1"/>
      <protection locked="0"/>
    </xf>
    <xf numFmtId="170" fontId="37" fillId="39" borderId="13" xfId="0" applyNumberFormat="1" applyFont="1" applyFill="1" applyBorder="1" applyAlignment="1">
      <alignment horizontal="center" vertical="center" wrapText="1"/>
    </xf>
    <xf numFmtId="170" fontId="37" fillId="39" borderId="14" xfId="0" applyNumberFormat="1" applyFont="1" applyFill="1" applyBorder="1" applyAlignment="1">
      <alignment horizontal="center" vertical="center" wrapText="1"/>
    </xf>
    <xf numFmtId="170" fontId="37" fillId="39" borderId="15" xfId="0" applyNumberFormat="1" applyFont="1" applyFill="1" applyBorder="1" applyAlignment="1">
      <alignment horizontal="center" vertical="center" wrapText="1"/>
    </xf>
    <xf numFmtId="170" fontId="0" fillId="0" borderId="0" xfId="0" applyNumberFormat="1" applyAlignment="1">
      <alignment vertical="center"/>
    </xf>
    <xf numFmtId="170" fontId="37" fillId="38" borderId="16" xfId="0" applyNumberFormat="1" applyFont="1" applyFill="1" applyBorder="1" applyAlignment="1">
      <alignment horizontal="center" vertical="center" readingOrder="2"/>
    </xf>
    <xf numFmtId="170" fontId="38" fillId="0" borderId="11" xfId="6" applyNumberFormat="1" applyFont="1" applyBorder="1" applyAlignment="1">
      <alignment horizontal="center" vertical="center"/>
    </xf>
    <xf numFmtId="170" fontId="38" fillId="0" borderId="32" xfId="6" applyNumberFormat="1" applyFont="1" applyBorder="1" applyAlignment="1">
      <alignment horizontal="center" vertical="center"/>
    </xf>
    <xf numFmtId="170" fontId="37" fillId="38" borderId="23" xfId="0" applyNumberFormat="1" applyFont="1" applyFill="1" applyBorder="1" applyAlignment="1">
      <alignment horizontal="center" vertical="center" readingOrder="2"/>
    </xf>
    <xf numFmtId="170" fontId="37" fillId="38" borderId="36" xfId="0" applyNumberFormat="1" applyFont="1" applyFill="1" applyBorder="1" applyAlignment="1">
      <alignment horizontal="center" vertical="center" readingOrder="2"/>
    </xf>
    <xf numFmtId="170" fontId="37" fillId="38" borderId="51" xfId="0" applyNumberFormat="1" applyFont="1" applyFill="1" applyBorder="1" applyAlignment="1">
      <alignment horizontal="center" vertical="center" readingOrder="2"/>
    </xf>
    <xf numFmtId="170" fontId="37" fillId="38" borderId="11" xfId="0" applyNumberFormat="1" applyFont="1" applyFill="1" applyBorder="1" applyAlignment="1">
      <alignment horizontal="center" vertical="center" readingOrder="2"/>
    </xf>
    <xf numFmtId="170" fontId="37" fillId="38" borderId="41" xfId="0" applyNumberFormat="1" applyFont="1" applyFill="1" applyBorder="1" applyAlignment="1">
      <alignment horizontal="center" vertical="center" readingOrder="2"/>
    </xf>
    <xf numFmtId="170" fontId="38" fillId="0" borderId="31" xfId="6" applyNumberFormat="1" applyFont="1" applyBorder="1" applyAlignment="1">
      <alignment horizontal="center" vertical="center"/>
    </xf>
    <xf numFmtId="170" fontId="38" fillId="0" borderId="34" xfId="6" applyNumberFormat="1" applyFont="1" applyBorder="1" applyAlignment="1">
      <alignment horizontal="center" vertical="center"/>
    </xf>
    <xf numFmtId="164" fontId="0" fillId="0" borderId="0" xfId="0" applyNumberFormat="1"/>
    <xf numFmtId="167" fontId="19" fillId="38" borderId="41" xfId="0" applyNumberFormat="1" applyFont="1" applyFill="1" applyBorder="1" applyAlignment="1">
      <alignment horizontal="center" vertical="center" wrapText="1"/>
    </xf>
    <xf numFmtId="167" fontId="19" fillId="38" borderId="52" xfId="0" applyNumberFormat="1" applyFont="1" applyFill="1" applyBorder="1" applyAlignment="1">
      <alignment horizontal="center" vertical="center" wrapText="1"/>
    </xf>
    <xf numFmtId="167" fontId="19" fillId="38" borderId="24" xfId="0" applyNumberFormat="1" applyFont="1" applyFill="1" applyBorder="1" applyAlignment="1">
      <alignment horizontal="center" vertical="center" wrapText="1"/>
    </xf>
    <xf numFmtId="167" fontId="19" fillId="38" borderId="29" xfId="0" applyNumberFormat="1" applyFont="1" applyFill="1" applyBorder="1" applyAlignment="1">
      <alignment horizontal="center" vertical="center" wrapText="1"/>
    </xf>
    <xf numFmtId="0" fontId="0" fillId="0" borderId="12" xfId="0" applyBorder="1"/>
    <xf numFmtId="0" fontId="0" fillId="0" borderId="30" xfId="0" applyBorder="1"/>
    <xf numFmtId="167" fontId="19" fillId="38" borderId="16" xfId="0" applyNumberFormat="1" applyFont="1" applyFill="1" applyBorder="1" applyAlignment="1">
      <alignment horizontal="center" vertical="center" wrapText="1"/>
    </xf>
    <xf numFmtId="0" fontId="0" fillId="0" borderId="32" xfId="0" applyBorder="1"/>
    <xf numFmtId="167" fontId="19" fillId="38" borderId="11" xfId="0" applyNumberFormat="1" applyFont="1" applyFill="1" applyBorder="1" applyAlignment="1">
      <alignment horizontal="center" vertical="center" wrapText="1"/>
    </xf>
    <xf numFmtId="0" fontId="0" fillId="0" borderId="20" xfId="0" applyBorder="1"/>
    <xf numFmtId="0" fontId="0" fillId="0" borderId="37" xfId="0" applyBorder="1"/>
    <xf numFmtId="0" fontId="0" fillId="0" borderId="54" xfId="0" applyBorder="1"/>
    <xf numFmtId="0" fontId="0" fillId="0" borderId="40" xfId="0" applyBorder="1"/>
    <xf numFmtId="167" fontId="19" fillId="38" borderId="42" xfId="0" applyNumberFormat="1" applyFont="1" applyFill="1" applyBorder="1" applyAlignment="1">
      <alignment horizontal="center" vertical="center" wrapText="1"/>
    </xf>
    <xf numFmtId="0" fontId="0" fillId="0" borderId="24" xfId="0" applyBorder="1"/>
    <xf numFmtId="0" fontId="0" fillId="0" borderId="45" xfId="0" applyBorder="1"/>
    <xf numFmtId="170" fontId="37" fillId="39" borderId="16" xfId="0" applyNumberFormat="1" applyFont="1" applyFill="1" applyBorder="1" applyAlignment="1">
      <alignment horizontal="center" vertical="center" wrapText="1"/>
    </xf>
    <xf numFmtId="170" fontId="37" fillId="39" borderId="55" xfId="0" applyNumberFormat="1" applyFont="1" applyFill="1" applyBorder="1" applyAlignment="1">
      <alignment horizontal="center" vertical="center" wrapText="1"/>
    </xf>
    <xf numFmtId="3" fontId="19" fillId="0" borderId="16" xfId="0" applyNumberFormat="1" applyFont="1" applyBorder="1" applyAlignment="1">
      <alignment horizontal="right"/>
    </xf>
    <xf numFmtId="3" fontId="19" fillId="43" borderId="16" xfId="0" applyNumberFormat="1" applyFont="1" applyFill="1" applyBorder="1" applyAlignment="1">
      <alignment horizontal="right"/>
    </xf>
    <xf numFmtId="170" fontId="37" fillId="39" borderId="23" xfId="0" applyNumberFormat="1" applyFont="1" applyFill="1" applyBorder="1" applyAlignment="1">
      <alignment horizontal="center" vertical="center" wrapText="1"/>
    </xf>
    <xf numFmtId="167" fontId="39" fillId="0" borderId="0" xfId="0" applyNumberFormat="1" applyFont="1"/>
    <xf numFmtId="3" fontId="19" fillId="0" borderId="23" xfId="0" applyNumberFormat="1" applyFont="1" applyBorder="1" applyAlignment="1">
      <alignment horizontal="right"/>
    </xf>
    <xf numFmtId="170" fontId="37" fillId="38" borderId="14" xfId="0" applyNumberFormat="1" applyFont="1" applyFill="1" applyBorder="1" applyAlignment="1">
      <alignment horizontal="center" vertical="center" readingOrder="2"/>
    </xf>
    <xf numFmtId="170" fontId="37" fillId="38" borderId="15" xfId="0" applyNumberFormat="1" applyFont="1" applyFill="1" applyBorder="1" applyAlignment="1">
      <alignment horizontal="center" vertical="center" readingOrder="2"/>
    </xf>
    <xf numFmtId="170" fontId="37" fillId="38" borderId="35" xfId="0" applyNumberFormat="1" applyFont="1" applyFill="1" applyBorder="1" applyAlignment="1">
      <alignment horizontal="center" vertical="center" readingOrder="2"/>
    </xf>
    <xf numFmtId="170" fontId="37" fillId="38" borderId="15" xfId="0" applyNumberFormat="1" applyFont="1" applyFill="1" applyBorder="1" applyAlignment="1">
      <alignment horizontal="center" vertical="center" wrapText="1" readingOrder="2"/>
    </xf>
    <xf numFmtId="177" fontId="0" fillId="0" borderId="0" xfId="0" applyNumberFormat="1"/>
    <xf numFmtId="170" fontId="37" fillId="38" borderId="14" xfId="0" applyNumberFormat="1" applyFont="1" applyFill="1" applyBorder="1" applyAlignment="1">
      <alignment horizontal="center" vertical="center" wrapText="1" readingOrder="2"/>
    </xf>
    <xf numFmtId="165" fontId="37" fillId="39" borderId="16" xfId="3" applyNumberFormat="1" applyFont="1" applyFill="1" applyBorder="1" applyAlignment="1">
      <alignment horizontal="center" vertical="center" wrapText="1"/>
    </xf>
    <xf numFmtId="170" fontId="37" fillId="39" borderId="11" xfId="0" applyNumberFormat="1" applyFont="1" applyFill="1" applyBorder="1" applyAlignment="1">
      <alignment horizontal="center" vertical="center" wrapText="1"/>
    </xf>
    <xf numFmtId="170" fontId="37" fillId="39" borderId="32" xfId="0" applyNumberFormat="1" applyFont="1" applyFill="1" applyBorder="1" applyAlignment="1">
      <alignment horizontal="center" vertical="center" wrapText="1"/>
    </xf>
    <xf numFmtId="0" fontId="0" fillId="0" borderId="16" xfId="0" applyBorder="1"/>
    <xf numFmtId="179" fontId="0" fillId="0" borderId="0" xfId="0" applyNumberFormat="1"/>
    <xf numFmtId="165" fontId="37" fillId="39" borderId="13" xfId="3" applyNumberFormat="1" applyFont="1" applyFill="1" applyBorder="1" applyAlignment="1">
      <alignment horizontal="center" vertical="center" wrapText="1"/>
    </xf>
    <xf numFmtId="165" fontId="37" fillId="39" borderId="23" xfId="3" applyNumberFormat="1" applyFont="1" applyFill="1" applyBorder="1" applyAlignment="1">
      <alignment horizontal="center" vertical="center" wrapText="1"/>
    </xf>
    <xf numFmtId="167" fontId="34" fillId="0" borderId="0" xfId="0" applyNumberFormat="1" applyFont="1" applyAlignment="1">
      <alignment horizontal="center" vertical="center"/>
    </xf>
    <xf numFmtId="167" fontId="25" fillId="0" borderId="0" xfId="0" applyNumberFormat="1" applyFont="1" applyAlignment="1">
      <alignment horizontal="center" vertical="center"/>
    </xf>
    <xf numFmtId="167" fontId="19" fillId="73" borderId="29" xfId="0" applyNumberFormat="1" applyFont="1" applyFill="1" applyBorder="1" applyAlignment="1">
      <alignment horizontal="center" vertical="center"/>
    </xf>
    <xf numFmtId="167" fontId="19" fillId="73" borderId="12" xfId="0" applyNumberFormat="1" applyFont="1" applyFill="1" applyBorder="1" applyAlignment="1">
      <alignment horizontal="center" vertical="center" wrapText="1"/>
    </xf>
    <xf numFmtId="167" fontId="19" fillId="73" borderId="12" xfId="405" applyNumberFormat="1" applyFont="1" applyFill="1" applyBorder="1" applyAlignment="1">
      <alignment horizontal="center" vertical="center" wrapText="1"/>
    </xf>
    <xf numFmtId="167" fontId="143" fillId="73" borderId="12" xfId="405" applyNumberFormat="1" applyFont="1" applyFill="1" applyBorder="1" applyAlignment="1">
      <alignment horizontal="center" vertical="center" wrapText="1"/>
    </xf>
    <xf numFmtId="167" fontId="143" fillId="73" borderId="30" xfId="405" applyNumberFormat="1" applyFont="1" applyFill="1" applyBorder="1" applyAlignment="1">
      <alignment horizontal="center" vertical="center" wrapText="1"/>
    </xf>
    <xf numFmtId="167" fontId="25" fillId="73" borderId="13" xfId="0" applyNumberFormat="1" applyFont="1" applyFill="1" applyBorder="1" applyAlignment="1">
      <alignment horizontal="center" vertical="center"/>
    </xf>
    <xf numFmtId="167" fontId="19" fillId="73" borderId="15" xfId="0" applyNumberFormat="1" applyFont="1" applyFill="1" applyBorder="1" applyAlignment="1">
      <alignment horizontal="center" vertical="center"/>
    </xf>
    <xf numFmtId="167" fontId="19" fillId="73" borderId="12" xfId="405" applyNumberFormat="1" applyFont="1" applyFill="1" applyBorder="1" applyAlignment="1">
      <alignment horizontal="center" vertical="center"/>
    </xf>
    <xf numFmtId="167" fontId="143" fillId="73" borderId="30" xfId="405" applyNumberFormat="1" applyFont="1" applyFill="1" applyBorder="1" applyAlignment="1">
      <alignment horizontal="center" vertical="center"/>
    </xf>
    <xf numFmtId="167" fontId="143" fillId="0" borderId="0" xfId="405" applyNumberFormat="1" applyFont="1" applyFill="1" applyBorder="1" applyAlignment="1">
      <alignment horizontal="center" vertical="center" wrapText="1"/>
    </xf>
    <xf numFmtId="167" fontId="19" fillId="73" borderId="77" xfId="0" applyNumberFormat="1" applyFont="1" applyFill="1" applyBorder="1" applyAlignment="1">
      <alignment horizontal="center" vertical="center" wrapText="1"/>
    </xf>
    <xf numFmtId="167" fontId="19" fillId="73" borderId="73" xfId="405" applyNumberFormat="1" applyFont="1" applyFill="1" applyBorder="1" applyAlignment="1">
      <alignment horizontal="center" vertical="center" wrapText="1"/>
    </xf>
    <xf numFmtId="167" fontId="19" fillId="73" borderId="78" xfId="405" applyNumberFormat="1" applyFont="1" applyFill="1" applyBorder="1" applyAlignment="1">
      <alignment horizontal="center" vertical="center" wrapText="1"/>
    </xf>
    <xf numFmtId="167" fontId="19" fillId="73" borderId="77" xfId="0" applyNumberFormat="1" applyFont="1" applyFill="1" applyBorder="1" applyAlignment="1">
      <alignment horizontal="center" vertical="center"/>
    </xf>
    <xf numFmtId="189" fontId="25" fillId="0" borderId="0" xfId="405" applyNumberFormat="1" applyFont="1" applyFill="1" applyBorder="1" applyAlignment="1">
      <alignment horizontal="center" vertical="center" wrapText="1"/>
    </xf>
    <xf numFmtId="0" fontId="0" fillId="0" borderId="78" xfId="0" applyBorder="1"/>
    <xf numFmtId="167" fontId="19" fillId="73" borderId="79" xfId="0" applyNumberFormat="1" applyFont="1" applyFill="1" applyBorder="1" applyAlignment="1">
      <alignment horizontal="center" vertical="center" wrapText="1"/>
    </xf>
    <xf numFmtId="189" fontId="25" fillId="0" borderId="73" xfId="405" applyNumberFormat="1" applyFont="1" applyFill="1" applyBorder="1" applyAlignment="1">
      <alignment horizontal="center" vertical="center" wrapText="1"/>
    </xf>
    <xf numFmtId="189" fontId="25" fillId="0" borderId="78" xfId="405" applyNumberFormat="1" applyFont="1" applyFill="1" applyBorder="1" applyAlignment="1">
      <alignment horizontal="center" vertical="center" wrapText="1"/>
    </xf>
    <xf numFmtId="167" fontId="19" fillId="73" borderId="23" xfId="0" applyNumberFormat="1" applyFont="1" applyFill="1" applyBorder="1" applyAlignment="1">
      <alignment horizontal="center" vertical="center"/>
    </xf>
    <xf numFmtId="167" fontId="19" fillId="73" borderId="14" xfId="0" applyNumberFormat="1" applyFont="1" applyFill="1" applyBorder="1" applyAlignment="1">
      <alignment horizontal="center" vertical="center" wrapText="1"/>
    </xf>
    <xf numFmtId="167" fontId="27" fillId="73" borderId="77" xfId="0" applyNumberFormat="1" applyFont="1" applyFill="1" applyBorder="1" applyAlignment="1">
      <alignment horizontal="center" vertical="center"/>
    </xf>
    <xf numFmtId="167" fontId="19" fillId="73" borderId="23" xfId="0" applyNumberFormat="1" applyFont="1" applyFill="1" applyBorder="1" applyAlignment="1">
      <alignment horizontal="center" vertical="center" wrapText="1"/>
    </xf>
    <xf numFmtId="190" fontId="38" fillId="0" borderId="0" xfId="304" applyNumberFormat="1" applyFont="1" applyFill="1" applyBorder="1" applyAlignment="1">
      <alignment horizontal="center" vertical="center"/>
    </xf>
    <xf numFmtId="167" fontId="25" fillId="0" borderId="0" xfId="405" applyNumberFormat="1" applyFont="1" applyFill="1" applyBorder="1" applyAlignment="1">
      <alignment horizontal="center" vertical="center" wrapText="1"/>
    </xf>
    <xf numFmtId="167" fontId="19" fillId="73" borderId="29" xfId="0" applyNumberFormat="1" applyFont="1" applyFill="1" applyBorder="1" applyAlignment="1">
      <alignment horizontal="center" vertical="center" wrapText="1"/>
    </xf>
    <xf numFmtId="9" fontId="25" fillId="0" borderId="0" xfId="405" applyNumberFormat="1" applyFont="1" applyFill="1" applyBorder="1" applyAlignment="1">
      <alignment horizontal="center" vertical="center" wrapText="1"/>
    </xf>
    <xf numFmtId="167" fontId="25" fillId="0" borderId="34" xfId="0" applyNumberFormat="1" applyFont="1" applyBorder="1" applyAlignment="1">
      <alignment horizontal="center" vertical="center"/>
    </xf>
    <xf numFmtId="167" fontId="19" fillId="73" borderId="30" xfId="405" applyNumberFormat="1" applyFont="1" applyFill="1" applyBorder="1" applyAlignment="1">
      <alignment horizontal="center" vertical="center" wrapText="1"/>
    </xf>
    <xf numFmtId="167" fontId="34" fillId="72" borderId="27" xfId="0" applyNumberFormat="1" applyFont="1" applyFill="1" applyBorder="1" applyAlignment="1">
      <alignment horizontal="center" vertical="center" wrapText="1"/>
    </xf>
    <xf numFmtId="167" fontId="144" fillId="0" borderId="0" xfId="0" applyNumberFormat="1" applyFont="1" applyAlignment="1">
      <alignment horizontal="center" vertical="center"/>
    </xf>
    <xf numFmtId="167" fontId="19" fillId="73" borderId="84" xfId="0" applyNumberFormat="1" applyFont="1" applyFill="1" applyBorder="1" applyAlignment="1">
      <alignment horizontal="center" vertical="center" wrapText="1"/>
    </xf>
    <xf numFmtId="0" fontId="0" fillId="0" borderId="87" xfId="0" applyBorder="1"/>
    <xf numFmtId="167" fontId="19" fillId="73" borderId="13" xfId="0" applyNumberFormat="1" applyFont="1" applyFill="1" applyBorder="1" applyAlignment="1">
      <alignment horizontal="center" vertical="center" wrapText="1"/>
    </xf>
    <xf numFmtId="167" fontId="19" fillId="73" borderId="15" xfId="0" applyNumberFormat="1" applyFont="1" applyFill="1" applyBorder="1" applyAlignment="1">
      <alignment horizontal="center" vertical="center" wrapText="1"/>
    </xf>
    <xf numFmtId="167" fontId="19" fillId="73" borderId="51" xfId="0" applyNumberFormat="1" applyFont="1" applyFill="1" applyBorder="1" applyAlignment="1">
      <alignment horizontal="center" vertical="center" wrapText="1"/>
    </xf>
    <xf numFmtId="167" fontId="19" fillId="73" borderId="49" xfId="0" applyNumberFormat="1" applyFont="1" applyFill="1" applyBorder="1" applyAlignment="1">
      <alignment horizontal="center" vertical="center" wrapText="1"/>
    </xf>
    <xf numFmtId="167" fontId="19" fillId="73" borderId="53" xfId="0" applyNumberFormat="1" applyFont="1" applyFill="1" applyBorder="1" applyAlignment="1">
      <alignment horizontal="center" vertical="center" wrapText="1"/>
    </xf>
    <xf numFmtId="167" fontId="19" fillId="73" borderId="55" xfId="0" applyNumberFormat="1" applyFont="1" applyFill="1" applyBorder="1" applyAlignment="1">
      <alignment horizontal="center" vertical="center" wrapText="1"/>
    </xf>
    <xf numFmtId="167" fontId="19" fillId="73" borderId="88" xfId="0" applyNumberFormat="1" applyFont="1" applyFill="1" applyBorder="1" applyAlignment="1">
      <alignment horizontal="center" vertical="center" wrapText="1"/>
    </xf>
    <xf numFmtId="167" fontId="19" fillId="73" borderId="52" xfId="0" applyNumberFormat="1" applyFont="1" applyFill="1" applyBorder="1" applyAlignment="1">
      <alignment horizontal="center" vertical="center" wrapText="1"/>
    </xf>
    <xf numFmtId="167" fontId="19" fillId="73" borderId="76" xfId="0" applyNumberFormat="1" applyFont="1" applyFill="1" applyBorder="1" applyAlignment="1">
      <alignment horizontal="center" vertical="center" wrapText="1"/>
    </xf>
    <xf numFmtId="167" fontId="25" fillId="0" borderId="87" xfId="0" applyNumberFormat="1" applyFont="1" applyBorder="1" applyAlignment="1">
      <alignment horizontal="center" vertical="center"/>
    </xf>
    <xf numFmtId="167" fontId="19" fillId="73" borderId="89" xfId="0" applyNumberFormat="1" applyFont="1" applyFill="1" applyBorder="1" applyAlignment="1">
      <alignment horizontal="center" vertical="center" wrapText="1"/>
    </xf>
    <xf numFmtId="167" fontId="19" fillId="73" borderId="78" xfId="0" applyNumberFormat="1" applyFont="1" applyFill="1" applyBorder="1" applyAlignment="1">
      <alignment horizontal="center" vertical="center" wrapText="1"/>
    </xf>
    <xf numFmtId="167" fontId="19" fillId="73" borderId="90" xfId="0" applyNumberFormat="1" applyFont="1" applyFill="1" applyBorder="1" applyAlignment="1">
      <alignment horizontal="center" vertical="center" wrapText="1"/>
    </xf>
    <xf numFmtId="167" fontId="19" fillId="73" borderId="34" xfId="0" applyNumberFormat="1" applyFont="1" applyFill="1" applyBorder="1" applyAlignment="1">
      <alignment horizontal="center" vertical="center" wrapText="1"/>
    </xf>
    <xf numFmtId="167" fontId="19" fillId="73" borderId="10" xfId="0" applyNumberFormat="1" applyFont="1" applyFill="1" applyBorder="1" applyAlignment="1">
      <alignment horizontal="center" vertical="center" wrapText="1"/>
    </xf>
    <xf numFmtId="167" fontId="19" fillId="73" borderId="30" xfId="0" applyNumberFormat="1" applyFont="1" applyFill="1" applyBorder="1" applyAlignment="1">
      <alignment horizontal="center" vertical="center" wrapText="1"/>
    </xf>
    <xf numFmtId="167" fontId="19" fillId="73" borderId="36" xfId="0" applyNumberFormat="1" applyFont="1" applyFill="1" applyBorder="1" applyAlignment="1">
      <alignment horizontal="center" vertical="center" wrapText="1"/>
    </xf>
    <xf numFmtId="167" fontId="19" fillId="73" borderId="94" xfId="0" applyNumberFormat="1" applyFont="1" applyFill="1" applyBorder="1" applyAlignment="1">
      <alignment horizontal="center" vertical="center" wrapText="1"/>
    </xf>
    <xf numFmtId="167" fontId="19" fillId="73" borderId="37" xfId="0" applyNumberFormat="1" applyFont="1" applyFill="1" applyBorder="1" applyAlignment="1">
      <alignment horizontal="center" vertical="center" wrapText="1"/>
    </xf>
    <xf numFmtId="167" fontId="19" fillId="73" borderId="21" xfId="0" applyNumberFormat="1" applyFont="1" applyFill="1" applyBorder="1" applyAlignment="1">
      <alignment horizontal="center" vertical="center" wrapText="1"/>
    </xf>
    <xf numFmtId="167" fontId="19" fillId="73" borderId="93" xfId="0" applyNumberFormat="1" applyFont="1" applyFill="1" applyBorder="1" applyAlignment="1">
      <alignment horizontal="center" vertical="center" wrapText="1"/>
    </xf>
    <xf numFmtId="167" fontId="25" fillId="36" borderId="0" xfId="0" applyNumberFormat="1" applyFont="1" applyFill="1" applyAlignment="1">
      <alignment horizontal="center" vertical="center"/>
    </xf>
    <xf numFmtId="173" fontId="18" fillId="36" borderId="11" xfId="0" applyNumberFormat="1" applyFont="1" applyFill="1" applyBorder="1"/>
    <xf numFmtId="2" fontId="18" fillId="36" borderId="11" xfId="0" applyNumberFormat="1" applyFont="1" applyFill="1" applyBorder="1" applyAlignment="1">
      <alignment horizontal="right"/>
    </xf>
    <xf numFmtId="0" fontId="18" fillId="36" borderId="32" xfId="0" applyFont="1" applyFill="1" applyBorder="1"/>
    <xf numFmtId="0" fontId="18" fillId="36" borderId="11" xfId="0" applyFont="1" applyFill="1" applyBorder="1" applyAlignment="1">
      <alignment horizontal="right"/>
    </xf>
    <xf numFmtId="176" fontId="18" fillId="36" borderId="11" xfId="0" applyNumberFormat="1" applyFont="1" applyFill="1" applyBorder="1"/>
    <xf numFmtId="0" fontId="18" fillId="36" borderId="32" xfId="0" applyFont="1" applyFill="1" applyBorder="1" applyAlignment="1">
      <alignment horizontal="right"/>
    </xf>
    <xf numFmtId="173" fontId="18" fillId="36" borderId="31" xfId="0" applyNumberFormat="1" applyFont="1" applyFill="1" applyBorder="1"/>
    <xf numFmtId="0" fontId="18" fillId="36" borderId="0" xfId="0" applyFont="1" applyFill="1"/>
    <xf numFmtId="0" fontId="18" fillId="36" borderId="31" xfId="0" applyFont="1" applyFill="1" applyBorder="1" applyAlignment="1">
      <alignment horizontal="right"/>
    </xf>
    <xf numFmtId="167" fontId="20" fillId="0" borderId="47" xfId="5" applyNumberFormat="1" applyFont="1" applyBorder="1" applyAlignment="1" applyProtection="1">
      <alignment horizontal="center" vertical="center"/>
      <protection locked="0"/>
    </xf>
    <xf numFmtId="167" fontId="20" fillId="0" borderId="32" xfId="5" applyNumberFormat="1" applyFont="1" applyBorder="1" applyAlignment="1" applyProtection="1">
      <alignment vertical="center"/>
      <protection locked="0"/>
    </xf>
    <xf numFmtId="167" fontId="20" fillId="0" borderId="34" xfId="5" applyNumberFormat="1" applyFont="1" applyBorder="1" applyAlignment="1" applyProtection="1">
      <alignment vertical="center"/>
      <protection locked="0"/>
    </xf>
    <xf numFmtId="0" fontId="18" fillId="0" borderId="11" xfId="0" applyFont="1" applyBorder="1" applyAlignment="1">
      <alignment vertical="center"/>
    </xf>
    <xf numFmtId="172" fontId="18" fillId="36" borderId="11" xfId="6" applyNumberFormat="1" applyFont="1" applyFill="1" applyBorder="1" applyAlignment="1">
      <alignment horizontal="center"/>
    </xf>
    <xf numFmtId="172" fontId="18" fillId="36" borderId="32" xfId="6" applyNumberFormat="1" applyFont="1" applyFill="1" applyBorder="1" applyAlignment="1">
      <alignment horizontal="center"/>
    </xf>
    <xf numFmtId="3" fontId="18" fillId="36" borderId="11" xfId="0" applyNumberFormat="1" applyFont="1" applyFill="1" applyBorder="1" applyAlignment="1">
      <alignment horizontal="right"/>
    </xf>
    <xf numFmtId="174" fontId="18" fillId="36" borderId="11" xfId="6" applyNumberFormat="1" applyFont="1" applyFill="1" applyBorder="1" applyAlignment="1">
      <alignment horizontal="center"/>
    </xf>
    <xf numFmtId="174" fontId="18" fillId="36" borderId="32" xfId="6" applyNumberFormat="1" applyFont="1" applyFill="1" applyBorder="1" applyAlignment="1">
      <alignment horizontal="center"/>
    </xf>
    <xf numFmtId="174" fontId="18" fillId="36" borderId="31" xfId="6" applyNumberFormat="1" applyFont="1" applyFill="1" applyBorder="1" applyAlignment="1">
      <alignment horizontal="center"/>
    </xf>
    <xf numFmtId="174" fontId="18" fillId="36" borderId="34" xfId="6" applyNumberFormat="1" applyFont="1" applyFill="1" applyBorder="1" applyAlignment="1">
      <alignment horizontal="center"/>
    </xf>
    <xf numFmtId="170" fontId="18" fillId="36" borderId="32" xfId="6" applyNumberFormat="1" applyFont="1" applyFill="1" applyBorder="1" applyAlignment="1">
      <alignment horizontal="center" vertical="center"/>
    </xf>
    <xf numFmtId="3" fontId="145" fillId="36" borderId="32" xfId="0" applyNumberFormat="1" applyFont="1" applyFill="1" applyBorder="1" applyAlignment="1">
      <alignment horizontal="right"/>
    </xf>
    <xf numFmtId="173" fontId="18" fillId="36" borderId="11" xfId="6" applyNumberFormat="1" applyFont="1" applyFill="1" applyBorder="1" applyAlignment="1">
      <alignment horizontal="center"/>
    </xf>
    <xf numFmtId="170" fontId="18" fillId="36" borderId="32" xfId="0" applyNumberFormat="1" applyFont="1" applyFill="1" applyBorder="1"/>
    <xf numFmtId="170" fontId="18" fillId="36" borderId="32" xfId="6" applyNumberFormat="1" applyFont="1" applyFill="1" applyBorder="1" applyAlignment="1">
      <alignment horizontal="center"/>
    </xf>
    <xf numFmtId="173" fontId="18" fillId="36" borderId="31" xfId="6" applyNumberFormat="1" applyFont="1" applyFill="1" applyBorder="1" applyAlignment="1">
      <alignment horizontal="center"/>
    </xf>
    <xf numFmtId="170" fontId="18" fillId="36" borderId="34" xfId="0" applyNumberFormat="1" applyFont="1" applyFill="1" applyBorder="1"/>
    <xf numFmtId="173" fontId="20" fillId="36" borderId="11" xfId="6" applyNumberFormat="1" applyFont="1" applyFill="1" applyBorder="1" applyAlignment="1">
      <alignment horizontal="center"/>
    </xf>
    <xf numFmtId="173" fontId="20" fillId="36" borderId="11" xfId="0" applyNumberFormat="1" applyFont="1" applyFill="1" applyBorder="1"/>
    <xf numFmtId="170" fontId="20" fillId="36" borderId="32" xfId="0" applyNumberFormat="1" applyFont="1" applyFill="1" applyBorder="1"/>
    <xf numFmtId="170" fontId="20" fillId="36" borderId="32" xfId="6" applyNumberFormat="1" applyFont="1" applyFill="1" applyBorder="1" applyAlignment="1">
      <alignment horizontal="center"/>
    </xf>
    <xf numFmtId="173" fontId="20" fillId="36" borderId="31" xfId="6" applyNumberFormat="1" applyFont="1" applyFill="1" applyBorder="1" applyAlignment="1">
      <alignment horizontal="center"/>
    </xf>
    <xf numFmtId="173" fontId="20" fillId="36" borderId="31" xfId="0" applyNumberFormat="1" applyFont="1" applyFill="1" applyBorder="1"/>
    <xf numFmtId="170" fontId="20" fillId="36" borderId="34" xfId="6" applyNumberFormat="1" applyFont="1" applyFill="1" applyBorder="1" applyAlignment="1">
      <alignment horizontal="center"/>
    </xf>
    <xf numFmtId="170" fontId="18" fillId="36" borderId="34" xfId="6" applyNumberFormat="1" applyFont="1" applyFill="1" applyBorder="1" applyAlignment="1">
      <alignment horizontal="center"/>
    </xf>
    <xf numFmtId="170" fontId="20" fillId="0" borderId="11" xfId="6" applyNumberFormat="1" applyFont="1" applyBorder="1" applyAlignment="1">
      <alignment horizontal="center" vertical="center"/>
    </xf>
    <xf numFmtId="170" fontId="20" fillId="0" borderId="32" xfId="6" applyNumberFormat="1" applyFont="1" applyBorder="1" applyAlignment="1">
      <alignment horizontal="center" vertical="center"/>
    </xf>
    <xf numFmtId="170" fontId="20" fillId="0" borderId="20" xfId="6" applyNumberFormat="1" applyFont="1" applyBorder="1" applyAlignment="1">
      <alignment horizontal="center" vertical="center"/>
    </xf>
    <xf numFmtId="170" fontId="20" fillId="0" borderId="37" xfId="6" applyNumberFormat="1" applyFont="1" applyBorder="1" applyAlignment="1">
      <alignment horizontal="center" vertical="center"/>
    </xf>
    <xf numFmtId="170" fontId="20" fillId="0" borderId="24" xfId="6" applyNumberFormat="1" applyFont="1" applyFill="1" applyBorder="1" applyAlignment="1">
      <alignment horizontal="center" vertical="center"/>
    </xf>
    <xf numFmtId="170" fontId="20" fillId="0" borderId="45" xfId="6" applyNumberFormat="1" applyFont="1" applyFill="1" applyBorder="1" applyAlignment="1">
      <alignment horizontal="center" vertical="center"/>
    </xf>
    <xf numFmtId="170" fontId="18" fillId="0" borderId="11" xfId="6" applyNumberFormat="1" applyFont="1" applyBorder="1" applyAlignment="1">
      <alignment horizontal="center" vertical="center"/>
    </xf>
    <xf numFmtId="170" fontId="18" fillId="0" borderId="32" xfId="6" applyNumberFormat="1" applyFont="1" applyBorder="1" applyAlignment="1">
      <alignment horizontal="center" vertical="center"/>
    </xf>
    <xf numFmtId="170" fontId="18" fillId="0" borderId="20" xfId="6" applyNumberFormat="1" applyFont="1" applyBorder="1" applyAlignment="1">
      <alignment horizontal="center" vertical="center"/>
    </xf>
    <xf numFmtId="170" fontId="18" fillId="0" borderId="37" xfId="6" applyNumberFormat="1" applyFont="1" applyBorder="1" applyAlignment="1">
      <alignment horizontal="center" vertical="center"/>
    </xf>
    <xf numFmtId="170" fontId="18" fillId="0" borderId="24" xfId="6" applyNumberFormat="1" applyFont="1" applyFill="1" applyBorder="1" applyAlignment="1">
      <alignment horizontal="center" vertical="center"/>
    </xf>
    <xf numFmtId="170" fontId="18" fillId="0" borderId="45" xfId="6" applyNumberFormat="1" applyFont="1" applyFill="1" applyBorder="1" applyAlignment="1">
      <alignment horizontal="center" vertical="center"/>
    </xf>
    <xf numFmtId="170" fontId="18" fillId="34" borderId="11" xfId="6" applyNumberFormat="1" applyFont="1" applyFill="1" applyBorder="1" applyAlignment="1">
      <alignment horizontal="center"/>
    </xf>
    <xf numFmtId="170" fontId="18" fillId="34" borderId="32" xfId="6" applyNumberFormat="1" applyFont="1" applyFill="1" applyBorder="1" applyAlignment="1">
      <alignment horizontal="center"/>
    </xf>
    <xf numFmtId="170" fontId="18" fillId="34" borderId="20" xfId="6" applyNumberFormat="1" applyFont="1" applyFill="1" applyBorder="1" applyAlignment="1">
      <alignment horizontal="center"/>
    </xf>
    <xf numFmtId="170" fontId="18" fillId="34" borderId="37" xfId="6" applyNumberFormat="1" applyFont="1" applyFill="1" applyBorder="1" applyAlignment="1">
      <alignment horizontal="center"/>
    </xf>
    <xf numFmtId="170" fontId="20" fillId="34" borderId="11" xfId="6" applyNumberFormat="1" applyFont="1" applyFill="1" applyBorder="1" applyAlignment="1">
      <alignment horizontal="center"/>
    </xf>
    <xf numFmtId="170" fontId="20" fillId="34" borderId="32" xfId="6" applyNumberFormat="1" applyFont="1" applyFill="1" applyBorder="1" applyAlignment="1">
      <alignment horizontal="center"/>
    </xf>
    <xf numFmtId="170" fontId="20" fillId="34" borderId="20" xfId="6" applyNumberFormat="1" applyFont="1" applyFill="1" applyBorder="1" applyAlignment="1">
      <alignment horizontal="center"/>
    </xf>
    <xf numFmtId="170" fontId="20" fillId="34" borderId="37" xfId="6" applyNumberFormat="1" applyFont="1" applyFill="1" applyBorder="1" applyAlignment="1">
      <alignment horizontal="center"/>
    </xf>
    <xf numFmtId="170" fontId="20" fillId="0" borderId="52" xfId="6" applyNumberFormat="1" applyFont="1" applyBorder="1" applyAlignment="1">
      <alignment horizontal="center" vertical="center"/>
    </xf>
    <xf numFmtId="170" fontId="20" fillId="0" borderId="53" xfId="6" applyNumberFormat="1" applyFont="1" applyBorder="1" applyAlignment="1">
      <alignment horizontal="center" vertical="center"/>
    </xf>
    <xf numFmtId="170" fontId="20" fillId="0" borderId="11" xfId="0" applyNumberFormat="1" applyFont="1" applyBorder="1"/>
    <xf numFmtId="167" fontId="0" fillId="76" borderId="29" xfId="0" applyNumberFormat="1" applyFill="1" applyBorder="1" applyAlignment="1">
      <alignment horizontal="center" vertical="center" wrapText="1"/>
    </xf>
    <xf numFmtId="0" fontId="19" fillId="76" borderId="12" xfId="0" applyFont="1" applyFill="1" applyBorder="1" applyAlignment="1">
      <alignment horizontal="center" vertical="center" wrapText="1"/>
    </xf>
    <xf numFmtId="1" fontId="19" fillId="76" borderId="12" xfId="0" applyNumberFormat="1" applyFont="1" applyFill="1" applyBorder="1" applyAlignment="1">
      <alignment horizontal="center" vertical="center" wrapText="1"/>
    </xf>
    <xf numFmtId="0" fontId="19" fillId="76" borderId="30" xfId="0" applyFont="1" applyFill="1" applyBorder="1" applyAlignment="1">
      <alignment horizontal="center" vertical="center" wrapText="1"/>
    </xf>
    <xf numFmtId="0" fontId="0" fillId="0" borderId="0" xfId="0" applyAlignment="1">
      <alignment horizontal="center"/>
    </xf>
    <xf numFmtId="0" fontId="19" fillId="76" borderId="84" xfId="0" applyFont="1" applyFill="1" applyBorder="1" applyAlignment="1">
      <alignment horizontal="center"/>
    </xf>
    <xf numFmtId="0" fontId="146" fillId="76" borderId="46" xfId="0" applyFont="1" applyFill="1" applyBorder="1" applyAlignment="1">
      <alignment horizontal="center"/>
    </xf>
    <xf numFmtId="0" fontId="146" fillId="76" borderId="46" xfId="0" applyFont="1" applyFill="1" applyBorder="1" applyAlignment="1">
      <alignment horizontal="center" vertical="center"/>
    </xf>
    <xf numFmtId="167" fontId="19" fillId="76" borderId="77" xfId="0" applyNumberFormat="1" applyFont="1" applyFill="1" applyBorder="1" applyAlignment="1" applyProtection="1">
      <alignment horizontal="center" vertical="center"/>
      <protection locked="0"/>
    </xf>
    <xf numFmtId="0" fontId="0" fillId="0" borderId="96" xfId="0" applyBorder="1"/>
    <xf numFmtId="0" fontId="0" fillId="76" borderId="46" xfId="0" applyFill="1" applyBorder="1"/>
    <xf numFmtId="167" fontId="19" fillId="76" borderId="23" xfId="0" applyNumberFormat="1" applyFont="1" applyFill="1" applyBorder="1" applyAlignment="1" applyProtection="1">
      <alignment horizontal="center" vertical="center"/>
      <protection locked="0"/>
    </xf>
    <xf numFmtId="0" fontId="0" fillId="0" borderId="86" xfId="0" applyBorder="1"/>
    <xf numFmtId="0" fontId="25" fillId="0" borderId="0" xfId="0" applyFont="1" applyAlignment="1">
      <alignment horizontal="right" vertical="center" readingOrder="2"/>
    </xf>
    <xf numFmtId="167" fontId="19" fillId="76" borderId="13" xfId="0" applyNumberFormat="1" applyFont="1" applyFill="1" applyBorder="1" applyAlignment="1" applyProtection="1">
      <alignment horizontal="center" vertical="center"/>
      <protection locked="0"/>
    </xf>
    <xf numFmtId="167" fontId="19" fillId="76" borderId="23" xfId="0" applyNumberFormat="1" applyFont="1" applyFill="1" applyBorder="1" applyAlignment="1" applyProtection="1">
      <alignment horizontal="center" vertical="center" wrapText="1"/>
      <protection locked="0"/>
    </xf>
    <xf numFmtId="0" fontId="0" fillId="0" borderId="0" xfId="0" applyAlignment="1">
      <alignment horizontal="right" readingOrder="2"/>
    </xf>
    <xf numFmtId="0" fontId="91" fillId="0" borderId="0" xfId="0" applyFont="1" applyAlignment="1">
      <alignment horizontal="right" vertical="center" readingOrder="2"/>
    </xf>
    <xf numFmtId="0" fontId="144" fillId="77" borderId="0" xfId="0" applyFont="1" applyFill="1"/>
    <xf numFmtId="0" fontId="28" fillId="77" borderId="0" xfId="0" applyFont="1" applyFill="1"/>
    <xf numFmtId="0" fontId="19" fillId="76" borderId="13" xfId="0" applyFont="1" applyFill="1" applyBorder="1" applyAlignment="1">
      <alignment horizontal="right" vertical="center" wrapText="1"/>
    </xf>
    <xf numFmtId="1" fontId="19" fillId="76" borderId="14" xfId="0" applyNumberFormat="1" applyFont="1" applyFill="1" applyBorder="1" applyAlignment="1">
      <alignment horizontal="right" vertical="center" wrapText="1"/>
    </xf>
    <xf numFmtId="0" fontId="19" fillId="76" borderId="15" xfId="0" applyFont="1" applyFill="1" applyBorder="1" applyAlignment="1">
      <alignment horizontal="right" vertical="center" wrapText="1"/>
    </xf>
    <xf numFmtId="1" fontId="19" fillId="78" borderId="98" xfId="0" applyNumberFormat="1" applyFont="1" applyFill="1" applyBorder="1" applyAlignment="1">
      <alignment horizontal="center" vertical="center" wrapText="1"/>
    </xf>
    <xf numFmtId="1" fontId="19" fillId="78" borderId="99" xfId="0" applyNumberFormat="1" applyFont="1" applyFill="1" applyBorder="1" applyAlignment="1">
      <alignment horizontal="center" vertical="center" wrapText="1"/>
    </xf>
    <xf numFmtId="0" fontId="0" fillId="0" borderId="0" xfId="0" quotePrefix="1"/>
    <xf numFmtId="0" fontId="25" fillId="0" borderId="0" xfId="0" applyFont="1"/>
    <xf numFmtId="0" fontId="19" fillId="0" borderId="0" xfId="0" applyFont="1"/>
    <xf numFmtId="167" fontId="20" fillId="0" borderId="15" xfId="1" applyNumberFormat="1" applyFont="1" applyBorder="1" applyAlignment="1">
      <alignment horizontal="right" vertical="center" readingOrder="2"/>
    </xf>
    <xf numFmtId="0" fontId="149" fillId="0" borderId="34" xfId="0" applyFont="1" applyBorder="1" applyAlignment="1">
      <alignment horizontal="right" vertical="center" readingOrder="2"/>
    </xf>
    <xf numFmtId="167" fontId="18" fillId="42" borderId="25" xfId="4" applyNumberFormat="1" applyFont="1" applyFill="1" applyBorder="1"/>
    <xf numFmtId="167" fontId="21" fillId="0" borderId="16" xfId="4" applyNumberFormat="1" applyFont="1" applyBorder="1"/>
    <xf numFmtId="9" fontId="18" fillId="42" borderId="25" xfId="2" applyFont="1" applyFill="1" applyBorder="1"/>
    <xf numFmtId="175" fontId="18" fillId="41" borderId="34" xfId="4" applyNumberFormat="1" applyFont="1" applyFill="1" applyBorder="1"/>
    <xf numFmtId="173" fontId="18" fillId="40" borderId="11" xfId="0" applyNumberFormat="1" applyFont="1" applyFill="1" applyBorder="1"/>
    <xf numFmtId="3" fontId="18" fillId="34" borderId="18" xfId="0" applyNumberFormat="1" applyFont="1" applyFill="1" applyBorder="1"/>
    <xf numFmtId="0" fontId="18" fillId="0" borderId="0" xfId="0" applyFont="1"/>
    <xf numFmtId="176" fontId="18" fillId="40" borderId="11" xfId="0" applyNumberFormat="1" applyFont="1" applyFill="1" applyBorder="1"/>
    <xf numFmtId="173" fontId="18" fillId="43" borderId="11" xfId="0" applyNumberFormat="1" applyFont="1" applyFill="1" applyBorder="1"/>
    <xf numFmtId="173" fontId="18" fillId="40" borderId="31" xfId="0" applyNumberFormat="1" applyFont="1" applyFill="1" applyBorder="1"/>
    <xf numFmtId="172" fontId="18" fillId="0" borderId="11" xfId="6" applyNumberFormat="1" applyFont="1" applyBorder="1" applyAlignment="1">
      <alignment horizontal="center"/>
    </xf>
    <xf numFmtId="172" fontId="18" fillId="0" borderId="32" xfId="6" applyNumberFormat="1" applyFont="1" applyBorder="1" applyAlignment="1">
      <alignment horizontal="center"/>
    </xf>
    <xf numFmtId="174" fontId="18" fillId="34" borderId="11" xfId="6" applyNumberFormat="1" applyFont="1" applyFill="1" applyBorder="1" applyAlignment="1">
      <alignment horizontal="center"/>
    </xf>
    <xf numFmtId="174" fontId="18" fillId="34" borderId="32" xfId="6" applyNumberFormat="1" applyFont="1" applyFill="1" applyBorder="1" applyAlignment="1">
      <alignment horizontal="center"/>
    </xf>
    <xf numFmtId="174" fontId="18" fillId="34" borderId="31" xfId="6" applyNumberFormat="1" applyFont="1" applyFill="1" applyBorder="1" applyAlignment="1">
      <alignment horizontal="center"/>
    </xf>
    <xf numFmtId="174" fontId="18" fillId="34" borderId="34" xfId="6" applyNumberFormat="1" applyFont="1" applyFill="1" applyBorder="1" applyAlignment="1">
      <alignment horizontal="center"/>
    </xf>
    <xf numFmtId="170" fontId="18" fillId="36" borderId="31" xfId="6" applyNumberFormat="1" applyFont="1" applyFill="1" applyBorder="1" applyAlignment="1">
      <alignment horizontal="center" vertical="center"/>
    </xf>
    <xf numFmtId="170" fontId="18" fillId="0" borderId="34" xfId="6" applyNumberFormat="1" applyFont="1" applyBorder="1" applyAlignment="1">
      <alignment horizontal="center" vertical="center"/>
    </xf>
    <xf numFmtId="170" fontId="18" fillId="34" borderId="11" xfId="6" applyNumberFormat="1" applyFont="1" applyFill="1" applyBorder="1" applyAlignment="1">
      <alignment horizontal="center" vertical="center"/>
    </xf>
    <xf numFmtId="170" fontId="18" fillId="34" borderId="11" xfId="0" applyNumberFormat="1" applyFont="1" applyFill="1" applyBorder="1"/>
    <xf numFmtId="170" fontId="18" fillId="0" borderId="32" xfId="0" applyNumberFormat="1" applyFont="1" applyBorder="1"/>
    <xf numFmtId="170" fontId="18" fillId="0" borderId="11" xfId="0" applyNumberFormat="1" applyFont="1" applyBorder="1"/>
    <xf numFmtId="170" fontId="18" fillId="0" borderId="31" xfId="0" applyNumberFormat="1" applyFont="1" applyBorder="1"/>
    <xf numFmtId="170" fontId="18" fillId="0" borderId="34" xfId="0" applyNumberFormat="1" applyFont="1" applyBorder="1"/>
    <xf numFmtId="170" fontId="20" fillId="34" borderId="11" xfId="0" applyNumberFormat="1" applyFont="1" applyFill="1" applyBorder="1"/>
    <xf numFmtId="170" fontId="20" fillId="34" borderId="32" xfId="0" applyNumberFormat="1" applyFont="1" applyFill="1" applyBorder="1"/>
    <xf numFmtId="170" fontId="20" fillId="36" borderId="31" xfId="6" applyNumberFormat="1" applyFont="1" applyFill="1" applyBorder="1" applyAlignment="1">
      <alignment horizontal="center"/>
    </xf>
    <xf numFmtId="170" fontId="20" fillId="34" borderId="34" xfId="6" applyNumberFormat="1" applyFont="1" applyFill="1" applyBorder="1" applyAlignment="1">
      <alignment horizontal="center"/>
    </xf>
    <xf numFmtId="170" fontId="18" fillId="34" borderId="32" xfId="0" applyNumberFormat="1" applyFont="1" applyFill="1" applyBorder="1"/>
    <xf numFmtId="170" fontId="18" fillId="36" borderId="31" xfId="6" applyNumberFormat="1" applyFont="1" applyFill="1" applyBorder="1" applyAlignment="1">
      <alignment horizontal="center"/>
    </xf>
    <xf numFmtId="170" fontId="18" fillId="34" borderId="34" xfId="6" applyNumberFormat="1" applyFont="1" applyFill="1" applyBorder="1" applyAlignment="1">
      <alignment horizontal="center"/>
    </xf>
    <xf numFmtId="177" fontId="18" fillId="0" borderId="31" xfId="0" applyNumberFormat="1" applyFont="1" applyBorder="1"/>
    <xf numFmtId="0" fontId="18" fillId="0" borderId="32" xfId="0" applyFont="1" applyBorder="1"/>
    <xf numFmtId="0" fontId="18" fillId="0" borderId="34" xfId="0" applyFont="1" applyBorder="1"/>
    <xf numFmtId="179" fontId="18" fillId="0" borderId="11" xfId="0" applyNumberFormat="1" applyFont="1" applyBorder="1"/>
    <xf numFmtId="164" fontId="18" fillId="0" borderId="11" xfId="0" applyNumberFormat="1" applyFont="1" applyBorder="1"/>
    <xf numFmtId="164" fontId="18" fillId="0" borderId="32" xfId="0" applyNumberFormat="1" applyFont="1" applyBorder="1"/>
    <xf numFmtId="177" fontId="18" fillId="0" borderId="11" xfId="0" applyNumberFormat="1" applyFont="1" applyBorder="1"/>
    <xf numFmtId="177" fontId="18" fillId="0" borderId="32" xfId="0" applyNumberFormat="1" applyFont="1" applyBorder="1"/>
    <xf numFmtId="177" fontId="18" fillId="0" borderId="34" xfId="0" applyNumberFormat="1" applyFont="1" applyBorder="1"/>
    <xf numFmtId="0" fontId="18" fillId="0" borderId="12" xfId="0" applyFont="1" applyBorder="1"/>
    <xf numFmtId="0" fontId="18" fillId="0" borderId="30" xfId="0" applyFont="1" applyBorder="1"/>
    <xf numFmtId="0" fontId="18" fillId="0" borderId="11" xfId="0" applyFont="1" applyBorder="1"/>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xf numFmtId="0" fontId="18" fillId="0" borderId="16" xfId="0" applyFont="1" applyBorder="1" applyAlignment="1">
      <alignment horizontal="center" vertical="center"/>
    </xf>
    <xf numFmtId="0" fontId="18" fillId="0" borderId="11" xfId="0" applyFont="1" applyBorder="1" applyAlignment="1">
      <alignment horizontal="center" vertical="center"/>
    </xf>
    <xf numFmtId="0" fontId="18" fillId="0" borderId="23" xfId="0" applyFont="1" applyBorder="1" applyAlignment="1">
      <alignment horizontal="center" vertical="center"/>
    </xf>
    <xf numFmtId="0" fontId="18" fillId="0" borderId="31" xfId="0" applyFont="1" applyBorder="1" applyAlignment="1">
      <alignment horizontal="center" vertical="center"/>
    </xf>
    <xf numFmtId="167" fontId="150" fillId="72" borderId="26" xfId="0" applyNumberFormat="1" applyFont="1" applyFill="1" applyBorder="1" applyAlignment="1">
      <alignment horizontal="center" vertical="center" wrapText="1"/>
    </xf>
    <xf numFmtId="43" fontId="18" fillId="36" borderId="11" xfId="4" applyFont="1" applyFill="1" applyBorder="1" applyAlignment="1">
      <alignment horizontal="right"/>
    </xf>
    <xf numFmtId="167" fontId="145" fillId="36" borderId="11" xfId="0" applyNumberFormat="1" applyFont="1" applyFill="1" applyBorder="1"/>
    <xf numFmtId="167" fontId="145" fillId="36" borderId="11" xfId="4" applyNumberFormat="1" applyFont="1" applyFill="1" applyBorder="1" applyAlignment="1">
      <alignment horizontal="right"/>
    </xf>
    <xf numFmtId="0" fontId="37" fillId="39" borderId="16" xfId="3" applyNumberFormat="1" applyFont="1" applyFill="1" applyBorder="1" applyAlignment="1">
      <alignment horizontal="center" vertical="center" wrapText="1"/>
    </xf>
    <xf numFmtId="170" fontId="20" fillId="36" borderId="73" xfId="0" applyNumberFormat="1" applyFont="1" applyFill="1" applyBorder="1" applyAlignment="1">
      <alignment horizontal="left" vertical="center" wrapText="1" indent="1"/>
    </xf>
    <xf numFmtId="170" fontId="20" fillId="36" borderId="73" xfId="0" applyNumberFormat="1" applyFont="1" applyFill="1" applyBorder="1" applyAlignment="1">
      <alignment horizontal="left" vertical="center"/>
    </xf>
    <xf numFmtId="192" fontId="20" fillId="36" borderId="73" xfId="0" applyNumberFormat="1" applyFont="1" applyFill="1" applyBorder="1" applyAlignment="1">
      <alignment horizontal="center" vertical="center"/>
    </xf>
    <xf numFmtId="192" fontId="20" fillId="36" borderId="78" xfId="0" applyNumberFormat="1" applyFont="1" applyFill="1" applyBorder="1" applyAlignment="1">
      <alignment horizontal="center" vertical="center"/>
    </xf>
    <xf numFmtId="192" fontId="20" fillId="36" borderId="73" xfId="0" applyNumberFormat="1" applyFont="1" applyFill="1" applyBorder="1" applyAlignment="1">
      <alignment horizontal="center" vertical="center" wrapText="1"/>
    </xf>
    <xf numFmtId="170" fontId="20" fillId="36" borderId="73" xfId="0" applyNumberFormat="1" applyFont="1" applyFill="1" applyBorder="1" applyAlignment="1">
      <alignment horizontal="center" vertical="center"/>
    </xf>
    <xf numFmtId="193" fontId="20" fillId="36" borderId="73" xfId="0" applyNumberFormat="1" applyFont="1" applyFill="1" applyBorder="1" applyAlignment="1">
      <alignment horizontal="center" vertical="center" wrapText="1"/>
    </xf>
    <xf numFmtId="193" fontId="20" fillId="36" borderId="73" xfId="0" applyNumberFormat="1" applyFont="1" applyFill="1" applyBorder="1" applyAlignment="1">
      <alignment horizontal="center" vertical="center"/>
    </xf>
    <xf numFmtId="175" fontId="20" fillId="36" borderId="81" xfId="0" applyNumberFormat="1" applyFont="1" applyFill="1" applyBorder="1" applyAlignment="1">
      <alignment horizontal="center" vertical="center"/>
    </xf>
    <xf numFmtId="193" fontId="20" fillId="36" borderId="81" xfId="0" applyNumberFormat="1" applyFont="1" applyFill="1" applyBorder="1" applyAlignment="1">
      <alignment horizontal="center" vertical="center"/>
    </xf>
    <xf numFmtId="192" fontId="20" fillId="36" borderId="81" xfId="0" applyNumberFormat="1" applyFont="1" applyFill="1" applyBorder="1" applyAlignment="1">
      <alignment horizontal="center" vertical="center"/>
    </xf>
    <xf numFmtId="192" fontId="20" fillId="36" borderId="34" xfId="0" applyNumberFormat="1" applyFont="1" applyFill="1" applyBorder="1" applyAlignment="1">
      <alignment horizontal="center" vertical="center"/>
    </xf>
    <xf numFmtId="189" fontId="20" fillId="0" borderId="73" xfId="405" applyNumberFormat="1" applyFont="1" applyFill="1" applyBorder="1" applyAlignment="1">
      <alignment horizontal="center" vertical="center" wrapText="1"/>
    </xf>
    <xf numFmtId="167" fontId="20" fillId="0" borderId="81" xfId="0" applyNumberFormat="1" applyFont="1" applyBorder="1" applyAlignment="1">
      <alignment horizontal="center" vertical="center"/>
    </xf>
    <xf numFmtId="189" fontId="111" fillId="0" borderId="73" xfId="5" applyNumberFormat="1" applyFont="1" applyFill="1" applyBorder="1" applyAlignment="1" applyProtection="1">
      <alignment horizontal="center" vertical="center"/>
      <protection locked="0"/>
    </xf>
    <xf numFmtId="189" fontId="111" fillId="0" borderId="73" xfId="405" applyNumberFormat="1" applyFont="1" applyFill="1" applyBorder="1" applyAlignment="1">
      <alignment horizontal="center" vertical="center" wrapText="1"/>
    </xf>
    <xf numFmtId="189" fontId="111" fillId="0" borderId="81" xfId="405" applyNumberFormat="1" applyFont="1" applyFill="1" applyBorder="1" applyAlignment="1">
      <alignment horizontal="center" vertical="center" wrapText="1"/>
    </xf>
    <xf numFmtId="167" fontId="111" fillId="0" borderId="23" xfId="4" applyNumberFormat="1" applyFont="1" applyBorder="1" applyAlignment="1">
      <alignment horizontal="center" vertical="center"/>
    </xf>
    <xf numFmtId="167" fontId="111" fillId="0" borderId="81" xfId="405" applyNumberFormat="1" applyFont="1" applyFill="1" applyBorder="1" applyAlignment="1">
      <alignment horizontal="center" vertical="center" wrapText="1"/>
    </xf>
    <xf numFmtId="167" fontId="111" fillId="0" borderId="34" xfId="405" applyNumberFormat="1" applyFont="1" applyFill="1" applyBorder="1" applyAlignment="1">
      <alignment horizontal="center" vertical="center" wrapText="1"/>
    </xf>
    <xf numFmtId="189" fontId="111" fillId="0" borderId="30" xfId="0" applyNumberFormat="1" applyFont="1" applyBorder="1" applyAlignment="1">
      <alignment horizontal="center" vertical="center"/>
    </xf>
    <xf numFmtId="189" fontId="111" fillId="0" borderId="78" xfId="0" applyNumberFormat="1" applyFont="1" applyBorder="1" applyAlignment="1">
      <alignment horizontal="center" vertical="center"/>
    </xf>
    <xf numFmtId="189" fontId="111" fillId="0" borderId="34" xfId="0" applyNumberFormat="1" applyFont="1" applyBorder="1" applyAlignment="1">
      <alignment horizontal="center" vertical="center"/>
    </xf>
    <xf numFmtId="167" fontId="111" fillId="36" borderId="73" xfId="0" applyNumberFormat="1" applyFont="1" applyFill="1" applyBorder="1" applyAlignment="1">
      <alignment horizontal="center" vertical="center"/>
    </xf>
    <xf numFmtId="167" fontId="111" fillId="36" borderId="78" xfId="0" applyNumberFormat="1" applyFont="1" applyFill="1" applyBorder="1" applyAlignment="1">
      <alignment horizontal="center" vertical="center"/>
    </xf>
    <xf numFmtId="9" fontId="20" fillId="36" borderId="30" xfId="405" applyNumberFormat="1" applyFont="1" applyFill="1" applyBorder="1" applyAlignment="1">
      <alignment horizontal="center" vertical="center" wrapText="1"/>
    </xf>
    <xf numFmtId="9" fontId="20" fillId="36" borderId="78" xfId="405" applyNumberFormat="1" applyFont="1" applyFill="1" applyBorder="1" applyAlignment="1">
      <alignment horizontal="center" vertical="center" wrapText="1"/>
    </xf>
    <xf numFmtId="9" fontId="20" fillId="36" borderId="34" xfId="405" applyNumberFormat="1" applyFont="1" applyFill="1" applyBorder="1" applyAlignment="1">
      <alignment horizontal="center" vertical="center" wrapText="1"/>
    </xf>
    <xf numFmtId="9" fontId="20" fillId="0" borderId="34" xfId="405" applyNumberFormat="1" applyFont="1" applyFill="1" applyBorder="1" applyAlignment="1">
      <alignment horizontal="center" vertical="center" wrapText="1"/>
    </xf>
    <xf numFmtId="167" fontId="111" fillId="36" borderId="80" xfId="0" applyNumberFormat="1" applyFont="1" applyFill="1" applyBorder="1" applyAlignment="1">
      <alignment horizontal="center" vertical="center"/>
    </xf>
    <xf numFmtId="167" fontId="111" fillId="0" borderId="55" xfId="0" applyNumberFormat="1" applyFont="1" applyBorder="1" applyAlignment="1">
      <alignment horizontal="center" vertical="center"/>
    </xf>
    <xf numFmtId="167" fontId="111" fillId="0" borderId="14" xfId="0" applyNumberFormat="1" applyFont="1" applyBorder="1" applyAlignment="1">
      <alignment horizontal="center" vertical="center"/>
    </xf>
    <xf numFmtId="167" fontId="111" fillId="0" borderId="15" xfId="0" applyNumberFormat="1" applyFont="1" applyBorder="1" applyAlignment="1">
      <alignment horizontal="center" vertical="center"/>
    </xf>
    <xf numFmtId="167" fontId="111" fillId="0" borderId="80" xfId="0" applyNumberFormat="1" applyFont="1" applyBorder="1" applyAlignment="1">
      <alignment horizontal="center" vertical="center"/>
    </xf>
    <xf numFmtId="167" fontId="111" fillId="0" borderId="73" xfId="0" applyNumberFormat="1" applyFont="1" applyBorder="1" applyAlignment="1">
      <alignment horizontal="center" vertical="center"/>
    </xf>
    <xf numFmtId="167" fontId="111" fillId="0" borderId="78" xfId="0" applyNumberFormat="1" applyFont="1" applyBorder="1" applyAlignment="1">
      <alignment horizontal="center" vertical="center"/>
    </xf>
    <xf numFmtId="167" fontId="111" fillId="0" borderId="91" xfId="0" applyNumberFormat="1" applyFont="1" applyBorder="1" applyAlignment="1">
      <alignment horizontal="center" vertical="center"/>
    </xf>
    <xf numFmtId="167" fontId="111" fillId="0" borderId="81" xfId="0" applyNumberFormat="1" applyFont="1" applyBorder="1" applyAlignment="1">
      <alignment horizontal="center" vertical="center"/>
    </xf>
    <xf numFmtId="167" fontId="111" fillId="0" borderId="34" xfId="0" applyNumberFormat="1" applyFont="1" applyBorder="1" applyAlignment="1">
      <alignment horizontal="center" vertical="center"/>
    </xf>
    <xf numFmtId="167" fontId="111" fillId="0" borderId="39" xfId="0" applyNumberFormat="1" applyFont="1" applyBorder="1" applyAlignment="1">
      <alignment horizontal="center" vertical="center"/>
    </xf>
    <xf numFmtId="167" fontId="111" fillId="0" borderId="20" xfId="0" applyNumberFormat="1" applyFont="1" applyBorder="1" applyAlignment="1">
      <alignment horizontal="center" vertical="center"/>
    </xf>
    <xf numFmtId="167" fontId="111" fillId="0" borderId="37" xfId="0" applyNumberFormat="1" applyFont="1" applyBorder="1" applyAlignment="1">
      <alignment horizontal="center" vertical="center"/>
    </xf>
    <xf numFmtId="167" fontId="111" fillId="36" borderId="92" xfId="0" applyNumberFormat="1" applyFont="1" applyFill="1" applyBorder="1" applyAlignment="1">
      <alignment horizontal="center" vertical="center"/>
    </xf>
    <xf numFmtId="167" fontId="111" fillId="36" borderId="12" xfId="0" applyNumberFormat="1" applyFont="1" applyFill="1" applyBorder="1" applyAlignment="1">
      <alignment horizontal="center" vertical="center"/>
    </xf>
    <xf numFmtId="167" fontId="111" fillId="36" borderId="21" xfId="0" applyNumberFormat="1" applyFont="1" applyFill="1" applyBorder="1" applyAlignment="1">
      <alignment horizontal="center" vertical="center"/>
    </xf>
    <xf numFmtId="167" fontId="111" fillId="0" borderId="13" xfId="0" applyNumberFormat="1" applyFont="1" applyBorder="1" applyAlignment="1">
      <alignment horizontal="center" vertical="center"/>
    </xf>
    <xf numFmtId="167" fontId="111" fillId="0" borderId="79" xfId="0" applyNumberFormat="1" applyFont="1" applyBorder="1" applyAlignment="1">
      <alignment horizontal="center" vertical="center"/>
    </xf>
    <xf numFmtId="167" fontId="111" fillId="0" borderId="77" xfId="0" applyNumberFormat="1" applyFont="1" applyBorder="1" applyAlignment="1">
      <alignment horizontal="center" vertical="center"/>
    </xf>
    <xf numFmtId="167" fontId="111" fillId="0" borderId="93" xfId="0" applyNumberFormat="1" applyFont="1" applyBorder="1" applyAlignment="1">
      <alignment horizontal="center" vertical="center"/>
    </xf>
    <xf numFmtId="167" fontId="111" fillId="0" borderId="36" xfId="0" applyNumberFormat="1" applyFont="1" applyBorder="1" applyAlignment="1">
      <alignment horizontal="center" vertical="center"/>
    </xf>
    <xf numFmtId="167" fontId="111" fillId="36" borderId="55" xfId="0" applyNumberFormat="1" applyFont="1" applyFill="1" applyBorder="1" applyAlignment="1">
      <alignment horizontal="center" vertical="center"/>
    </xf>
    <xf numFmtId="167" fontId="111" fillId="36" borderId="14" xfId="0" applyNumberFormat="1" applyFont="1" applyFill="1" applyBorder="1" applyAlignment="1">
      <alignment horizontal="center" vertical="center"/>
    </xf>
    <xf numFmtId="167" fontId="111" fillId="36" borderId="75" xfId="0" applyNumberFormat="1" applyFont="1" applyFill="1" applyBorder="1" applyAlignment="1">
      <alignment horizontal="center" vertical="center"/>
    </xf>
    <xf numFmtId="167" fontId="111" fillId="0" borderId="75" xfId="0" applyNumberFormat="1" applyFont="1" applyBorder="1" applyAlignment="1">
      <alignment horizontal="center" vertical="center"/>
    </xf>
    <xf numFmtId="167" fontId="111" fillId="0" borderId="95" xfId="0" applyNumberFormat="1" applyFont="1" applyBorder="1" applyAlignment="1">
      <alignment horizontal="center" vertical="center"/>
    </xf>
    <xf numFmtId="167" fontId="111" fillId="0" borderId="23" xfId="0" applyNumberFormat="1" applyFont="1" applyBorder="1" applyAlignment="1">
      <alignment horizontal="center" vertical="center"/>
    </xf>
    <xf numFmtId="189" fontId="111" fillId="0" borderId="73" xfId="405" applyNumberFormat="1" applyFont="1" applyFill="1" applyBorder="1" applyAlignment="1">
      <alignment horizontal="center" vertical="center"/>
    </xf>
    <xf numFmtId="189" fontId="111" fillId="0" borderId="78" xfId="405" applyNumberFormat="1" applyFont="1" applyFill="1" applyBorder="1" applyAlignment="1">
      <alignment horizontal="center" vertical="center"/>
    </xf>
    <xf numFmtId="189" fontId="111" fillId="0" borderId="81" xfId="405" applyNumberFormat="1" applyFont="1" applyFill="1" applyBorder="1" applyAlignment="1">
      <alignment horizontal="center" vertical="center"/>
    </xf>
    <xf numFmtId="0" fontId="18" fillId="36" borderId="78" xfId="0" applyFont="1" applyFill="1" applyBorder="1"/>
    <xf numFmtId="3" fontId="21" fillId="0" borderId="56" xfId="0" applyNumberFormat="1" applyFont="1" applyBorder="1"/>
    <xf numFmtId="0" fontId="18" fillId="0" borderId="97" xfId="0" applyFont="1" applyBorder="1" applyAlignment="1">
      <alignment horizontal="center"/>
    </xf>
    <xf numFmtId="0" fontId="18" fillId="76" borderId="28" xfId="0" applyFont="1" applyFill="1" applyBorder="1"/>
    <xf numFmtId="0" fontId="18" fillId="0" borderId="85" xfId="0" applyFont="1" applyBorder="1" applyAlignment="1">
      <alignment horizontal="center"/>
    </xf>
    <xf numFmtId="167" fontId="20" fillId="0" borderId="73" xfId="1" applyNumberFormat="1" applyFont="1" applyBorder="1" applyAlignment="1">
      <alignment horizontal="right" vertical="center" readingOrder="2"/>
    </xf>
    <xf numFmtId="167" fontId="20" fillId="0" borderId="73" xfId="1" applyNumberFormat="1" applyFont="1" applyBorder="1" applyAlignment="1" applyProtection="1">
      <alignment horizontal="right" vertical="center"/>
      <protection locked="0"/>
    </xf>
    <xf numFmtId="167" fontId="20" fillId="0" borderId="78" xfId="1" applyNumberFormat="1" applyFont="1" applyBorder="1" applyAlignment="1" applyProtection="1">
      <alignment horizontal="center" vertical="center"/>
      <protection locked="0"/>
    </xf>
    <xf numFmtId="167" fontId="20" fillId="0" borderId="73" xfId="1" applyNumberFormat="1" applyFont="1" applyBorder="1" applyAlignment="1">
      <alignment horizontal="right" vertical="center"/>
    </xf>
    <xf numFmtId="167" fontId="20" fillId="0" borderId="78" xfId="1" applyNumberFormat="1" applyFont="1" applyBorder="1" applyAlignment="1">
      <alignment horizontal="center" vertical="center"/>
    </xf>
    <xf numFmtId="167" fontId="20" fillId="34" borderId="73" xfId="1" applyNumberFormat="1" applyFont="1" applyFill="1" applyBorder="1" applyAlignment="1" applyProtection="1">
      <alignment horizontal="right" vertical="center" wrapText="1"/>
      <protection locked="0"/>
    </xf>
    <xf numFmtId="167" fontId="20" fillId="34" borderId="78" xfId="1" applyNumberFormat="1" applyFont="1" applyFill="1" applyBorder="1" applyAlignment="1" applyProtection="1">
      <alignment horizontal="center" vertical="center" wrapText="1"/>
      <protection locked="0"/>
    </xf>
    <xf numFmtId="167" fontId="20" fillId="0" borderId="78" xfId="1" applyNumberFormat="1" applyFont="1" applyBorder="1" applyAlignment="1">
      <alignment horizontal="center"/>
    </xf>
    <xf numFmtId="167" fontId="20" fillId="0" borderId="81" xfId="1" applyNumberFormat="1" applyFont="1" applyBorder="1" applyAlignment="1">
      <alignment horizontal="right" vertical="center" readingOrder="2"/>
    </xf>
    <xf numFmtId="167" fontId="20" fillId="0" borderId="81" xfId="1" applyNumberFormat="1" applyFont="1" applyBorder="1" applyAlignment="1" applyProtection="1">
      <alignment horizontal="right" vertical="center"/>
      <protection locked="0"/>
    </xf>
    <xf numFmtId="167" fontId="20" fillId="0" borderId="44" xfId="1" applyNumberFormat="1" applyFont="1" applyBorder="1" applyAlignment="1">
      <alignment horizontal="center"/>
    </xf>
    <xf numFmtId="167" fontId="21" fillId="77" borderId="81" xfId="1" applyNumberFormat="1" applyFont="1" applyFill="1" applyBorder="1" applyAlignment="1">
      <alignment horizontal="right" vertical="center" readingOrder="2"/>
    </xf>
    <xf numFmtId="167" fontId="21" fillId="77" borderId="81" xfId="1" applyNumberFormat="1" applyFont="1" applyFill="1" applyBorder="1" applyAlignment="1" applyProtection="1">
      <alignment horizontal="right" vertical="center"/>
      <protection locked="0"/>
    </xf>
    <xf numFmtId="167" fontId="21" fillId="77" borderId="97" xfId="1" applyNumberFormat="1" applyFont="1" applyFill="1" applyBorder="1" applyAlignment="1">
      <alignment horizontal="center"/>
    </xf>
    <xf numFmtId="167" fontId="18" fillId="0" borderId="34" xfId="0" applyNumberFormat="1" applyFont="1" applyBorder="1"/>
    <xf numFmtId="193" fontId="18" fillId="0" borderId="56" xfId="0" applyNumberFormat="1" applyFont="1" applyBorder="1"/>
    <xf numFmtId="0" fontId="18" fillId="34" borderId="73" xfId="0" applyFont="1" applyFill="1" applyBorder="1" applyAlignment="1">
      <alignment horizontal="center"/>
    </xf>
    <xf numFmtId="3" fontId="154" fillId="34" borderId="73" xfId="0" applyNumberFormat="1" applyFont="1" applyFill="1" applyBorder="1" applyAlignment="1">
      <alignment horizontal="center"/>
    </xf>
    <xf numFmtId="3" fontId="154" fillId="34" borderId="73" xfId="0" applyNumberFormat="1" applyFont="1" applyFill="1" applyBorder="1" applyAlignment="1">
      <alignment horizontal="center" vertical="center" wrapText="1" readingOrder="2"/>
    </xf>
    <xf numFmtId="167" fontId="21" fillId="77" borderId="23" xfId="1" applyNumberFormat="1" applyFont="1" applyFill="1" applyBorder="1" applyAlignment="1">
      <alignment horizontal="right" vertical="center" readingOrder="2"/>
    </xf>
    <xf numFmtId="3" fontId="20" fillId="0" borderId="85" xfId="0" applyNumberFormat="1" applyFont="1" applyBorder="1" applyAlignment="1">
      <alignment horizontal="center"/>
    </xf>
    <xf numFmtId="167" fontId="18" fillId="0" borderId="23" xfId="0" applyNumberFormat="1" applyFont="1" applyBorder="1"/>
    <xf numFmtId="0" fontId="0" fillId="80" borderId="20" xfId="0" applyFill="1" applyBorder="1"/>
    <xf numFmtId="0" fontId="0" fillId="80" borderId="13" xfId="0" applyFill="1" applyBorder="1"/>
    <xf numFmtId="0" fontId="0" fillId="80" borderId="77" xfId="0" applyFill="1" applyBorder="1"/>
    <xf numFmtId="0" fontId="0" fillId="0" borderId="73" xfId="0" applyBorder="1"/>
    <xf numFmtId="0" fontId="0" fillId="80" borderId="23" xfId="0" applyFill="1" applyBorder="1"/>
    <xf numFmtId="0" fontId="0" fillId="0" borderId="81" xfId="0" applyBorder="1"/>
    <xf numFmtId="0" fontId="0" fillId="80" borderId="12" xfId="0" applyFill="1" applyBorder="1"/>
    <xf numFmtId="0" fontId="0" fillId="80" borderId="73" xfId="0" applyFill="1" applyBorder="1"/>
    <xf numFmtId="0" fontId="0" fillId="80" borderId="78" xfId="0" applyFill="1" applyBorder="1"/>
    <xf numFmtId="164" fontId="0" fillId="0" borderId="0" xfId="3" applyFont="1"/>
    <xf numFmtId="0" fontId="0" fillId="80" borderId="14" xfId="0" applyFill="1" applyBorder="1"/>
    <xf numFmtId="0" fontId="0" fillId="80" borderId="15" xfId="0" applyFill="1" applyBorder="1"/>
    <xf numFmtId="0" fontId="0" fillId="80" borderId="36" xfId="0" applyFill="1" applyBorder="1"/>
    <xf numFmtId="0" fontId="19" fillId="80" borderId="13" xfId="0" applyFont="1" applyFill="1" applyBorder="1"/>
    <xf numFmtId="0" fontId="19" fillId="80" borderId="77" xfId="0" applyFont="1" applyFill="1" applyBorder="1"/>
    <xf numFmtId="0" fontId="19" fillId="80" borderId="23" xfId="0" applyFont="1" applyFill="1" applyBorder="1"/>
    <xf numFmtId="0" fontId="18" fillId="36" borderId="73" xfId="0" applyFont="1" applyFill="1" applyBorder="1"/>
    <xf numFmtId="195" fontId="156" fillId="36" borderId="23" xfId="680" applyNumberFormat="1" applyFont="1" applyFill="1" applyBorder="1" applyAlignment="1" applyProtection="1">
      <alignment vertical="center" readingOrder="2"/>
      <protection locked="0"/>
    </xf>
    <xf numFmtId="0" fontId="20" fillId="36" borderId="96" xfId="0" applyFont="1" applyFill="1" applyBorder="1"/>
    <xf numFmtId="195" fontId="156" fillId="36" borderId="47" xfId="681" applyNumberFormat="1" applyFont="1" applyFill="1" applyBorder="1" applyAlignment="1" applyProtection="1">
      <alignment vertical="center" readingOrder="2"/>
      <protection locked="0"/>
    </xf>
    <xf numFmtId="0" fontId="18" fillId="0" borderId="73" xfId="0" applyFont="1" applyBorder="1"/>
    <xf numFmtId="0" fontId="18" fillId="0" borderId="20" xfId="0" applyFont="1" applyBorder="1"/>
    <xf numFmtId="0" fontId="145" fillId="0" borderId="14" xfId="0" applyFont="1" applyBorder="1"/>
    <xf numFmtId="194" fontId="157" fillId="0" borderId="39" xfId="681" applyNumberFormat="1" applyFont="1" applyBorder="1" applyAlignment="1" applyProtection="1">
      <alignment vertical="center" readingOrder="2"/>
      <protection locked="0"/>
    </xf>
    <xf numFmtId="0" fontId="111" fillId="0" borderId="14" xfId="0" applyFont="1" applyBorder="1"/>
    <xf numFmtId="0" fontId="111" fillId="0" borderId="15" xfId="0" applyFont="1" applyBorder="1"/>
    <xf numFmtId="194" fontId="157" fillId="0" borderId="20" xfId="681" applyNumberFormat="1" applyFont="1" applyBorder="1" applyAlignment="1" applyProtection="1">
      <alignment vertical="center" readingOrder="2"/>
      <protection locked="0"/>
    </xf>
    <xf numFmtId="0" fontId="111" fillId="0" borderId="73" xfId="0" applyFont="1" applyBorder="1"/>
    <xf numFmtId="0" fontId="111" fillId="0" borderId="78" xfId="0" applyFont="1" applyBorder="1"/>
    <xf numFmtId="194" fontId="157" fillId="0" borderId="73" xfId="681" applyNumberFormat="1" applyFont="1" applyBorder="1" applyAlignment="1" applyProtection="1">
      <alignment vertical="center" readingOrder="2"/>
      <protection locked="0"/>
    </xf>
    <xf numFmtId="194" fontId="157" fillId="0" borderId="73" xfId="681" applyNumberFormat="1" applyFont="1" applyBorder="1" applyAlignment="1" applyProtection="1">
      <alignment horizontal="right" vertical="center" readingOrder="2"/>
      <protection locked="0"/>
    </xf>
    <xf numFmtId="194" fontId="18" fillId="0" borderId="81" xfId="0" applyNumberFormat="1" applyFont="1" applyBorder="1"/>
    <xf numFmtId="0" fontId="27" fillId="80" borderId="77" xfId="0" applyFont="1" applyFill="1" applyBorder="1"/>
    <xf numFmtId="0" fontId="27" fillId="80" borderId="23" xfId="0" applyFont="1" applyFill="1" applyBorder="1"/>
    <xf numFmtId="164" fontId="145" fillId="0" borderId="14" xfId="3" applyFont="1" applyBorder="1"/>
    <xf numFmtId="164" fontId="145" fillId="0" borderId="73" xfId="3" applyFont="1" applyBorder="1"/>
    <xf numFmtId="0" fontId="18" fillId="0" borderId="81" xfId="0" applyFont="1" applyBorder="1"/>
    <xf numFmtId="164" fontId="145" fillId="0" borderId="81" xfId="3" applyFont="1" applyBorder="1"/>
    <xf numFmtId="0" fontId="18" fillId="36" borderId="87" xfId="0" applyFont="1" applyFill="1" applyBorder="1"/>
    <xf numFmtId="0" fontId="155" fillId="79" borderId="46" xfId="0" applyFont="1" applyFill="1" applyBorder="1" applyAlignment="1">
      <alignment horizontal="center" vertical="center" wrapText="1"/>
    </xf>
    <xf numFmtId="167" fontId="19" fillId="0" borderId="0" xfId="4" applyNumberFormat="1" applyFont="1" applyFill="1" applyAlignment="1">
      <alignment horizontal="right" wrapText="1"/>
    </xf>
    <xf numFmtId="167" fontId="0" fillId="0" borderId="0" xfId="4" applyNumberFormat="1" applyFont="1" applyFill="1" applyAlignment="1">
      <alignment horizontal="right" wrapText="1"/>
    </xf>
    <xf numFmtId="167" fontId="19" fillId="0" borderId="101" xfId="4" applyNumberFormat="1" applyFont="1" applyFill="1" applyBorder="1" applyAlignment="1">
      <alignment horizontal="right" wrapText="1"/>
    </xf>
    <xf numFmtId="167" fontId="19" fillId="41" borderId="102" xfId="4" applyNumberFormat="1" applyFont="1" applyFill="1" applyBorder="1" applyAlignment="1">
      <alignment horizontal="right" wrapText="1"/>
    </xf>
    <xf numFmtId="167" fontId="19" fillId="81" borderId="0" xfId="4" applyNumberFormat="1" applyFont="1" applyFill="1" applyAlignment="1">
      <alignment horizontal="right" wrapText="1"/>
    </xf>
    <xf numFmtId="167" fontId="19" fillId="40" borderId="13" xfId="4" applyNumberFormat="1" applyFont="1" applyFill="1" applyBorder="1" applyAlignment="1">
      <alignment horizontal="right" wrapText="1"/>
    </xf>
    <xf numFmtId="167" fontId="0" fillId="0" borderId="0" xfId="4" applyNumberFormat="1" applyFont="1" applyFill="1" applyAlignment="1">
      <alignment horizontal="right"/>
    </xf>
    <xf numFmtId="167" fontId="0" fillId="0" borderId="101" xfId="4" applyNumberFormat="1" applyFont="1" applyFill="1" applyBorder="1" applyAlignment="1">
      <alignment horizontal="right"/>
    </xf>
    <xf numFmtId="167" fontId="0" fillId="41" borderId="102" xfId="4" applyNumberFormat="1" applyFont="1" applyFill="1" applyBorder="1" applyAlignment="1">
      <alignment horizontal="right"/>
    </xf>
    <xf numFmtId="167" fontId="0" fillId="81" borderId="0" xfId="4" applyNumberFormat="1" applyFont="1" applyFill="1" applyAlignment="1">
      <alignment horizontal="right"/>
    </xf>
    <xf numFmtId="167" fontId="0" fillId="40" borderId="77" xfId="4" applyNumberFormat="1" applyFont="1" applyFill="1" applyBorder="1" applyAlignment="1">
      <alignment horizontal="right"/>
    </xf>
    <xf numFmtId="167" fontId="0" fillId="40" borderId="73" xfId="4" applyNumberFormat="1" applyFont="1" applyFill="1" applyBorder="1" applyAlignment="1">
      <alignment horizontal="right"/>
    </xf>
    <xf numFmtId="167" fontId="19" fillId="40" borderId="14" xfId="4" applyNumberFormat="1" applyFont="1" applyFill="1" applyBorder="1" applyAlignment="1">
      <alignment horizontal="center" vertical="center" wrapText="1"/>
    </xf>
    <xf numFmtId="2" fontId="156" fillId="0" borderId="73" xfId="681" applyNumberFormat="1" applyFont="1" applyBorder="1" applyAlignment="1" applyProtection="1">
      <alignment vertical="center" readingOrder="2"/>
      <protection locked="0"/>
    </xf>
    <xf numFmtId="2" fontId="156" fillId="0" borderId="39" xfId="681" applyNumberFormat="1" applyFont="1" applyBorder="1" applyAlignment="1" applyProtection="1">
      <alignment vertical="center" readingOrder="2"/>
      <protection locked="0"/>
    </xf>
    <xf numFmtId="2" fontId="156" fillId="0" borderId="20" xfId="681" applyNumberFormat="1" applyFont="1" applyBorder="1" applyAlignment="1" applyProtection="1">
      <alignment vertical="center" readingOrder="2"/>
      <protection locked="0"/>
    </xf>
    <xf numFmtId="2" fontId="0" fillId="0" borderId="81" xfId="0" applyNumberFormat="1" applyBorder="1"/>
    <xf numFmtId="167" fontId="21" fillId="0" borderId="12" xfId="0" applyNumberFormat="1" applyFont="1" applyBorder="1" applyProtection="1">
      <protection locked="0"/>
    </xf>
    <xf numFmtId="3" fontId="159" fillId="0" borderId="73" xfId="0" applyNumberFormat="1" applyFont="1" applyBorder="1"/>
    <xf numFmtId="3" fontId="159" fillId="0" borderId="78" xfId="0" applyNumberFormat="1" applyFont="1" applyBorder="1"/>
    <xf numFmtId="3" fontId="158" fillId="0" borderId="73" xfId="0" applyNumberFormat="1" applyFont="1" applyBorder="1"/>
    <xf numFmtId="3" fontId="158" fillId="0" borderId="78" xfId="0" applyNumberFormat="1" applyFont="1" applyBorder="1"/>
    <xf numFmtId="3" fontId="158" fillId="0" borderId="20" xfId="0" applyNumberFormat="1" applyFont="1" applyBorder="1"/>
    <xf numFmtId="3" fontId="158" fillId="0" borderId="37" xfId="0" applyNumberFormat="1" applyFont="1" applyBorder="1"/>
    <xf numFmtId="3" fontId="27" fillId="0" borderId="15" xfId="0" applyNumberFormat="1" applyFont="1" applyBorder="1"/>
    <xf numFmtId="3" fontId="27" fillId="0" borderId="78" xfId="0" applyNumberFormat="1" applyFont="1" applyBorder="1"/>
    <xf numFmtId="3" fontId="27" fillId="0" borderId="37" xfId="0" applyNumberFormat="1" applyFont="1" applyBorder="1"/>
    <xf numFmtId="3" fontId="111" fillId="0" borderId="44" xfId="0" applyNumberFormat="1" applyFont="1" applyBorder="1"/>
    <xf numFmtId="167" fontId="0" fillId="0" borderId="73" xfId="5" applyNumberFormat="1" applyFont="1" applyBorder="1" applyAlignment="1" applyProtection="1">
      <alignment horizontal="center"/>
      <protection locked="0"/>
    </xf>
    <xf numFmtId="0" fontId="0" fillId="0" borderId="0" xfId="0" applyAlignment="1">
      <alignment wrapText="1"/>
    </xf>
    <xf numFmtId="0" fontId="19" fillId="83" borderId="41" xfId="0" applyFont="1" applyFill="1" applyBorder="1" applyAlignment="1" applyProtection="1">
      <alignment horizontal="center" vertical="center" wrapText="1"/>
      <protection locked="0"/>
    </xf>
    <xf numFmtId="167" fontId="0" fillId="0" borderId="80" xfId="5" applyNumberFormat="1" applyFont="1" applyBorder="1" applyAlignment="1" applyProtection="1">
      <alignment horizontal="center"/>
      <protection locked="0"/>
    </xf>
    <xf numFmtId="167" fontId="0" fillId="0" borderId="24" xfId="5" applyNumberFormat="1" applyFont="1" applyBorder="1" applyAlignment="1" applyProtection="1">
      <alignment horizontal="center"/>
      <protection locked="0"/>
    </xf>
    <xf numFmtId="167" fontId="0" fillId="0" borderId="45" xfId="5" applyNumberFormat="1" applyFont="1" applyBorder="1" applyAlignment="1" applyProtection="1">
      <alignment horizontal="center"/>
      <protection locked="0"/>
    </xf>
    <xf numFmtId="10" fontId="0" fillId="0" borderId="0" xfId="5" applyNumberFormat="1" applyFont="1" applyBorder="1" applyAlignment="1" applyProtection="1">
      <alignment horizontal="center" vertical="center"/>
      <protection locked="0"/>
    </xf>
    <xf numFmtId="196" fontId="0" fillId="0" borderId="0" xfId="0" applyNumberFormat="1"/>
    <xf numFmtId="0" fontId="19" fillId="83" borderId="77" xfId="0" applyFont="1" applyFill="1" applyBorder="1" applyAlignment="1">
      <alignment horizontal="center" vertical="center" wrapText="1"/>
    </xf>
    <xf numFmtId="167" fontId="0" fillId="0" borderId="78" xfId="5" applyNumberFormat="1" applyFont="1" applyBorder="1" applyAlignment="1" applyProtection="1">
      <alignment horizontal="center"/>
      <protection locked="0"/>
    </xf>
    <xf numFmtId="0" fontId="19" fillId="83" borderId="23" xfId="0" applyFont="1" applyFill="1" applyBorder="1" applyAlignment="1">
      <alignment horizontal="center" vertical="center" wrapText="1"/>
    </xf>
    <xf numFmtId="0" fontId="19" fillId="83" borderId="73" xfId="0" applyFont="1" applyFill="1" applyBorder="1" applyAlignment="1">
      <alignment horizontal="center" vertical="center" wrapText="1"/>
    </xf>
    <xf numFmtId="167" fontId="0" fillId="0" borderId="20" xfId="5" applyNumberFormat="1" applyFont="1" applyBorder="1" applyAlignment="1" applyProtection="1">
      <alignment horizontal="center"/>
      <protection locked="0"/>
    </xf>
    <xf numFmtId="167" fontId="0" fillId="0" borderId="39" xfId="5" applyNumberFormat="1" applyFont="1" applyBorder="1" applyAlignment="1" applyProtection="1">
      <alignment horizontal="center"/>
      <protection locked="0"/>
    </xf>
    <xf numFmtId="167" fontId="0" fillId="0" borderId="37" xfId="5" applyNumberFormat="1" applyFont="1" applyBorder="1" applyAlignment="1" applyProtection="1">
      <alignment horizontal="center"/>
      <protection locked="0"/>
    </xf>
    <xf numFmtId="0" fontId="19" fillId="83" borderId="41" xfId="0" applyFont="1" applyFill="1" applyBorder="1" applyAlignment="1">
      <alignment horizontal="center" vertical="center" wrapText="1"/>
    </xf>
    <xf numFmtId="0" fontId="19" fillId="83" borderId="45" xfId="0" applyFont="1" applyFill="1" applyBorder="1" applyAlignment="1">
      <alignment horizontal="center" vertical="center" wrapText="1"/>
    </xf>
    <xf numFmtId="0" fontId="19" fillId="83" borderId="29" xfId="0" applyFont="1" applyFill="1" applyBorder="1" applyAlignment="1">
      <alignment horizontal="center" vertical="center" wrapText="1"/>
    </xf>
    <xf numFmtId="0" fontId="19" fillId="83" borderId="12" xfId="0" applyFont="1" applyFill="1" applyBorder="1" applyAlignment="1">
      <alignment horizontal="center" vertical="center" wrapText="1"/>
    </xf>
    <xf numFmtId="0" fontId="19" fillId="83" borderId="30" xfId="0" applyFont="1" applyFill="1" applyBorder="1" applyAlignment="1">
      <alignment horizontal="center" vertical="center" wrapText="1"/>
    </xf>
    <xf numFmtId="198" fontId="0" fillId="0" borderId="0" xfId="0" applyNumberFormat="1"/>
    <xf numFmtId="167" fontId="0" fillId="0" borderId="81" xfId="4" applyNumberFormat="1" applyFont="1" applyBorder="1" applyAlignment="1">
      <alignment horizontal="center" vertical="center"/>
    </xf>
    <xf numFmtId="0" fontId="19" fillId="83" borderId="24" xfId="0" applyFont="1" applyFill="1" applyBorder="1" applyAlignment="1">
      <alignment horizontal="center" vertical="center" wrapText="1"/>
    </xf>
    <xf numFmtId="0" fontId="0" fillId="0" borderId="77" xfId="0" applyBorder="1"/>
    <xf numFmtId="2" fontId="0" fillId="0" borderId="78" xfId="0" applyNumberFormat="1" applyBorder="1"/>
    <xf numFmtId="0" fontId="19" fillId="34" borderId="0" xfId="0" applyFont="1" applyFill="1" applyAlignment="1">
      <alignment horizontal="center" vertical="center" wrapText="1"/>
    </xf>
    <xf numFmtId="10" fontId="18" fillId="36" borderId="81" xfId="5" applyNumberFormat="1" applyFont="1" applyFill="1" applyBorder="1" applyAlignment="1" applyProtection="1">
      <alignment horizontal="center" vertical="center"/>
      <protection locked="0"/>
    </xf>
    <xf numFmtId="10" fontId="18" fillId="36" borderId="34" xfId="5" applyNumberFormat="1" applyFont="1" applyFill="1" applyBorder="1" applyAlignment="1" applyProtection="1">
      <alignment horizontal="center" vertical="center"/>
      <protection locked="0"/>
    </xf>
    <xf numFmtId="167" fontId="18" fillId="36" borderId="73" xfId="5" applyNumberFormat="1" applyFont="1" applyFill="1" applyBorder="1" applyAlignment="1" applyProtection="1">
      <alignment horizontal="center"/>
      <protection locked="0"/>
    </xf>
    <xf numFmtId="167" fontId="18" fillId="36" borderId="34" xfId="4" applyNumberFormat="1" applyFont="1" applyFill="1" applyBorder="1" applyProtection="1">
      <protection locked="0"/>
    </xf>
    <xf numFmtId="167" fontId="21" fillId="34" borderId="24" xfId="5" applyNumberFormat="1" applyFont="1" applyFill="1" applyBorder="1" applyAlignment="1" applyProtection="1">
      <alignment horizontal="center" vertical="center" wrapText="1"/>
      <protection locked="0"/>
    </xf>
    <xf numFmtId="167" fontId="18" fillId="0" borderId="73" xfId="5" applyNumberFormat="1" applyFont="1" applyBorder="1" applyAlignment="1" applyProtection="1">
      <alignment horizontal="center"/>
      <protection locked="0"/>
    </xf>
    <xf numFmtId="167" fontId="18" fillId="0" borderId="78" xfId="5" applyNumberFormat="1" applyFont="1" applyBorder="1" applyAlignment="1" applyProtection="1">
      <alignment horizontal="center"/>
      <protection locked="0"/>
    </xf>
    <xf numFmtId="167" fontId="145" fillId="34" borderId="24" xfId="5" applyNumberFormat="1" applyFont="1" applyFill="1" applyBorder="1" applyAlignment="1" applyProtection="1">
      <alignment horizontal="center" vertical="center" wrapText="1"/>
      <protection locked="0"/>
    </xf>
    <xf numFmtId="167" fontId="145" fillId="34" borderId="45" xfId="5" applyNumberFormat="1" applyFont="1" applyFill="1" applyBorder="1" applyAlignment="1" applyProtection="1">
      <alignment horizontal="center" vertical="center" wrapText="1"/>
      <protection locked="0"/>
    </xf>
    <xf numFmtId="197" fontId="18" fillId="36" borderId="73" xfId="4" applyNumberFormat="1" applyFont="1" applyFill="1" applyBorder="1"/>
    <xf numFmtId="192" fontId="27" fillId="36" borderId="45" xfId="4" applyNumberFormat="1" applyFont="1" applyFill="1" applyBorder="1" applyAlignment="1" applyProtection="1">
      <alignment horizontal="center" vertical="center"/>
      <protection locked="0"/>
    </xf>
    <xf numFmtId="0" fontId="28" fillId="84" borderId="30" xfId="0" applyFont="1" applyFill="1" applyBorder="1" applyAlignment="1">
      <alignment horizontal="center" vertical="center" wrapText="1"/>
    </xf>
    <xf numFmtId="0" fontId="28" fillId="84" borderId="29" xfId="0" applyFont="1" applyFill="1" applyBorder="1" applyAlignment="1">
      <alignment horizontal="center" vertical="center" wrapText="1"/>
    </xf>
    <xf numFmtId="0" fontId="28" fillId="84" borderId="51" xfId="0" applyFont="1" applyFill="1" applyBorder="1" applyAlignment="1">
      <alignment vertical="center" wrapText="1"/>
    </xf>
    <xf numFmtId="0" fontId="28" fillId="84" borderId="53" xfId="0" applyFont="1" applyFill="1" applyBorder="1" applyAlignment="1">
      <alignment horizontal="center" vertical="center" wrapText="1"/>
    </xf>
    <xf numFmtId="0" fontId="144" fillId="0" borderId="0" xfId="0" applyFont="1"/>
    <xf numFmtId="0" fontId="28" fillId="84" borderId="13" xfId="0" applyFont="1" applyFill="1" applyBorder="1" applyAlignment="1">
      <alignment horizontal="center" vertical="center" wrapText="1"/>
    </xf>
    <xf numFmtId="0" fontId="28" fillId="84" borderId="47" xfId="0" applyFont="1" applyFill="1" applyBorder="1" applyAlignment="1">
      <alignment horizontal="center" vertical="center" wrapText="1"/>
    </xf>
    <xf numFmtId="43" fontId="144" fillId="0" borderId="0" xfId="0" applyNumberFormat="1" applyFont="1"/>
    <xf numFmtId="0" fontId="28" fillId="84" borderId="77" xfId="0" applyFont="1" applyFill="1" applyBorder="1" applyAlignment="1">
      <alignment horizontal="center" vertical="center" wrapText="1"/>
    </xf>
    <xf numFmtId="0" fontId="28" fillId="84" borderId="73" xfId="0" applyFont="1" applyFill="1" applyBorder="1" applyAlignment="1">
      <alignment horizontal="center" vertical="center" wrapText="1"/>
    </xf>
    <xf numFmtId="0" fontId="28" fillId="84" borderId="78" xfId="0" applyFont="1" applyFill="1" applyBorder="1" applyAlignment="1">
      <alignment horizontal="center" vertical="center" wrapText="1"/>
    </xf>
    <xf numFmtId="0" fontId="161" fillId="84" borderId="77" xfId="0" applyFont="1" applyFill="1" applyBorder="1" applyAlignment="1">
      <alignment horizontal="center" vertical="center"/>
    </xf>
    <xf numFmtId="0" fontId="162" fillId="36" borderId="73" xfId="0" applyFont="1" applyFill="1" applyBorder="1"/>
    <xf numFmtId="0" fontId="28" fillId="84" borderId="84" xfId="0" applyFont="1" applyFill="1" applyBorder="1" applyAlignment="1">
      <alignment horizontal="center" vertical="center" wrapText="1"/>
    </xf>
    <xf numFmtId="164" fontId="144" fillId="0" borderId="0" xfId="0" applyNumberFormat="1" applyFont="1"/>
    <xf numFmtId="201" fontId="144" fillId="0" borderId="0" xfId="0" applyNumberFormat="1" applyFont="1"/>
    <xf numFmtId="0" fontId="28" fillId="84" borderId="79" xfId="0" applyFont="1" applyFill="1" applyBorder="1" applyAlignment="1">
      <alignment horizontal="center" vertical="center"/>
    </xf>
    <xf numFmtId="43" fontId="163" fillId="36" borderId="73" xfId="0" applyNumberFormat="1" applyFont="1" applyFill="1" applyBorder="1" applyAlignment="1">
      <alignment horizontal="center" vertical="center"/>
    </xf>
    <xf numFmtId="0" fontId="28" fillId="84" borderId="77" xfId="0" applyFont="1" applyFill="1" applyBorder="1" applyAlignment="1" applyProtection="1">
      <alignment horizontal="center" vertical="center" wrapText="1"/>
      <protection locked="0"/>
    </xf>
    <xf numFmtId="188" fontId="161" fillId="84" borderId="77" xfId="0" applyNumberFormat="1" applyFont="1" applyFill="1" applyBorder="1" applyAlignment="1">
      <alignment horizontal="center" vertical="center"/>
    </xf>
    <xf numFmtId="0" fontId="28" fillId="84" borderId="77" xfId="0" applyFont="1" applyFill="1" applyBorder="1" applyAlignment="1">
      <alignment horizontal="center" vertical="center"/>
    </xf>
    <xf numFmtId="179" fontId="144" fillId="0" borderId="0" xfId="0" applyNumberFormat="1" applyFont="1"/>
    <xf numFmtId="43" fontId="163" fillId="36" borderId="73" xfId="5" applyFont="1" applyFill="1" applyBorder="1" applyAlignment="1" applyProtection="1">
      <alignment horizontal="center" vertical="center"/>
      <protection locked="0"/>
    </xf>
    <xf numFmtId="2" fontId="162" fillId="36" borderId="73" xfId="0" applyNumberFormat="1" applyFont="1" applyFill="1" applyBorder="1"/>
    <xf numFmtId="204" fontId="162" fillId="36" borderId="73" xfId="3" applyNumberFormat="1" applyFont="1" applyFill="1" applyBorder="1"/>
    <xf numFmtId="43" fontId="164" fillId="36" borderId="73" xfId="407" applyFont="1" applyFill="1" applyBorder="1"/>
    <xf numFmtId="164" fontId="162" fillId="36" borderId="73" xfId="3" applyFont="1" applyFill="1" applyBorder="1"/>
    <xf numFmtId="0" fontId="163" fillId="36" borderId="73" xfId="0" applyFont="1" applyFill="1" applyBorder="1"/>
    <xf numFmtId="188" fontId="161" fillId="84" borderId="23" xfId="0" applyNumberFormat="1" applyFont="1" applyFill="1" applyBorder="1" applyAlignment="1">
      <alignment horizontal="center" vertical="center"/>
    </xf>
    <xf numFmtId="0" fontId="163" fillId="36" borderId="81" xfId="0" applyFont="1" applyFill="1" applyBorder="1"/>
    <xf numFmtId="167" fontId="144" fillId="36" borderId="0" xfId="0" applyNumberFormat="1" applyFont="1" applyFill="1"/>
    <xf numFmtId="1" fontId="144" fillId="36" borderId="0" xfId="0" applyNumberFormat="1" applyFont="1" applyFill="1"/>
    <xf numFmtId="206" fontId="144" fillId="0" borderId="0" xfId="0" applyNumberFormat="1" applyFont="1"/>
    <xf numFmtId="201" fontId="28" fillId="0" borderId="0" xfId="0" applyNumberFormat="1" applyFont="1"/>
    <xf numFmtId="0" fontId="28" fillId="36" borderId="14" xfId="0" applyFont="1" applyFill="1" applyBorder="1" applyAlignment="1">
      <alignment horizontal="center" vertical="center" wrapText="1"/>
    </xf>
    <xf numFmtId="0" fontId="28" fillId="36" borderId="15" xfId="0" applyFont="1" applyFill="1" applyBorder="1" applyAlignment="1">
      <alignment horizontal="center" vertical="center" wrapText="1"/>
    </xf>
    <xf numFmtId="0" fontId="28" fillId="84" borderId="23" xfId="0" applyFont="1" applyFill="1" applyBorder="1" applyAlignment="1">
      <alignment horizontal="center" vertical="center" wrapText="1"/>
    </xf>
    <xf numFmtId="0" fontId="28" fillId="84" borderId="36" xfId="0" applyFont="1" applyFill="1" applyBorder="1" applyAlignment="1" applyProtection="1">
      <alignment horizontal="center" vertical="center" wrapText="1"/>
      <protection locked="0"/>
    </xf>
    <xf numFmtId="0" fontId="144" fillId="0" borderId="73" xfId="0" applyFont="1" applyBorder="1"/>
    <xf numFmtId="0" fontId="28" fillId="84" borderId="23" xfId="0" applyFont="1" applyFill="1" applyBorder="1" applyAlignment="1" applyProtection="1">
      <alignment horizontal="center" vertical="center" wrapText="1"/>
      <protection locked="0"/>
    </xf>
    <xf numFmtId="201" fontId="165" fillId="36" borderId="73" xfId="0" applyNumberFormat="1" applyFont="1" applyFill="1" applyBorder="1" applyAlignment="1">
      <alignment horizontal="right"/>
    </xf>
    <xf numFmtId="201" fontId="165" fillId="36" borderId="78" xfId="0" applyNumberFormat="1" applyFont="1" applyFill="1" applyBorder="1" applyAlignment="1">
      <alignment horizontal="right"/>
    </xf>
    <xf numFmtId="202" fontId="165" fillId="36" borderId="73" xfId="3" applyNumberFormat="1" applyFont="1" applyFill="1" applyBorder="1" applyAlignment="1">
      <alignment horizontal="right"/>
    </xf>
    <xf numFmtId="202" fontId="165" fillId="36" borderId="82" xfId="3" applyNumberFormat="1" applyFont="1" applyFill="1" applyBorder="1" applyAlignment="1">
      <alignment horizontal="right"/>
    </xf>
    <xf numFmtId="167" fontId="166" fillId="36" borderId="73" xfId="5" applyNumberFormat="1" applyFont="1" applyFill="1" applyBorder="1" applyAlignment="1" applyProtection="1">
      <alignment horizontal="center" vertical="center"/>
      <protection locked="0"/>
    </xf>
    <xf numFmtId="167" fontId="166" fillId="36" borderId="78" xfId="5" applyNumberFormat="1" applyFont="1" applyFill="1" applyBorder="1" applyAlignment="1" applyProtection="1">
      <alignment horizontal="center" vertical="center"/>
      <protection locked="0"/>
    </xf>
    <xf numFmtId="202" fontId="165" fillId="36" borderId="80" xfId="3" applyNumberFormat="1" applyFont="1" applyFill="1" applyBorder="1" applyAlignment="1">
      <alignment horizontal="right"/>
    </xf>
    <xf numFmtId="0" fontId="166" fillId="36" borderId="81" xfId="0" applyFont="1" applyFill="1" applyBorder="1"/>
    <xf numFmtId="0" fontId="166" fillId="36" borderId="34" xfId="0" applyFont="1" applyFill="1" applyBorder="1"/>
    <xf numFmtId="167" fontId="163" fillId="0" borderId="73" xfId="5" applyNumberFormat="1" applyFont="1" applyBorder="1" applyAlignment="1" applyProtection="1">
      <alignment horizontal="center" vertical="center"/>
      <protection locked="0"/>
    </xf>
    <xf numFmtId="167" fontId="163" fillId="0" borderId="78" xfId="5" applyNumberFormat="1" applyFont="1" applyBorder="1" applyAlignment="1" applyProtection="1">
      <alignment horizontal="center" vertical="center"/>
      <protection locked="0"/>
    </xf>
    <xf numFmtId="167" fontId="163" fillId="0" borderId="81" xfId="5" applyNumberFormat="1" applyFont="1" applyBorder="1" applyAlignment="1" applyProtection="1">
      <alignment horizontal="center" vertical="center"/>
      <protection locked="0"/>
    </xf>
    <xf numFmtId="167" fontId="163" fillId="0" borderId="34" xfId="5" applyNumberFormat="1" applyFont="1" applyBorder="1" applyAlignment="1" applyProtection="1">
      <alignment horizontal="center" vertical="center"/>
      <protection locked="0"/>
    </xf>
    <xf numFmtId="167" fontId="0" fillId="0" borderId="0" xfId="1" applyNumberFormat="1" applyFont="1"/>
    <xf numFmtId="0" fontId="18" fillId="0" borderId="78" xfId="0" applyFont="1" applyBorder="1"/>
    <xf numFmtId="0" fontId="18" fillId="0" borderId="37" xfId="0" applyFont="1" applyBorder="1"/>
    <xf numFmtId="194" fontId="163" fillId="36" borderId="39" xfId="681" applyNumberFormat="1" applyFont="1" applyFill="1" applyBorder="1" applyAlignment="1" applyProtection="1">
      <alignment horizontal="center" vertical="center" readingOrder="2"/>
      <protection locked="0"/>
    </xf>
    <xf numFmtId="2" fontId="163" fillId="0" borderId="39" xfId="681" applyNumberFormat="1" applyFont="1" applyBorder="1" applyAlignment="1" applyProtection="1">
      <alignment horizontal="center" vertical="center" readingOrder="2"/>
      <protection locked="0"/>
    </xf>
    <xf numFmtId="2" fontId="163" fillId="0" borderId="20" xfId="681" applyNumberFormat="1" applyFont="1" applyBorder="1" applyAlignment="1" applyProtection="1">
      <alignment horizontal="center" vertical="center" readingOrder="2"/>
      <protection locked="0"/>
    </xf>
    <xf numFmtId="2" fontId="163" fillId="0" borderId="73" xfId="681" applyNumberFormat="1" applyFont="1" applyBorder="1" applyAlignment="1" applyProtection="1">
      <alignment horizontal="center" vertical="center" readingOrder="2"/>
      <protection locked="0"/>
    </xf>
    <xf numFmtId="170" fontId="167" fillId="0" borderId="11" xfId="6" applyNumberFormat="1" applyFont="1" applyBorder="1" applyAlignment="1">
      <alignment horizontal="center" vertical="center"/>
    </xf>
    <xf numFmtId="170" fontId="166" fillId="0" borderId="11" xfId="6" applyNumberFormat="1" applyFont="1" applyBorder="1" applyAlignment="1">
      <alignment horizontal="center" vertical="center"/>
    </xf>
    <xf numFmtId="0" fontId="35" fillId="0" borderId="11" xfId="0" applyFont="1" applyBorder="1"/>
    <xf numFmtId="0" fontId="35" fillId="0" borderId="32" xfId="0" applyFont="1" applyBorder="1"/>
    <xf numFmtId="170" fontId="168" fillId="0" borderId="11" xfId="6" applyNumberFormat="1" applyFont="1" applyBorder="1" applyAlignment="1">
      <alignment horizontal="center" vertical="center"/>
    </xf>
    <xf numFmtId="170" fontId="168" fillId="0" borderId="11" xfId="6" applyNumberFormat="1" applyFont="1" applyFill="1" applyBorder="1" applyAlignment="1">
      <alignment horizontal="center" vertical="center"/>
    </xf>
    <xf numFmtId="0" fontId="168" fillId="0" borderId="11" xfId="0" applyFont="1" applyBorder="1"/>
    <xf numFmtId="0" fontId="168" fillId="0" borderId="32" xfId="0" applyFont="1" applyBorder="1"/>
    <xf numFmtId="3" fontId="168" fillId="36" borderId="34" xfId="0" applyNumberFormat="1" applyFont="1" applyFill="1" applyBorder="1"/>
    <xf numFmtId="0" fontId="18" fillId="0" borderId="14" xfId="0" applyFont="1" applyBorder="1"/>
    <xf numFmtId="167" fontId="18" fillId="0" borderId="87" xfId="1" applyNumberFormat="1" applyFont="1" applyBorder="1"/>
    <xf numFmtId="194" fontId="20" fillId="0" borderId="0" xfId="0" applyNumberFormat="1" applyFont="1"/>
    <xf numFmtId="0" fontId="21" fillId="36" borderId="73" xfId="0" applyFont="1" applyFill="1" applyBorder="1"/>
    <xf numFmtId="0" fontId="21" fillId="36" borderId="81" xfId="0" applyFont="1" applyFill="1" applyBorder="1"/>
    <xf numFmtId="194" fontId="21" fillId="36" borderId="81" xfId="0" applyNumberFormat="1" applyFont="1" applyFill="1" applyBorder="1" applyAlignment="1">
      <alignment horizontal="right"/>
    </xf>
    <xf numFmtId="0" fontId="145" fillId="0" borderId="15" xfId="0" applyFont="1" applyBorder="1"/>
    <xf numFmtId="0" fontId="21" fillId="0" borderId="78" xfId="0" applyFont="1" applyBorder="1"/>
    <xf numFmtId="0" fontId="21" fillId="0" borderId="34" xfId="0" applyFont="1" applyBorder="1"/>
    <xf numFmtId="3" fontId="170" fillId="0" borderId="20" xfId="0" applyNumberFormat="1" applyFont="1" applyBorder="1"/>
    <xf numFmtId="3" fontId="170" fillId="0" borderId="73" xfId="0" applyNumberFormat="1" applyFont="1" applyBorder="1"/>
    <xf numFmtId="3" fontId="21" fillId="0" borderId="73" xfId="0" applyNumberFormat="1" applyFont="1" applyBorder="1"/>
    <xf numFmtId="3" fontId="170" fillId="0" borderId="14" xfId="0" applyNumberFormat="1" applyFont="1" applyBorder="1"/>
    <xf numFmtId="3" fontId="21" fillId="0" borderId="14" xfId="0" applyNumberFormat="1" applyFont="1" applyBorder="1"/>
    <xf numFmtId="3" fontId="160" fillId="0" borderId="73" xfId="0" applyNumberFormat="1" applyFont="1" applyBorder="1"/>
    <xf numFmtId="3" fontId="23" fillId="0" borderId="73" xfId="0" applyNumberFormat="1" applyFont="1" applyBorder="1"/>
    <xf numFmtId="3" fontId="160" fillId="0" borderId="14" xfId="0" applyNumberFormat="1" applyFont="1" applyBorder="1"/>
    <xf numFmtId="3" fontId="158" fillId="0" borderId="14" xfId="0" applyNumberFormat="1" applyFont="1" applyBorder="1"/>
    <xf numFmtId="3" fontId="159" fillId="0" borderId="14" xfId="0" applyNumberFormat="1" applyFont="1" applyBorder="1"/>
    <xf numFmtId="3" fontId="158" fillId="0" borderId="15" xfId="0" applyNumberFormat="1" applyFont="1" applyBorder="1"/>
    <xf numFmtId="3" fontId="160" fillId="36" borderId="14" xfId="0" applyNumberFormat="1" applyFont="1" applyFill="1" applyBorder="1"/>
    <xf numFmtId="0" fontId="171" fillId="85" borderId="23" xfId="0" applyFont="1" applyFill="1" applyBorder="1"/>
    <xf numFmtId="3" fontId="18" fillId="0" borderId="14" xfId="0" applyNumberFormat="1" applyFont="1" applyBorder="1"/>
    <xf numFmtId="3" fontId="18" fillId="0" borderId="11" xfId="0" applyNumberFormat="1" applyFont="1" applyBorder="1"/>
    <xf numFmtId="3" fontId="18" fillId="0" borderId="18" xfId="0" applyNumberFormat="1" applyFont="1" applyBorder="1"/>
    <xf numFmtId="3" fontId="18" fillId="0" borderId="24" xfId="0" applyNumberFormat="1" applyFont="1" applyBorder="1"/>
    <xf numFmtId="3" fontId="18" fillId="0" borderId="31" xfId="0" applyNumberFormat="1" applyFont="1" applyBorder="1"/>
    <xf numFmtId="3" fontId="160" fillId="0" borderId="20" xfId="0" applyNumberFormat="1" applyFont="1" applyBorder="1"/>
    <xf numFmtId="3" fontId="21" fillId="0" borderId="20" xfId="0" applyNumberFormat="1" applyFont="1" applyBorder="1"/>
    <xf numFmtId="3" fontId="160" fillId="0" borderId="24" xfId="0" applyNumberFormat="1" applyFont="1" applyBorder="1"/>
    <xf numFmtId="3" fontId="21" fillId="0" borderId="24" xfId="0" applyNumberFormat="1" applyFont="1" applyBorder="1"/>
    <xf numFmtId="3" fontId="27" fillId="0" borderId="24" xfId="0" applyNumberFormat="1" applyFont="1" applyBorder="1"/>
    <xf numFmtId="3" fontId="27" fillId="0" borderId="45" xfId="0" applyNumberFormat="1" applyFont="1" applyBorder="1"/>
    <xf numFmtId="0" fontId="111" fillId="0" borderId="110" xfId="0" applyFont="1" applyBorder="1"/>
    <xf numFmtId="0" fontId="111" fillId="0" borderId="0" xfId="0" applyFont="1"/>
    <xf numFmtId="0" fontId="20" fillId="0" borderId="0" xfId="0" applyFont="1"/>
    <xf numFmtId="3" fontId="20" fillId="0" borderId="16" xfId="0" applyNumberFormat="1" applyFont="1" applyBorder="1" applyAlignment="1">
      <alignment horizontal="right"/>
    </xf>
    <xf numFmtId="3" fontId="20" fillId="0" borderId="23" xfId="0" applyNumberFormat="1" applyFont="1" applyBorder="1" applyAlignment="1">
      <alignment horizontal="right"/>
    </xf>
    <xf numFmtId="3" fontId="20" fillId="0" borderId="31" xfId="0" applyNumberFormat="1" applyFont="1" applyBorder="1"/>
    <xf numFmtId="164" fontId="20" fillId="0" borderId="11" xfId="3" applyFont="1" applyBorder="1"/>
    <xf numFmtId="0" fontId="20" fillId="0" borderId="11" xfId="0" applyFont="1" applyBorder="1"/>
    <xf numFmtId="3" fontId="20" fillId="36" borderId="32" xfId="0" applyNumberFormat="1" applyFont="1" applyFill="1" applyBorder="1"/>
    <xf numFmtId="164" fontId="20" fillId="36" borderId="32" xfId="3" applyFont="1" applyFill="1" applyBorder="1"/>
    <xf numFmtId="164" fontId="20" fillId="0" borderId="31" xfId="0" applyNumberFormat="1" applyFont="1" applyBorder="1"/>
    <xf numFmtId="164" fontId="20" fillId="0" borderId="31" xfId="3" applyFont="1" applyBorder="1"/>
    <xf numFmtId="164" fontId="20" fillId="0" borderId="34" xfId="3" applyFont="1" applyBorder="1"/>
    <xf numFmtId="3" fontId="175" fillId="0" borderId="24" xfId="0" applyNumberFormat="1" applyFont="1" applyBorder="1"/>
    <xf numFmtId="0" fontId="176" fillId="0" borderId="0" xfId="0" applyFont="1"/>
    <xf numFmtId="164" fontId="18" fillId="0" borderId="43" xfId="0" applyNumberFormat="1" applyFont="1" applyBorder="1" applyAlignment="1">
      <alignment horizontal="center" vertical="center"/>
    </xf>
    <xf numFmtId="0" fontId="166" fillId="0" borderId="0" xfId="0" applyFont="1"/>
    <xf numFmtId="170" fontId="166" fillId="0" borderId="11" xfId="6" applyNumberFormat="1" applyFont="1" applyFill="1" applyBorder="1" applyAlignment="1">
      <alignment horizontal="center" vertical="center"/>
    </xf>
    <xf numFmtId="0" fontId="166" fillId="0" borderId="11" xfId="0" applyFont="1" applyBorder="1"/>
    <xf numFmtId="0" fontId="166" fillId="0" borderId="32" xfId="0" applyFont="1" applyBorder="1"/>
    <xf numFmtId="0" fontId="0" fillId="74" borderId="11" xfId="0" applyFill="1" applyBorder="1"/>
    <xf numFmtId="0" fontId="0" fillId="74" borderId="31" xfId="0" applyFill="1" applyBorder="1"/>
    <xf numFmtId="165" fontId="37" fillId="39" borderId="73" xfId="3" applyNumberFormat="1" applyFont="1" applyFill="1" applyBorder="1" applyAlignment="1">
      <alignment horizontal="center" vertical="center" wrapText="1"/>
    </xf>
    <xf numFmtId="167" fontId="21" fillId="86" borderId="11" xfId="4" applyNumberFormat="1" applyFont="1" applyFill="1" applyBorder="1" applyAlignment="1">
      <alignment horizontal="right"/>
    </xf>
    <xf numFmtId="43" fontId="20" fillId="86" borderId="11" xfId="4" applyFont="1" applyFill="1" applyBorder="1"/>
    <xf numFmtId="178" fontId="18" fillId="87" borderId="11" xfId="4" applyNumberFormat="1" applyFont="1" applyFill="1" applyBorder="1" applyAlignment="1">
      <alignment horizontal="right"/>
    </xf>
    <xf numFmtId="167" fontId="21" fillId="87" borderId="11" xfId="0" applyNumberFormat="1" applyFont="1" applyFill="1" applyBorder="1"/>
    <xf numFmtId="167" fontId="21" fillId="87" borderId="11" xfId="4" applyNumberFormat="1" applyFont="1" applyFill="1" applyBorder="1" applyAlignment="1">
      <alignment horizontal="right"/>
    </xf>
    <xf numFmtId="43" fontId="21" fillId="86" borderId="32" xfId="4" applyFont="1" applyFill="1" applyBorder="1" applyAlignment="1">
      <alignment horizontal="right"/>
    </xf>
    <xf numFmtId="0" fontId="18" fillId="86" borderId="32" xfId="0" applyFont="1" applyFill="1" applyBorder="1"/>
    <xf numFmtId="0" fontId="0" fillId="74" borderId="93" xfId="0" applyFill="1" applyBorder="1"/>
    <xf numFmtId="43" fontId="21" fillId="86" borderId="37" xfId="4" applyFont="1" applyFill="1" applyBorder="1" applyAlignment="1">
      <alignment horizontal="right"/>
    </xf>
    <xf numFmtId="167" fontId="21" fillId="87" borderId="41" xfId="4" applyNumberFormat="1" applyFont="1" applyFill="1" applyBorder="1" applyAlignment="1">
      <alignment horizontal="right"/>
    </xf>
    <xf numFmtId="167" fontId="21" fillId="86" borderId="45" xfId="4" applyNumberFormat="1" applyFont="1" applyFill="1" applyBorder="1" applyAlignment="1">
      <alignment horizontal="right"/>
    </xf>
    <xf numFmtId="167" fontId="21" fillId="87" borderId="20" xfId="4" applyNumberFormat="1" applyFont="1" applyFill="1" applyBorder="1" applyAlignment="1">
      <alignment horizontal="right"/>
    </xf>
    <xf numFmtId="0" fontId="0" fillId="0" borderId="16" xfId="0" applyBorder="1" applyAlignment="1">
      <alignment horizontal="center" vertical="center"/>
    </xf>
    <xf numFmtId="0" fontId="19" fillId="0" borderId="16" xfId="0" applyFont="1" applyBorder="1" applyAlignment="1">
      <alignment horizontal="center" vertical="center"/>
    </xf>
    <xf numFmtId="0" fontId="19" fillId="0" borderId="23" xfId="0" applyFont="1" applyBorder="1" applyAlignment="1">
      <alignment horizontal="center" vertical="center"/>
    </xf>
    <xf numFmtId="167" fontId="28" fillId="34" borderId="16" xfId="4" applyNumberFormat="1" applyFont="1" applyFill="1" applyBorder="1" applyAlignment="1">
      <alignment horizontal="center" vertical="center" wrapText="1"/>
    </xf>
    <xf numFmtId="165" fontId="37" fillId="39" borderId="52" xfId="3" applyNumberFormat="1" applyFont="1" applyFill="1" applyBorder="1" applyAlignment="1">
      <alignment horizontal="center" vertical="center" wrapText="1"/>
    </xf>
    <xf numFmtId="165" fontId="37" fillId="39" borderId="53" xfId="3" applyNumberFormat="1" applyFont="1" applyFill="1" applyBorder="1" applyAlignment="1">
      <alignment horizontal="center" vertical="center" wrapText="1"/>
    </xf>
    <xf numFmtId="170" fontId="21" fillId="36" borderId="73" xfId="4" applyNumberFormat="1" applyFont="1" applyFill="1" applyBorder="1" applyAlignment="1">
      <alignment vertical="center" wrapText="1"/>
    </xf>
    <xf numFmtId="43" fontId="21" fillId="36" borderId="73" xfId="4" applyFont="1" applyFill="1" applyBorder="1" applyAlignment="1">
      <alignment vertical="center" wrapText="1"/>
    </xf>
    <xf numFmtId="167" fontId="18" fillId="0" borderId="73" xfId="1" applyNumberFormat="1" applyFont="1" applyBorder="1"/>
    <xf numFmtId="43" fontId="18" fillId="0" borderId="73" xfId="1" applyFont="1" applyBorder="1"/>
    <xf numFmtId="170" fontId="166" fillId="0" borderId="31" xfId="6" applyNumberFormat="1" applyFont="1" applyFill="1" applyBorder="1" applyAlignment="1">
      <alignment horizontal="center" vertical="center"/>
    </xf>
    <xf numFmtId="43" fontId="0" fillId="0" borderId="0" xfId="0" applyNumberFormat="1"/>
    <xf numFmtId="2" fontId="25" fillId="0" borderId="0" xfId="0" applyNumberFormat="1" applyFont="1" applyAlignment="1">
      <alignment horizontal="center" vertical="center"/>
    </xf>
    <xf numFmtId="207" fontId="25" fillId="0" borderId="0" xfId="0" applyNumberFormat="1" applyFont="1" applyAlignment="1">
      <alignment horizontal="center" vertical="center"/>
    </xf>
    <xf numFmtId="208" fontId="25" fillId="0" borderId="0" xfId="0" applyNumberFormat="1" applyFont="1" applyAlignment="1">
      <alignment horizontal="center" vertical="center"/>
    </xf>
    <xf numFmtId="190" fontId="149" fillId="36" borderId="29" xfId="379" applyNumberFormat="1" applyFont="1" applyFill="1" applyBorder="1" applyAlignment="1">
      <alignment horizontal="right"/>
    </xf>
    <xf numFmtId="167" fontId="20" fillId="36" borderId="73" xfId="405" applyNumberFormat="1" applyFont="1" applyFill="1" applyBorder="1" applyAlignment="1">
      <alignment horizontal="center" vertical="center" wrapText="1"/>
    </xf>
    <xf numFmtId="190" fontId="20" fillId="36" borderId="73" xfId="304" applyNumberFormat="1" applyFont="1" applyFill="1" applyBorder="1" applyAlignment="1">
      <alignment horizontal="center" vertical="center"/>
    </xf>
    <xf numFmtId="190" fontId="20" fillId="36" borderId="73" xfId="379" applyNumberFormat="1" applyFont="1" applyFill="1" applyBorder="1" applyAlignment="1">
      <alignment horizontal="center" vertical="center"/>
    </xf>
    <xf numFmtId="191" fontId="20" fillId="36" borderId="73" xfId="690" applyNumberFormat="1" applyFont="1" applyFill="1" applyBorder="1" applyAlignment="1" applyProtection="1">
      <alignment horizontal="center" vertical="center" readingOrder="1"/>
      <protection locked="0"/>
    </xf>
    <xf numFmtId="209" fontId="20" fillId="36" borderId="73" xfId="304" applyNumberFormat="1" applyFont="1" applyFill="1" applyBorder="1" applyAlignment="1">
      <alignment horizontal="center" vertical="center"/>
    </xf>
    <xf numFmtId="167" fontId="20" fillId="36" borderId="81" xfId="405" applyNumberFormat="1" applyFont="1" applyFill="1" applyBorder="1" applyAlignment="1">
      <alignment horizontal="center" vertical="center" wrapText="1"/>
    </xf>
    <xf numFmtId="190" fontId="20" fillId="36" borderId="81" xfId="304" applyNumberFormat="1" applyFont="1" applyFill="1" applyBorder="1" applyAlignment="1">
      <alignment horizontal="center" vertical="center"/>
    </xf>
    <xf numFmtId="190" fontId="20" fillId="36" borderId="81" xfId="379" applyNumberFormat="1" applyFont="1" applyFill="1" applyBorder="1" applyAlignment="1">
      <alignment horizontal="center" vertical="center"/>
    </xf>
    <xf numFmtId="190" fontId="149" fillId="0" borderId="29" xfId="379" applyNumberFormat="1" applyFont="1" applyFill="1" applyBorder="1" applyAlignment="1">
      <alignment horizontal="right"/>
    </xf>
    <xf numFmtId="189" fontId="111" fillId="0" borderId="111" xfId="405" applyNumberFormat="1" applyFont="1" applyFill="1" applyBorder="1" applyAlignment="1">
      <alignment horizontal="center" vertical="center"/>
    </xf>
    <xf numFmtId="190" fontId="20" fillId="36" borderId="78" xfId="304" applyNumberFormat="1" applyFont="1" applyFill="1" applyBorder="1" applyAlignment="1">
      <alignment horizontal="center" vertical="center"/>
    </xf>
    <xf numFmtId="190" fontId="20" fillId="36" borderId="111" xfId="304" applyNumberFormat="1" applyFont="1" applyFill="1" applyBorder="1" applyAlignment="1">
      <alignment horizontal="center" vertical="center"/>
    </xf>
    <xf numFmtId="167" fontId="20" fillId="0" borderId="81" xfId="405" applyNumberFormat="1" applyFont="1" applyFill="1" applyBorder="1" applyAlignment="1">
      <alignment horizontal="center" vertical="center" wrapText="1"/>
    </xf>
    <xf numFmtId="190" fontId="20" fillId="0" borderId="81" xfId="304" applyNumberFormat="1" applyFont="1" applyFill="1" applyBorder="1" applyAlignment="1">
      <alignment horizontal="center" vertical="center"/>
    </xf>
    <xf numFmtId="190" fontId="20" fillId="0" borderId="81" xfId="379" applyNumberFormat="1" applyFont="1" applyFill="1" applyBorder="1" applyAlignment="1">
      <alignment horizontal="center" vertical="center"/>
    </xf>
    <xf numFmtId="190" fontId="20" fillId="0" borderId="111" xfId="304" applyNumberFormat="1" applyFont="1" applyFill="1" applyBorder="1" applyAlignment="1">
      <alignment horizontal="center" vertical="center"/>
    </xf>
    <xf numFmtId="167" fontId="162" fillId="36" borderId="108" xfId="283" applyNumberFormat="1" applyFont="1" applyFill="1" applyBorder="1" applyAlignment="1" applyProtection="1">
      <alignment wrapText="1"/>
    </xf>
    <xf numFmtId="1" fontId="162" fillId="36" borderId="78" xfId="0" applyNumberFormat="1" applyFont="1" applyFill="1" applyBorder="1" applyAlignment="1">
      <alignment wrapText="1"/>
    </xf>
    <xf numFmtId="167" fontId="162" fillId="36" borderId="108" xfId="283" applyNumberFormat="1" applyFont="1" applyFill="1" applyBorder="1" applyAlignment="1" applyProtection="1"/>
    <xf numFmtId="167" fontId="162" fillId="36" borderId="108" xfId="283" applyNumberFormat="1" applyFont="1" applyFill="1" applyBorder="1" applyAlignment="1" applyProtection="1">
      <alignment horizontal="right" wrapText="1"/>
    </xf>
    <xf numFmtId="167" fontId="162" fillId="36" borderId="108" xfId="283" applyNumberFormat="1" applyFont="1" applyFill="1" applyBorder="1" applyAlignment="1">
      <alignment wrapText="1"/>
    </xf>
    <xf numFmtId="167" fontId="162" fillId="36" borderId="108" xfId="283" quotePrefix="1" applyNumberFormat="1" applyFont="1" applyFill="1" applyBorder="1" applyAlignment="1">
      <alignment horizontal="right" wrapText="1" readingOrder="2"/>
    </xf>
    <xf numFmtId="2" fontId="162" fillId="36" borderId="78" xfId="0" applyNumberFormat="1" applyFont="1" applyFill="1" applyBorder="1" applyAlignment="1">
      <alignment wrapText="1"/>
    </xf>
    <xf numFmtId="167" fontId="162" fillId="36" borderId="109" xfId="283" applyNumberFormat="1" applyFont="1" applyFill="1" applyBorder="1" applyAlignment="1" applyProtection="1">
      <alignment wrapText="1"/>
    </xf>
    <xf numFmtId="2" fontId="162" fillId="36" borderId="34" xfId="0" applyNumberFormat="1" applyFont="1" applyFill="1" applyBorder="1" applyAlignment="1">
      <alignment wrapText="1"/>
    </xf>
    <xf numFmtId="43" fontId="163" fillId="36" borderId="73" xfId="407" applyFont="1" applyFill="1" applyBorder="1"/>
    <xf numFmtId="197" fontId="163" fillId="36" borderId="73" xfId="407" applyNumberFormat="1" applyFont="1" applyFill="1" applyBorder="1"/>
    <xf numFmtId="205" fontId="163" fillId="36" borderId="0" xfId="0" applyNumberFormat="1" applyFont="1" applyFill="1"/>
    <xf numFmtId="203" fontId="180" fillId="36" borderId="73" xfId="0" applyNumberFormat="1" applyFont="1" applyFill="1" applyBorder="1"/>
    <xf numFmtId="10" fontId="180" fillId="36" borderId="73" xfId="0" applyNumberFormat="1" applyFont="1" applyFill="1" applyBorder="1"/>
    <xf numFmtId="170" fontId="163" fillId="36" borderId="73" xfId="5" applyNumberFormat="1" applyFont="1" applyFill="1" applyBorder="1" applyAlignment="1" applyProtection="1">
      <alignment horizontal="center" vertical="center"/>
      <protection locked="0"/>
    </xf>
    <xf numFmtId="9" fontId="180" fillId="36" borderId="73" xfId="0" applyNumberFormat="1" applyFont="1" applyFill="1" applyBorder="1"/>
    <xf numFmtId="167" fontId="163" fillId="0" borderId="56" xfId="5" applyNumberFormat="1" applyFont="1" applyFill="1" applyBorder="1" applyAlignment="1" applyProtection="1">
      <alignment horizontal="center" vertical="center"/>
      <protection locked="0"/>
    </xf>
    <xf numFmtId="210" fontId="163" fillId="0" borderId="56" xfId="2" applyNumberFormat="1" applyFont="1" applyFill="1" applyBorder="1" applyAlignment="1" applyProtection="1">
      <alignment horizontal="center" vertical="center"/>
      <protection locked="0"/>
    </xf>
    <xf numFmtId="201" fontId="162" fillId="0" borderId="103" xfId="0" applyNumberFormat="1" applyFont="1" applyBorder="1" applyAlignment="1">
      <alignment horizontal="right"/>
    </xf>
    <xf numFmtId="201" fontId="162" fillId="0" borderId="38" xfId="0" applyNumberFormat="1" applyFont="1" applyBorder="1" applyAlignment="1">
      <alignment horizontal="right"/>
    </xf>
    <xf numFmtId="201" fontId="163" fillId="0" borderId="96" xfId="0" applyNumberFormat="1" applyFont="1" applyBorder="1"/>
    <xf numFmtId="201" fontId="180" fillId="0" borderId="56" xfId="0" applyNumberFormat="1" applyFont="1" applyBorder="1"/>
    <xf numFmtId="0" fontId="163" fillId="0" borderId="0" xfId="0" applyFont="1"/>
    <xf numFmtId="164" fontId="163" fillId="0" borderId="0" xfId="0" applyNumberFormat="1" applyFont="1"/>
    <xf numFmtId="192" fontId="21" fillId="36" borderId="45" xfId="4" applyNumberFormat="1" applyFont="1" applyFill="1" applyBorder="1" applyProtection="1">
      <protection locked="0"/>
    </xf>
    <xf numFmtId="0" fontId="155" fillId="79" borderId="13" xfId="0" applyFont="1" applyFill="1" applyBorder="1" applyAlignment="1">
      <alignment horizontal="center"/>
    </xf>
    <xf numFmtId="0" fontId="155" fillId="79" borderId="48" xfId="0" applyFont="1" applyFill="1" applyBorder="1" applyAlignment="1">
      <alignment horizontal="center"/>
    </xf>
    <xf numFmtId="0" fontId="155" fillId="79" borderId="49" xfId="0" applyFont="1" applyFill="1" applyBorder="1" applyAlignment="1">
      <alignment horizontal="center"/>
    </xf>
    <xf numFmtId="0" fontId="155" fillId="79" borderId="50" xfId="0" applyFont="1" applyFill="1" applyBorder="1" applyAlignment="1">
      <alignment horizontal="center"/>
    </xf>
    <xf numFmtId="0" fontId="155" fillId="79" borderId="26" xfId="0" applyFont="1" applyFill="1" applyBorder="1" applyAlignment="1">
      <alignment horizontal="center"/>
    </xf>
    <xf numFmtId="0" fontId="155" fillId="79" borderId="27" xfId="0" applyFont="1" applyFill="1" applyBorder="1" applyAlignment="1">
      <alignment horizontal="center"/>
    </xf>
    <xf numFmtId="0" fontId="155" fillId="79" borderId="28" xfId="0" applyFont="1" applyFill="1" applyBorder="1" applyAlignment="1">
      <alignment horizontal="center"/>
    </xf>
    <xf numFmtId="0" fontId="19" fillId="76" borderId="26" xfId="0" applyFont="1" applyFill="1" applyBorder="1" applyAlignment="1">
      <alignment horizontal="left"/>
    </xf>
    <xf numFmtId="0" fontId="19" fillId="76" borderId="27" xfId="0" applyFont="1" applyFill="1" applyBorder="1" applyAlignment="1">
      <alignment horizontal="left"/>
    </xf>
    <xf numFmtId="170" fontId="34" fillId="75" borderId="26" xfId="0" applyNumberFormat="1" applyFont="1" applyFill="1" applyBorder="1" applyAlignment="1">
      <alignment horizontal="center" vertical="center" wrapText="1"/>
    </xf>
    <xf numFmtId="170" fontId="34" fillId="75" borderId="27" xfId="0" applyNumberFormat="1" applyFont="1" applyFill="1" applyBorder="1" applyAlignment="1">
      <alignment horizontal="center" vertical="center" wrapText="1"/>
    </xf>
    <xf numFmtId="170" fontId="34" fillId="75" borderId="28" xfId="0" applyNumberFormat="1" applyFont="1" applyFill="1" applyBorder="1" applyAlignment="1">
      <alignment horizontal="center" vertical="center" wrapText="1"/>
    </xf>
    <xf numFmtId="167" fontId="150" fillId="72" borderId="41" xfId="0" applyNumberFormat="1" applyFont="1" applyFill="1" applyBorder="1" applyAlignment="1">
      <alignment horizontal="center" vertical="center"/>
    </xf>
    <xf numFmtId="167" fontId="150" fillId="72" borderId="24" xfId="0" applyNumberFormat="1" applyFont="1" applyFill="1" applyBorder="1" applyAlignment="1">
      <alignment horizontal="center" vertical="center"/>
    </xf>
    <xf numFmtId="167" fontId="150" fillId="72" borderId="45" xfId="0" applyNumberFormat="1" applyFont="1" applyFill="1" applyBorder="1" applyAlignment="1">
      <alignment horizontal="center" vertical="center"/>
    </xf>
    <xf numFmtId="167" fontId="111" fillId="0" borderId="83" xfId="0" applyNumberFormat="1" applyFont="1" applyBorder="1" applyAlignment="1">
      <alignment horizontal="center" vertical="center"/>
    </xf>
    <xf numFmtId="167" fontId="150" fillId="72" borderId="85" xfId="0" applyNumberFormat="1" applyFont="1" applyFill="1" applyBorder="1" applyAlignment="1">
      <alignment horizontal="center" vertical="center" wrapText="1"/>
    </xf>
    <xf numFmtId="167" fontId="150" fillId="72" borderId="86" xfId="0" applyNumberFormat="1" applyFont="1" applyFill="1" applyBorder="1" applyAlignment="1">
      <alignment horizontal="center" vertical="center" wrapText="1"/>
    </xf>
    <xf numFmtId="167" fontId="150" fillId="72" borderId="26" xfId="0" applyNumberFormat="1" applyFont="1" applyFill="1" applyBorder="1" applyAlignment="1">
      <alignment horizontal="center" vertical="center" wrapText="1"/>
    </xf>
    <xf numFmtId="167" fontId="150" fillId="72" borderId="27" xfId="0" applyNumberFormat="1" applyFont="1" applyFill="1" applyBorder="1" applyAlignment="1">
      <alignment horizontal="center" vertical="center" wrapText="1"/>
    </xf>
    <xf numFmtId="167" fontId="150" fillId="72" borderId="28" xfId="0" applyNumberFormat="1" applyFont="1" applyFill="1" applyBorder="1" applyAlignment="1">
      <alignment horizontal="center" vertical="center" wrapText="1"/>
    </xf>
    <xf numFmtId="167" fontId="150" fillId="72" borderId="13" xfId="0" applyNumberFormat="1" applyFont="1" applyFill="1" applyBorder="1" applyAlignment="1">
      <alignment horizontal="center" vertical="center"/>
    </xf>
    <xf numFmtId="167" fontId="150" fillId="72" borderId="14" xfId="0" applyNumberFormat="1" applyFont="1" applyFill="1" applyBorder="1" applyAlignment="1">
      <alignment horizontal="center" vertical="center"/>
    </xf>
    <xf numFmtId="167" fontId="150" fillId="72" borderId="15" xfId="0" applyNumberFormat="1" applyFont="1" applyFill="1" applyBorder="1" applyAlignment="1">
      <alignment horizontal="center" vertical="center"/>
    </xf>
    <xf numFmtId="167" fontId="150" fillId="72" borderId="26" xfId="0" applyNumberFormat="1" applyFont="1" applyFill="1" applyBorder="1" applyAlignment="1">
      <alignment horizontal="center" vertical="center"/>
    </xf>
    <xf numFmtId="167" fontId="150" fillId="72" borderId="28" xfId="0" applyNumberFormat="1" applyFont="1" applyFill="1" applyBorder="1" applyAlignment="1">
      <alignment horizontal="center" vertical="center"/>
    </xf>
    <xf numFmtId="167" fontId="150" fillId="72" borderId="48" xfId="0" applyNumberFormat="1" applyFont="1" applyFill="1" applyBorder="1" applyAlignment="1">
      <alignment horizontal="center" vertical="center"/>
    </xf>
    <xf numFmtId="167" fontId="150" fillId="72" borderId="49" xfId="0" applyNumberFormat="1" applyFont="1" applyFill="1" applyBorder="1" applyAlignment="1">
      <alignment horizontal="center" vertical="center"/>
    </xf>
    <xf numFmtId="167" fontId="150" fillId="72" borderId="50" xfId="0" applyNumberFormat="1" applyFont="1" applyFill="1" applyBorder="1" applyAlignment="1">
      <alignment horizontal="center" vertical="center"/>
    </xf>
    <xf numFmtId="167" fontId="19" fillId="73" borderId="75" xfId="0" applyNumberFormat="1" applyFont="1" applyFill="1" applyBorder="1" applyAlignment="1">
      <alignment horizontal="center" vertical="center"/>
    </xf>
    <xf numFmtId="167" fontId="19" fillId="73" borderId="76" xfId="0" applyNumberFormat="1" applyFont="1" applyFill="1" applyBorder="1" applyAlignment="1">
      <alignment horizontal="center" vertical="center"/>
    </xf>
    <xf numFmtId="167" fontId="19" fillId="73" borderId="14" xfId="0" applyNumberFormat="1" applyFont="1" applyFill="1" applyBorder="1" applyAlignment="1">
      <alignment horizontal="center" vertical="center"/>
    </xf>
    <xf numFmtId="167" fontId="19" fillId="73" borderId="55" xfId="0" applyNumberFormat="1" applyFont="1" applyFill="1" applyBorder="1" applyAlignment="1">
      <alignment horizontal="center" vertical="center"/>
    </xf>
    <xf numFmtId="167" fontId="19" fillId="73" borderId="15" xfId="0" applyNumberFormat="1" applyFont="1" applyFill="1" applyBorder="1" applyAlignment="1">
      <alignment horizontal="center" vertical="center"/>
    </xf>
    <xf numFmtId="170" fontId="34" fillId="37" borderId="26" xfId="0" applyNumberFormat="1" applyFont="1" applyFill="1" applyBorder="1" applyAlignment="1">
      <alignment horizontal="center" vertical="center"/>
    </xf>
    <xf numFmtId="170" fontId="34" fillId="37" borderId="27" xfId="0" applyNumberFormat="1" applyFont="1" applyFill="1" applyBorder="1" applyAlignment="1">
      <alignment horizontal="center" vertical="center"/>
    </xf>
    <xf numFmtId="170" fontId="34" fillId="37" borderId="28" xfId="0" applyNumberFormat="1" applyFont="1" applyFill="1" applyBorder="1" applyAlignment="1">
      <alignment horizontal="center" vertical="center"/>
    </xf>
    <xf numFmtId="170" fontId="34" fillId="37" borderId="51" xfId="0" applyNumberFormat="1" applyFont="1" applyFill="1" applyBorder="1" applyAlignment="1">
      <alignment horizontal="center" vertical="center"/>
    </xf>
    <xf numFmtId="170" fontId="34" fillId="37" borderId="52" xfId="0" applyNumberFormat="1" applyFont="1" applyFill="1" applyBorder="1" applyAlignment="1">
      <alignment horizontal="center" vertical="center"/>
    </xf>
    <xf numFmtId="170" fontId="34" fillId="37" borderId="53" xfId="0" applyNumberFormat="1" applyFont="1" applyFill="1" applyBorder="1" applyAlignment="1">
      <alignment horizontal="center" vertical="center"/>
    </xf>
    <xf numFmtId="170" fontId="34" fillId="37" borderId="48" xfId="0" applyNumberFormat="1" applyFont="1" applyFill="1" applyBorder="1" applyAlignment="1">
      <alignment horizontal="center" vertical="center"/>
    </xf>
    <xf numFmtId="170" fontId="34" fillId="37" borderId="49" xfId="0" applyNumberFormat="1" applyFont="1" applyFill="1" applyBorder="1" applyAlignment="1">
      <alignment horizontal="center" vertical="center"/>
    </xf>
    <xf numFmtId="170" fontId="34" fillId="37" borderId="50" xfId="0" applyNumberFormat="1" applyFont="1" applyFill="1" applyBorder="1" applyAlignment="1">
      <alignment horizontal="center" vertical="center"/>
    </xf>
    <xf numFmtId="170" fontId="34" fillId="37" borderId="0" xfId="0" applyNumberFormat="1" applyFont="1" applyFill="1" applyAlignment="1">
      <alignment horizontal="center" vertical="center" wrapText="1"/>
    </xf>
    <xf numFmtId="170" fontId="35" fillId="37" borderId="0" xfId="0" applyNumberFormat="1" applyFont="1" applyFill="1" applyAlignment="1">
      <alignment horizontal="center" vertical="center" wrapText="1"/>
    </xf>
    <xf numFmtId="167" fontId="34" fillId="37" borderId="41" xfId="0" applyNumberFormat="1" applyFont="1" applyFill="1" applyBorder="1" applyAlignment="1">
      <alignment horizontal="center" vertical="center" wrapText="1"/>
    </xf>
    <xf numFmtId="167" fontId="34" fillId="37" borderId="24" xfId="0" applyNumberFormat="1" applyFont="1" applyFill="1" applyBorder="1" applyAlignment="1">
      <alignment horizontal="center" vertical="center" wrapText="1"/>
    </xf>
    <xf numFmtId="167" fontId="34" fillId="37" borderId="45" xfId="0" applyNumberFormat="1" applyFont="1" applyFill="1" applyBorder="1" applyAlignment="1">
      <alignment horizontal="center" vertical="center" wrapText="1"/>
    </xf>
    <xf numFmtId="170" fontId="34" fillId="37" borderId="26" xfId="0" applyNumberFormat="1" applyFont="1" applyFill="1" applyBorder="1" applyAlignment="1">
      <alignment horizontal="center" vertical="center" wrapText="1"/>
    </xf>
    <xf numFmtId="170" fontId="34" fillId="37" borderId="27" xfId="0" applyNumberFormat="1" applyFont="1" applyFill="1" applyBorder="1" applyAlignment="1">
      <alignment horizontal="center" vertical="center" wrapText="1"/>
    </xf>
    <xf numFmtId="170" fontId="34" fillId="37" borderId="28" xfId="0" applyNumberFormat="1" applyFont="1" applyFill="1" applyBorder="1" applyAlignment="1">
      <alignment horizontal="center" vertical="center" wrapText="1"/>
    </xf>
    <xf numFmtId="170" fontId="150" fillId="37" borderId="26" xfId="0" applyNumberFormat="1" applyFont="1" applyFill="1" applyBorder="1" applyAlignment="1">
      <alignment horizontal="center" vertical="center"/>
    </xf>
    <xf numFmtId="170" fontId="150" fillId="37" borderId="27" xfId="0" applyNumberFormat="1" applyFont="1" applyFill="1" applyBorder="1" applyAlignment="1">
      <alignment horizontal="center" vertical="center"/>
    </xf>
    <xf numFmtId="170" fontId="150" fillId="37" borderId="28" xfId="0" applyNumberFormat="1" applyFont="1" applyFill="1" applyBorder="1" applyAlignment="1">
      <alignment horizontal="center" vertical="center"/>
    </xf>
    <xf numFmtId="170" fontId="34" fillId="37" borderId="41" xfId="0" applyNumberFormat="1" applyFont="1" applyFill="1" applyBorder="1" applyAlignment="1">
      <alignment horizontal="center" vertical="center" wrapText="1"/>
    </xf>
    <xf numFmtId="170" fontId="35" fillId="37" borderId="24" xfId="0" applyNumberFormat="1" applyFont="1" applyFill="1" applyBorder="1" applyAlignment="1">
      <alignment horizontal="center" vertical="center" wrapText="1"/>
    </xf>
    <xf numFmtId="170" fontId="35" fillId="37" borderId="45" xfId="0" applyNumberFormat="1" applyFont="1" applyFill="1" applyBorder="1" applyAlignment="1">
      <alignment horizontal="center" vertical="center" wrapText="1"/>
    </xf>
    <xf numFmtId="0" fontId="34" fillId="73" borderId="0" xfId="0" applyFont="1" applyFill="1" applyAlignment="1">
      <alignment horizontal="center" wrapText="1"/>
    </xf>
    <xf numFmtId="0" fontId="35" fillId="73" borderId="0" xfId="0" applyFont="1" applyFill="1" applyAlignment="1">
      <alignment horizontal="center" wrapText="1"/>
    </xf>
    <xf numFmtId="0" fontId="34" fillId="73" borderId="48" xfId="0" applyFont="1" applyFill="1" applyBorder="1" applyAlignment="1">
      <alignment horizontal="center" wrapText="1"/>
    </xf>
    <xf numFmtId="0" fontId="34" fillId="73" borderId="49" xfId="0" applyFont="1" applyFill="1" applyBorder="1" applyAlignment="1">
      <alignment horizontal="center" wrapText="1"/>
    </xf>
    <xf numFmtId="0" fontId="34" fillId="73" borderId="50" xfId="0" applyFont="1" applyFill="1" applyBorder="1" applyAlignment="1">
      <alignment horizontal="center" wrapText="1"/>
    </xf>
    <xf numFmtId="0" fontId="34" fillId="73" borderId="41" xfId="0" applyFont="1" applyFill="1" applyBorder="1" applyAlignment="1">
      <alignment horizontal="center" wrapText="1"/>
    </xf>
    <xf numFmtId="0" fontId="34" fillId="73" borderId="24" xfId="0" applyFont="1" applyFill="1" applyBorder="1" applyAlignment="1">
      <alignment horizontal="center" wrapText="1"/>
    </xf>
    <xf numFmtId="0" fontId="34" fillId="73" borderId="45" xfId="0" applyFont="1" applyFill="1" applyBorder="1" applyAlignment="1">
      <alignment horizontal="center" wrapText="1"/>
    </xf>
    <xf numFmtId="0" fontId="35" fillId="73" borderId="49" xfId="0" applyFont="1" applyFill="1" applyBorder="1" applyAlignment="1">
      <alignment horizontal="center" wrapText="1"/>
    </xf>
    <xf numFmtId="0" fontId="35" fillId="73" borderId="50" xfId="0" applyFont="1" applyFill="1" applyBorder="1" applyAlignment="1">
      <alignment horizontal="center" wrapText="1"/>
    </xf>
    <xf numFmtId="0" fontId="28" fillId="84" borderId="14" xfId="0" applyFont="1" applyFill="1" applyBorder="1" applyAlignment="1">
      <alignment horizontal="center" vertical="center" wrapText="1"/>
    </xf>
    <xf numFmtId="0" fontId="28" fillId="84" borderId="15" xfId="0" applyFont="1" applyFill="1" applyBorder="1" applyAlignment="1">
      <alignment horizontal="center" vertical="center" wrapText="1"/>
    </xf>
    <xf numFmtId="0" fontId="28" fillId="84" borderId="73" xfId="0" applyFont="1" applyFill="1" applyBorder="1" applyAlignment="1">
      <alignment horizontal="center" vertical="center" wrapText="1"/>
    </xf>
    <xf numFmtId="0" fontId="28" fillId="84" borderId="78" xfId="0" applyFont="1" applyFill="1" applyBorder="1" applyAlignment="1">
      <alignment horizontal="center" vertical="center" wrapText="1"/>
    </xf>
    <xf numFmtId="0" fontId="28" fillId="84" borderId="106" xfId="0" applyFont="1" applyFill="1" applyBorder="1" applyAlignment="1">
      <alignment horizontal="center" vertical="center" wrapText="1"/>
    </xf>
    <xf numFmtId="0" fontId="28" fillId="84" borderId="10" xfId="0" applyFont="1" applyFill="1" applyBorder="1" applyAlignment="1">
      <alignment horizontal="center" vertical="center" wrapText="1"/>
    </xf>
    <xf numFmtId="0" fontId="28" fillId="82" borderId="41" xfId="0" applyFont="1" applyFill="1" applyBorder="1" applyAlignment="1">
      <alignment horizontal="center" vertical="center" wrapText="1"/>
    </xf>
    <xf numFmtId="0" fontId="28" fillId="82" borderId="24" xfId="0" applyFont="1" applyFill="1" applyBorder="1" applyAlignment="1">
      <alignment horizontal="center" vertical="center" wrapText="1"/>
    </xf>
    <xf numFmtId="0" fontId="28" fillId="82" borderId="45" xfId="0" applyFont="1" applyFill="1" applyBorder="1" applyAlignment="1">
      <alignment horizontal="center" vertical="center" wrapText="1"/>
    </xf>
    <xf numFmtId="0" fontId="28" fillId="84" borderId="29" xfId="0" applyFont="1" applyFill="1" applyBorder="1" applyAlignment="1">
      <alignment horizontal="center" vertical="center" wrapText="1"/>
    </xf>
    <xf numFmtId="0" fontId="28" fillId="84" borderId="77" xfId="0" applyFont="1" applyFill="1" applyBorder="1" applyAlignment="1">
      <alignment horizontal="center" vertical="center" wrapText="1"/>
    </xf>
    <xf numFmtId="0" fontId="28" fillId="84" borderId="12" xfId="0" applyFont="1" applyFill="1" applyBorder="1" applyAlignment="1">
      <alignment horizontal="center" vertical="center" wrapText="1"/>
    </xf>
    <xf numFmtId="0" fontId="28" fillId="84" borderId="30" xfId="0" applyFont="1" applyFill="1" applyBorder="1" applyAlignment="1">
      <alignment horizontal="center" vertical="center" wrapText="1"/>
    </xf>
    <xf numFmtId="0" fontId="28" fillId="84" borderId="13" xfId="0" applyFont="1" applyFill="1" applyBorder="1" applyAlignment="1">
      <alignment horizontal="center" vertical="center" wrapText="1"/>
    </xf>
    <xf numFmtId="0" fontId="28" fillId="82" borderId="51" xfId="0" applyFont="1" applyFill="1" applyBorder="1" applyAlignment="1">
      <alignment horizontal="center" vertical="center" wrapText="1"/>
    </xf>
    <xf numFmtId="0" fontId="28" fillId="82" borderId="52" xfId="0" applyFont="1" applyFill="1" applyBorder="1" applyAlignment="1">
      <alignment horizontal="center" vertical="center" wrapText="1"/>
    </xf>
    <xf numFmtId="0" fontId="28" fillId="82" borderId="53" xfId="0" applyFont="1" applyFill="1" applyBorder="1" applyAlignment="1">
      <alignment horizontal="center" vertical="center" wrapText="1"/>
    </xf>
    <xf numFmtId="0" fontId="28" fillId="84" borderId="92" xfId="0" applyFont="1" applyFill="1" applyBorder="1" applyAlignment="1">
      <alignment horizontal="center" vertical="center" wrapText="1"/>
    </xf>
    <xf numFmtId="0" fontId="28" fillId="84" borderId="85" xfId="0" applyFont="1" applyFill="1" applyBorder="1" applyAlignment="1">
      <alignment horizontal="center" vertical="center" wrapText="1"/>
    </xf>
    <xf numFmtId="0" fontId="28" fillId="84" borderId="86" xfId="0" applyFont="1" applyFill="1" applyBorder="1" applyAlignment="1">
      <alignment horizontal="center" vertical="center" wrapText="1"/>
    </xf>
    <xf numFmtId="0" fontId="163" fillId="36" borderId="28" xfId="0" applyFont="1" applyFill="1" applyBorder="1"/>
    <xf numFmtId="3" fontId="163" fillId="36" borderId="73" xfId="4" applyNumberFormat="1" applyFont="1" applyFill="1" applyBorder="1" applyAlignment="1">
      <alignment horizontal="center" vertical="center"/>
    </xf>
    <xf numFmtId="3" fontId="163" fillId="36" borderId="78" xfId="4" applyNumberFormat="1" applyFont="1" applyFill="1" applyBorder="1" applyAlignment="1">
      <alignment horizontal="center" vertical="center"/>
    </xf>
    <xf numFmtId="3" fontId="163" fillId="36" borderId="81" xfId="0" applyNumberFormat="1" applyFont="1" applyFill="1" applyBorder="1" applyAlignment="1">
      <alignment horizontal="center" vertical="center"/>
    </xf>
    <xf numFmtId="3" fontId="163" fillId="36" borderId="34" xfId="4" applyNumberFormat="1" applyFont="1" applyFill="1" applyBorder="1" applyAlignment="1">
      <alignment horizontal="center" vertical="center"/>
    </xf>
    <xf numFmtId="0" fontId="34" fillId="73" borderId="26" xfId="0" applyFont="1" applyFill="1" applyBorder="1" applyAlignment="1">
      <alignment horizontal="center" vertical="center" wrapText="1"/>
    </xf>
    <xf numFmtId="0" fontId="34" fillId="73" borderId="27" xfId="0" applyFont="1" applyFill="1" applyBorder="1" applyAlignment="1">
      <alignment horizontal="center" vertical="center" wrapText="1"/>
    </xf>
    <xf numFmtId="0" fontId="34" fillId="73" borderId="28" xfId="0" applyFont="1" applyFill="1" applyBorder="1" applyAlignment="1">
      <alignment horizontal="center" vertical="center" wrapText="1"/>
    </xf>
    <xf numFmtId="167" fontId="21" fillId="36" borderId="45" xfId="4" applyNumberFormat="1" applyFont="1" applyFill="1" applyBorder="1" applyProtection="1">
      <protection locked="0"/>
    </xf>
    <xf numFmtId="167" fontId="20" fillId="0" borderId="73" xfId="5" applyNumberFormat="1" applyFont="1" applyBorder="1" applyAlignment="1" applyProtection="1">
      <alignment horizontal="center"/>
      <protection locked="0"/>
    </xf>
    <xf numFmtId="167" fontId="20" fillId="0" borderId="20" xfId="5" applyNumberFormat="1" applyFont="1" applyBorder="1" applyAlignment="1" applyProtection="1">
      <alignment horizontal="center"/>
      <protection locked="0"/>
    </xf>
    <xf numFmtId="10" fontId="18" fillId="0" borderId="81" xfId="5" applyNumberFormat="1" applyFont="1" applyBorder="1" applyAlignment="1" applyProtection="1">
      <alignment horizontal="center" vertical="center"/>
      <protection locked="0"/>
    </xf>
    <xf numFmtId="0" fontId="18" fillId="36" borderId="56" xfId="0" applyFont="1" applyFill="1" applyBorder="1" applyAlignment="1">
      <alignment horizontal="center" vertical="center"/>
    </xf>
    <xf numFmtId="0" fontId="18" fillId="36" borderId="73" xfId="0" applyFont="1" applyFill="1" applyBorder="1" applyAlignment="1">
      <alignment horizontal="right"/>
    </xf>
    <xf numFmtId="0" fontId="18" fillId="36" borderId="73" xfId="0" applyFont="1" applyFill="1" applyBorder="1" applyAlignment="1">
      <alignment horizontal="right" vertical="center"/>
    </xf>
    <xf numFmtId="200" fontId="18" fillId="36" borderId="81" xfId="0" applyNumberFormat="1" applyFont="1" applyFill="1" applyBorder="1"/>
    <xf numFmtId="200" fontId="18" fillId="0" borderId="81" xfId="0" applyNumberFormat="1" applyFont="1" applyBorder="1"/>
    <xf numFmtId="164" fontId="18" fillId="0" borderId="0" xfId="0" applyNumberFormat="1" applyFont="1"/>
    <xf numFmtId="164" fontId="18" fillId="0" borderId="73" xfId="0" applyNumberFormat="1" applyFont="1" applyBorder="1"/>
    <xf numFmtId="164" fontId="21" fillId="0" borderId="24" xfId="3" applyFont="1" applyBorder="1"/>
    <xf numFmtId="164" fontId="21" fillId="0" borderId="45" xfId="3" applyFont="1" applyBorder="1"/>
    <xf numFmtId="167" fontId="18" fillId="0" borderId="81" xfId="4" applyNumberFormat="1" applyFont="1" applyBorder="1" applyAlignment="1">
      <alignment horizontal="center" vertical="center"/>
    </xf>
    <xf numFmtId="0" fontId="14" fillId="0" borderId="0" xfId="0" applyFont="1"/>
    <xf numFmtId="167" fontId="18" fillId="0" borderId="73" xfId="0" applyNumberFormat="1" applyFont="1" applyBorder="1"/>
    <xf numFmtId="167" fontId="18" fillId="0" borderId="54" xfId="0" applyNumberFormat="1" applyFont="1" applyBorder="1"/>
    <xf numFmtId="188" fontId="18" fillId="0" borderId="78" xfId="0" applyNumberFormat="1" applyFont="1" applyBorder="1"/>
    <xf numFmtId="3" fontId="18" fillId="0" borderId="73" xfId="0" applyNumberFormat="1" applyFont="1" applyBorder="1"/>
    <xf numFmtId="3" fontId="18" fillId="0" borderId="15" xfId="0" applyNumberFormat="1" applyFont="1" applyBorder="1"/>
    <xf numFmtId="0" fontId="18" fillId="0" borderId="77" xfId="0" applyFont="1" applyBorder="1" applyAlignment="1">
      <alignment horizontal="center" vertical="center"/>
    </xf>
    <xf numFmtId="0" fontId="18" fillId="0" borderId="73" xfId="0" applyFont="1" applyBorder="1" applyAlignment="1">
      <alignment horizontal="center" vertical="center"/>
    </xf>
    <xf numFmtId="3" fontId="18" fillId="0" borderId="78" xfId="0" applyNumberFormat="1" applyFont="1" applyBorder="1"/>
    <xf numFmtId="0" fontId="18" fillId="0" borderId="81" xfId="0" applyFont="1" applyBorder="1" applyAlignment="1">
      <alignment horizontal="center" vertical="center"/>
    </xf>
    <xf numFmtId="2" fontId="18" fillId="0" borderId="78" xfId="0" applyNumberFormat="1" applyFont="1" applyBorder="1"/>
    <xf numFmtId="212" fontId="18" fillId="0" borderId="30" xfId="0" applyNumberFormat="1" applyFont="1" applyBorder="1" applyAlignment="1">
      <alignment horizontal="center" vertical="center"/>
    </xf>
    <xf numFmtId="164" fontId="18" fillId="0" borderId="78" xfId="0" applyNumberFormat="1" applyFont="1" applyBorder="1" applyAlignment="1">
      <alignment horizontal="center" vertical="center"/>
    </xf>
    <xf numFmtId="164" fontId="18" fillId="0" borderId="111" xfId="0" applyNumberFormat="1" applyFont="1" applyBorder="1" applyAlignment="1">
      <alignment horizontal="center" vertical="center"/>
    </xf>
    <xf numFmtId="165" fontId="18" fillId="0" borderId="30" xfId="0" applyNumberFormat="1" applyFont="1" applyBorder="1"/>
    <xf numFmtId="165" fontId="18" fillId="0" borderId="78" xfId="0" applyNumberFormat="1" applyFont="1" applyBorder="1"/>
    <xf numFmtId="165" fontId="18" fillId="0" borderId="111" xfId="0" applyNumberFormat="1" applyFont="1" applyBorder="1"/>
    <xf numFmtId="167" fontId="18" fillId="0" borderId="30" xfId="1" applyNumberFormat="1" applyFont="1" applyBorder="1"/>
    <xf numFmtId="167" fontId="18" fillId="0" borderId="78" xfId="1" applyNumberFormat="1" applyFont="1" applyBorder="1"/>
    <xf numFmtId="167" fontId="18" fillId="0" borderId="111" xfId="1" applyNumberFormat="1" applyFont="1" applyBorder="1"/>
    <xf numFmtId="43" fontId="20" fillId="0" borderId="87" xfId="0" applyNumberFormat="1" applyFont="1" applyBorder="1" applyAlignment="1">
      <alignment horizontal="center" vertical="center"/>
    </xf>
    <xf numFmtId="215" fontId="18" fillId="0" borderId="12" xfId="0" applyNumberFormat="1" applyFont="1" applyBorder="1" applyAlignment="1">
      <alignment horizontal="center" vertical="center"/>
    </xf>
    <xf numFmtId="215" fontId="18" fillId="0" borderId="30" xfId="0" applyNumberFormat="1" applyFont="1" applyBorder="1" applyAlignment="1">
      <alignment horizontal="center" vertical="center"/>
    </xf>
    <xf numFmtId="215" fontId="18" fillId="0" borderId="73" xfId="0" applyNumberFormat="1" applyFont="1" applyBorder="1" applyAlignment="1">
      <alignment horizontal="center" vertical="center"/>
    </xf>
    <xf numFmtId="43" fontId="18" fillId="0" borderId="56" xfId="0" applyNumberFormat="1" applyFont="1" applyBorder="1" applyAlignment="1">
      <alignment horizontal="center"/>
    </xf>
    <xf numFmtId="0" fontId="180" fillId="36" borderId="0" xfId="0" applyFont="1" applyFill="1" applyAlignment="1">
      <alignment horizontal="center" vertical="center"/>
    </xf>
    <xf numFmtId="199" fontId="18" fillId="0" borderId="73" xfId="0" applyNumberFormat="1" applyFont="1" applyBorder="1" applyAlignment="1">
      <alignment horizontal="center" vertical="center"/>
    </xf>
    <xf numFmtId="2" fontId="18" fillId="36" borderId="73" xfId="5" applyNumberFormat="1" applyFont="1" applyFill="1" applyBorder="1" applyAlignment="1" applyProtection="1">
      <alignment horizontal="center" vertical="center"/>
      <protection locked="0"/>
    </xf>
    <xf numFmtId="2" fontId="18" fillId="36" borderId="78" xfId="5" applyNumberFormat="1" applyFont="1" applyFill="1" applyBorder="1" applyAlignment="1" applyProtection="1">
      <alignment horizontal="center" vertical="center"/>
      <protection locked="0"/>
    </xf>
    <xf numFmtId="2" fontId="18" fillId="36" borderId="81" xfId="0" applyNumberFormat="1" applyFont="1" applyFill="1" applyBorder="1"/>
    <xf numFmtId="2" fontId="18" fillId="36" borderId="34" xfId="0" applyNumberFormat="1" applyFont="1" applyFill="1" applyBorder="1"/>
    <xf numFmtId="179" fontId="149" fillId="0" borderId="73" xfId="1" applyNumberFormat="1" applyFont="1" applyFill="1" applyBorder="1"/>
    <xf numFmtId="3" fontId="149" fillId="0" borderId="73" xfId="0" applyNumberFormat="1" applyFont="1" applyBorder="1"/>
    <xf numFmtId="164" fontId="187" fillId="0" borderId="73" xfId="1" applyNumberFormat="1" applyFont="1" applyFill="1" applyBorder="1"/>
    <xf numFmtId="0" fontId="0" fillId="35" borderId="13" xfId="0" applyFill="1" applyBorder="1" applyAlignment="1">
      <alignment wrapText="1"/>
    </xf>
    <xf numFmtId="0" fontId="0" fillId="35" borderId="77" xfId="0" applyFill="1" applyBorder="1" applyAlignment="1">
      <alignment wrapText="1"/>
    </xf>
    <xf numFmtId="0" fontId="0" fillId="35" borderId="36" xfId="0" applyFill="1" applyBorder="1" applyAlignment="1">
      <alignment wrapText="1"/>
    </xf>
    <xf numFmtId="0" fontId="0" fillId="35" borderId="41" xfId="0" applyFill="1" applyBorder="1" applyAlignment="1">
      <alignment wrapText="1"/>
    </xf>
    <xf numFmtId="0" fontId="0" fillId="35" borderId="0" xfId="0" applyFill="1" applyAlignment="1">
      <alignment wrapText="1"/>
    </xf>
    <xf numFmtId="0" fontId="0" fillId="35" borderId="52" xfId="0" applyFill="1" applyBorder="1" applyAlignment="1">
      <alignment horizontal="center" vertical="center" wrapText="1"/>
    </xf>
    <xf numFmtId="0" fontId="0" fillId="35" borderId="53" xfId="0" applyFill="1" applyBorder="1" applyAlignment="1">
      <alignment horizontal="center" vertical="center" wrapText="1"/>
    </xf>
    <xf numFmtId="0" fontId="19" fillId="35" borderId="13" xfId="0" applyFont="1" applyFill="1" applyBorder="1" applyAlignment="1">
      <alignment horizontal="center" vertical="center" wrapText="1"/>
    </xf>
    <xf numFmtId="0" fontId="0" fillId="35" borderId="14" xfId="0" applyFill="1" applyBorder="1" applyAlignment="1">
      <alignment horizontal="center" vertical="center" wrapText="1"/>
    </xf>
    <xf numFmtId="0" fontId="0" fillId="35" borderId="15" xfId="0" applyFill="1" applyBorder="1" applyAlignment="1">
      <alignment horizontal="center" vertical="center" wrapText="1"/>
    </xf>
    <xf numFmtId="0" fontId="0" fillId="35" borderId="16" xfId="0" applyFill="1" applyBorder="1" applyAlignment="1">
      <alignment horizontal="center" vertical="center" wrapText="1"/>
    </xf>
    <xf numFmtId="0" fontId="19" fillId="35" borderId="16" xfId="0" applyFont="1" applyFill="1" applyBorder="1" applyAlignment="1">
      <alignment horizontal="center" vertical="center" wrapText="1"/>
    </xf>
    <xf numFmtId="10" fontId="24" fillId="36" borderId="11" xfId="2" applyNumberFormat="1" applyFont="1" applyFill="1" applyBorder="1" applyAlignment="1">
      <alignment horizontal="center" vertical="center" wrapText="1"/>
    </xf>
    <xf numFmtId="168" fontId="24" fillId="0" borderId="21" xfId="2" applyNumberFormat="1" applyFont="1" applyFill="1" applyBorder="1" applyAlignment="1">
      <alignment horizontal="center" vertical="center" wrapText="1"/>
    </xf>
    <xf numFmtId="3" fontId="18" fillId="0" borderId="17" xfId="0" applyNumberFormat="1" applyFont="1" applyBorder="1" applyAlignment="1">
      <alignment horizontal="center" vertical="center" wrapText="1"/>
    </xf>
    <xf numFmtId="164" fontId="18" fillId="0" borderId="31" xfId="3" applyFont="1" applyBorder="1" applyAlignment="1">
      <alignment horizontal="center" vertical="center" wrapText="1"/>
    </xf>
    <xf numFmtId="9" fontId="24" fillId="0" borderId="11" xfId="2" applyFont="1" applyFill="1" applyBorder="1" applyAlignment="1">
      <alignment horizontal="center" vertical="center" wrapText="1"/>
    </xf>
    <xf numFmtId="9" fontId="24" fillId="36" borderId="11" xfId="2" applyFont="1" applyFill="1" applyBorder="1" applyAlignment="1">
      <alignment horizontal="center" vertical="center" wrapText="1"/>
    </xf>
    <xf numFmtId="167" fontId="24" fillId="0" borderId="17" xfId="4" applyNumberFormat="1" applyFont="1" applyFill="1" applyBorder="1" applyAlignment="1">
      <alignment horizontal="center" vertical="center" wrapText="1"/>
    </xf>
    <xf numFmtId="3" fontId="20" fillId="0" borderId="11" xfId="0" applyNumberFormat="1" applyFont="1" applyBorder="1" applyAlignment="1">
      <alignment horizontal="center" vertical="center" wrapText="1"/>
    </xf>
    <xf numFmtId="3" fontId="20" fillId="0" borderId="20" xfId="0" applyNumberFormat="1" applyFont="1" applyBorder="1" applyAlignment="1">
      <alignment horizontal="center" vertical="center" wrapText="1"/>
    </xf>
    <xf numFmtId="0" fontId="0" fillId="35" borderId="23" xfId="0" applyFill="1" applyBorder="1" applyAlignment="1">
      <alignment horizontal="center" vertical="center" wrapText="1"/>
    </xf>
    <xf numFmtId="0" fontId="18" fillId="0" borderId="31" xfId="0" applyFont="1" applyBorder="1" applyAlignment="1">
      <alignment horizontal="center" vertical="center" wrapText="1"/>
    </xf>
    <xf numFmtId="167" fontId="26" fillId="0" borderId="17" xfId="4" applyNumberFormat="1" applyFont="1" applyFill="1" applyBorder="1" applyAlignment="1">
      <alignment horizontal="center" vertical="center" wrapText="1"/>
    </xf>
    <xf numFmtId="0" fontId="189" fillId="35" borderId="13" xfId="0" applyFont="1" applyFill="1" applyBorder="1" applyAlignment="1">
      <alignment horizontal="center" vertical="center" wrapText="1"/>
    </xf>
    <xf numFmtId="0" fontId="189" fillId="35" borderId="14" xfId="0" applyFont="1" applyFill="1" applyBorder="1" applyAlignment="1">
      <alignment horizontal="center" vertical="center" wrapText="1"/>
    </xf>
    <xf numFmtId="0" fontId="189" fillId="35" borderId="15" xfId="0" applyFont="1" applyFill="1" applyBorder="1" applyAlignment="1">
      <alignment horizontal="center" vertical="center" wrapText="1"/>
    </xf>
    <xf numFmtId="0" fontId="189" fillId="35" borderId="16" xfId="0" applyFont="1" applyFill="1" applyBorder="1" applyAlignment="1">
      <alignment horizontal="center" vertical="center" wrapText="1"/>
    </xf>
    <xf numFmtId="3" fontId="190" fillId="0" borderId="11" xfId="0" applyNumberFormat="1" applyFont="1" applyBorder="1" applyAlignment="1">
      <alignment horizontal="center" vertical="center" wrapText="1"/>
    </xf>
    <xf numFmtId="168" fontId="190" fillId="36" borderId="11" xfId="2" applyNumberFormat="1" applyFont="1" applyFill="1" applyBorder="1" applyAlignment="1">
      <alignment horizontal="center" vertical="center" wrapText="1"/>
    </xf>
    <xf numFmtId="3" fontId="189" fillId="0" borderId="32" xfId="0" applyNumberFormat="1" applyFont="1" applyBorder="1" applyAlignment="1">
      <alignment horizontal="center" vertical="center" wrapText="1"/>
    </xf>
    <xf numFmtId="3" fontId="189" fillId="0" borderId="11" xfId="0" applyNumberFormat="1" applyFont="1" applyBorder="1" applyAlignment="1">
      <alignment horizontal="center" vertical="center" wrapText="1"/>
    </xf>
    <xf numFmtId="168" fontId="189" fillId="0" borderId="11" xfId="2" applyNumberFormat="1" applyFont="1" applyFill="1" applyBorder="1" applyAlignment="1">
      <alignment horizontal="center" vertical="center" wrapText="1"/>
    </xf>
    <xf numFmtId="168" fontId="189" fillId="0" borderId="32" xfId="2" applyNumberFormat="1" applyFont="1" applyFill="1" applyBorder="1" applyAlignment="1">
      <alignment horizontal="center" vertical="center" wrapText="1"/>
    </xf>
    <xf numFmtId="0" fontId="191" fillId="35" borderId="16" xfId="0" applyFont="1" applyFill="1" applyBorder="1" applyAlignment="1">
      <alignment horizontal="center" vertical="center" wrapText="1"/>
    </xf>
    <xf numFmtId="9" fontId="191" fillId="0" borderId="32" xfId="2" applyFont="1" applyFill="1" applyBorder="1" applyAlignment="1">
      <alignment horizontal="center" vertical="center" wrapText="1"/>
    </xf>
    <xf numFmtId="0" fontId="189" fillId="35" borderId="23" xfId="0" applyFont="1" applyFill="1" applyBorder="1" applyAlignment="1">
      <alignment horizontal="center" vertical="center" wrapText="1"/>
    </xf>
    <xf numFmtId="3" fontId="189" fillId="0" borderId="31" xfId="0" applyNumberFormat="1" applyFont="1" applyBorder="1" applyAlignment="1">
      <alignment horizontal="center" vertical="center" wrapText="1"/>
    </xf>
    <xf numFmtId="0" fontId="189" fillId="0" borderId="31" xfId="0" applyFont="1" applyBorder="1" applyAlignment="1">
      <alignment horizontal="center" vertical="center" wrapText="1"/>
    </xf>
    <xf numFmtId="0" fontId="189" fillId="0" borderId="34" xfId="0" applyFont="1" applyBorder="1" applyAlignment="1">
      <alignment horizontal="center" vertical="center" wrapText="1"/>
    </xf>
    <xf numFmtId="3" fontId="0" fillId="88" borderId="112" xfId="0" applyNumberFormat="1" applyFill="1" applyBorder="1" applyAlignment="1">
      <alignment horizontal="center" vertical="center" wrapText="1"/>
    </xf>
    <xf numFmtId="3" fontId="19" fillId="88" borderId="113" xfId="0" applyNumberFormat="1" applyFont="1" applyFill="1" applyBorder="1" applyAlignment="1">
      <alignment horizontal="center" vertical="center" wrapText="1"/>
    </xf>
    <xf numFmtId="9" fontId="21" fillId="0" borderId="52" xfId="0" applyNumberFormat="1" applyFont="1" applyBorder="1"/>
    <xf numFmtId="9" fontId="21" fillId="0" borderId="12" xfId="0" applyNumberFormat="1" applyFont="1" applyBorder="1"/>
    <xf numFmtId="9" fontId="21" fillId="0" borderId="73" xfId="0" applyNumberFormat="1" applyFont="1" applyBorder="1"/>
    <xf numFmtId="216" fontId="21" fillId="88" borderId="113" xfId="0" applyNumberFormat="1" applyFont="1" applyFill="1" applyBorder="1" applyAlignment="1">
      <alignment horizontal="center" vertical="center"/>
    </xf>
    <xf numFmtId="194" fontId="169" fillId="36" borderId="79" xfId="681" applyNumberFormat="1" applyFont="1" applyFill="1" applyBorder="1" applyAlignment="1" applyProtection="1">
      <alignment vertical="center" readingOrder="2"/>
      <protection locked="0"/>
    </xf>
    <xf numFmtId="43" fontId="192" fillId="0" borderId="56" xfId="0" applyNumberFormat="1" applyFont="1" applyBorder="1" applyAlignment="1">
      <alignment vertical="center"/>
    </xf>
    <xf numFmtId="0" fontId="0" fillId="80" borderId="104" xfId="0" applyFill="1" applyBorder="1"/>
    <xf numFmtId="0" fontId="0" fillId="80" borderId="105" xfId="0" applyFill="1" applyBorder="1"/>
    <xf numFmtId="0" fontId="19" fillId="80" borderId="98" xfId="0" applyFont="1" applyFill="1" applyBorder="1"/>
    <xf numFmtId="0" fontId="19" fillId="80" borderId="104" xfId="0" applyFont="1" applyFill="1" applyBorder="1"/>
    <xf numFmtId="0" fontId="19" fillId="80" borderId="107" xfId="0" applyFont="1" applyFill="1" applyBorder="1"/>
    <xf numFmtId="0" fontId="155" fillId="79" borderId="52" xfId="0" applyFont="1" applyFill="1" applyBorder="1" applyAlignment="1">
      <alignment horizontal="center"/>
    </xf>
    <xf numFmtId="0" fontId="18" fillId="0" borderId="77" xfId="0" applyFont="1" applyBorder="1"/>
    <xf numFmtId="164" fontId="145" fillId="0" borderId="15" xfId="3" applyFont="1" applyBorder="1"/>
    <xf numFmtId="164" fontId="145" fillId="0" borderId="78" xfId="3" applyFont="1" applyBorder="1"/>
    <xf numFmtId="0" fontId="18" fillId="0" borderId="23" xfId="0" applyFont="1" applyBorder="1"/>
    <xf numFmtId="164" fontId="145" fillId="0" borderId="111" xfId="3" applyFont="1" applyBorder="1"/>
    <xf numFmtId="0" fontId="155" fillId="79" borderId="53" xfId="0" applyFont="1" applyFill="1" applyBorder="1" applyAlignment="1">
      <alignment horizontal="center"/>
    </xf>
    <xf numFmtId="0" fontId="0" fillId="80" borderId="84" xfId="0" applyFill="1" applyBorder="1"/>
    <xf numFmtId="0" fontId="18" fillId="0" borderId="96" xfId="0" applyFont="1" applyBorder="1"/>
    <xf numFmtId="0" fontId="18" fillId="0" borderId="56" xfId="0" applyFont="1" applyBorder="1"/>
    <xf numFmtId="0" fontId="27" fillId="36" borderId="30" xfId="0" applyFont="1" applyFill="1" applyBorder="1" applyAlignment="1">
      <alignment horizontal="center" vertical="center" wrapText="1"/>
    </xf>
    <xf numFmtId="164" fontId="111" fillId="36" borderId="73" xfId="0" applyNumberFormat="1" applyFont="1" applyFill="1" applyBorder="1"/>
    <xf numFmtId="164" fontId="27" fillId="36" borderId="45" xfId="3" applyFont="1" applyFill="1" applyBorder="1"/>
    <xf numFmtId="170" fontId="193" fillId="89" borderId="26" xfId="0" applyNumberFormat="1" applyFont="1" applyFill="1" applyBorder="1" applyAlignment="1">
      <alignment horizontal="center" vertical="center" wrapText="1"/>
    </xf>
    <xf numFmtId="170" fontId="193" fillId="89" borderId="27" xfId="0" applyNumberFormat="1" applyFont="1" applyFill="1" applyBorder="1" applyAlignment="1">
      <alignment horizontal="center" vertical="center" wrapText="1"/>
    </xf>
    <xf numFmtId="167" fontId="0" fillId="87" borderId="13" xfId="0" applyNumberFormat="1" applyFill="1" applyBorder="1" applyAlignment="1">
      <alignment horizontal="center" vertical="center" wrapText="1"/>
    </xf>
    <xf numFmtId="0" fontId="19" fillId="87" borderId="14" xfId="0" applyFont="1" applyFill="1" applyBorder="1" applyAlignment="1">
      <alignment horizontal="center" vertical="center" wrapText="1"/>
    </xf>
    <xf numFmtId="218" fontId="19" fillId="87" borderId="77" xfId="0" applyNumberFormat="1" applyFont="1" applyFill="1" applyBorder="1" applyAlignment="1" applyProtection="1">
      <alignment horizontal="left" vertical="center"/>
      <protection locked="0"/>
    </xf>
    <xf numFmtId="2" fontId="19" fillId="87" borderId="77" xfId="0" applyNumberFormat="1" applyFont="1" applyFill="1" applyBorder="1" applyAlignment="1" applyProtection="1">
      <alignment horizontal="left" vertical="center"/>
      <protection locked="0"/>
    </xf>
    <xf numFmtId="2" fontId="19" fillId="87" borderId="42" xfId="0" applyNumberFormat="1" applyFont="1" applyFill="1" applyBorder="1" applyAlignment="1" applyProtection="1">
      <alignment horizontal="left" vertical="center"/>
      <protection locked="0"/>
    </xf>
    <xf numFmtId="10" fontId="111" fillId="0" borderId="73" xfId="5" applyNumberFormat="1" applyFont="1" applyBorder="1" applyAlignment="1" applyProtection="1">
      <alignment horizontal="center" vertical="center"/>
      <protection locked="0"/>
    </xf>
    <xf numFmtId="167" fontId="111" fillId="0" borderId="73" xfId="5" applyNumberFormat="1" applyFont="1" applyBorder="1" applyAlignment="1" applyProtection="1">
      <alignment vertical="center"/>
      <protection locked="0"/>
    </xf>
    <xf numFmtId="10" fontId="111" fillId="0" borderId="73" xfId="0" applyNumberFormat="1" applyFont="1" applyBorder="1" applyAlignment="1">
      <alignment horizontal="center" vertical="center"/>
    </xf>
    <xf numFmtId="10" fontId="111" fillId="0" borderId="73" xfId="0" applyNumberFormat="1" applyFont="1" applyBorder="1" applyAlignment="1">
      <alignment horizontal="center"/>
    </xf>
    <xf numFmtId="167" fontId="111" fillId="0" borderId="20" xfId="5" applyNumberFormat="1" applyFont="1" applyBorder="1" applyAlignment="1" applyProtection="1">
      <alignment vertical="center"/>
      <protection locked="0"/>
    </xf>
    <xf numFmtId="0" fontId="111" fillId="0" borderId="79" xfId="0" applyFont="1" applyBorder="1"/>
    <xf numFmtId="167" fontId="111" fillId="0" borderId="47" xfId="5" applyNumberFormat="1" applyFont="1" applyBorder="1" applyAlignment="1" applyProtection="1">
      <alignment horizontal="center" vertical="center"/>
      <protection locked="0"/>
    </xf>
    <xf numFmtId="0" fontId="111" fillId="0" borderId="43" xfId="0" applyFont="1" applyBorder="1"/>
    <xf numFmtId="167" fontId="111" fillId="0" borderId="43" xfId="5" applyNumberFormat="1" applyFont="1" applyBorder="1" applyAlignment="1" applyProtection="1">
      <alignment horizontal="center" vertical="center"/>
      <protection locked="0"/>
    </xf>
    <xf numFmtId="170" fontId="193" fillId="89" borderId="13" xfId="0" applyNumberFormat="1" applyFont="1" applyFill="1" applyBorder="1" applyAlignment="1">
      <alignment horizontal="center" vertical="center" wrapText="1"/>
    </xf>
    <xf numFmtId="170" fontId="193" fillId="89" borderId="14" xfId="0" applyNumberFormat="1" applyFont="1" applyFill="1" applyBorder="1" applyAlignment="1">
      <alignment horizontal="center" vertical="center" wrapText="1"/>
    </xf>
    <xf numFmtId="170" fontId="193" fillId="89" borderId="15" xfId="0" applyNumberFormat="1" applyFont="1" applyFill="1" applyBorder="1" applyAlignment="1">
      <alignment horizontal="center" vertical="center" wrapText="1"/>
    </xf>
    <xf numFmtId="167" fontId="0" fillId="90" borderId="77" xfId="0" applyNumberFormat="1" applyFill="1" applyBorder="1" applyAlignment="1">
      <alignment horizontal="center" vertical="center" wrapText="1"/>
    </xf>
    <xf numFmtId="0" fontId="19" fillId="90" borderId="73" xfId="0" applyFont="1" applyFill="1" applyBorder="1" applyAlignment="1">
      <alignment horizontal="center" vertical="center" wrapText="1"/>
    </xf>
    <xf numFmtId="0" fontId="19" fillId="90" borderId="78" xfId="0" applyFont="1" applyFill="1" applyBorder="1" applyAlignment="1">
      <alignment horizontal="center" vertical="center" wrapText="1"/>
    </xf>
    <xf numFmtId="218" fontId="19" fillId="90" borderId="23" xfId="0" applyNumberFormat="1" applyFont="1" applyFill="1" applyBorder="1" applyAlignment="1" applyProtection="1">
      <alignment horizontal="left" vertical="center"/>
      <protection locked="0"/>
    </xf>
    <xf numFmtId="3" fontId="14" fillId="0" borderId="81" xfId="0" applyNumberFormat="1" applyFont="1" applyBorder="1"/>
    <xf numFmtId="0" fontId="14" fillId="0" borderId="111" xfId="0" applyFont="1" applyBorder="1"/>
    <xf numFmtId="168" fontId="20" fillId="0" borderId="30" xfId="405" applyNumberFormat="1" applyFont="1" applyFill="1" applyBorder="1" applyAlignment="1">
      <alignment horizontal="center" vertical="center" wrapText="1"/>
    </xf>
    <xf numFmtId="168" fontId="20" fillId="0" borderId="78" xfId="405" applyNumberFormat="1" applyFont="1" applyFill="1" applyBorder="1" applyAlignment="1">
      <alignment horizontal="center" vertical="center" wrapText="1"/>
    </xf>
    <xf numFmtId="168" fontId="20" fillId="0" borderId="34" xfId="405" applyNumberFormat="1" applyFont="1" applyFill="1" applyBorder="1" applyAlignment="1">
      <alignment horizontal="center" vertical="center" wrapText="1"/>
    </xf>
    <xf numFmtId="9" fontId="25" fillId="0" borderId="0" xfId="2" applyFont="1" applyAlignment="1">
      <alignment horizontal="center" vertical="center"/>
    </xf>
    <xf numFmtId="167" fontId="111" fillId="0" borderId="32" xfId="5" applyNumberFormat="1" applyFont="1" applyBorder="1" applyAlignment="1" applyProtection="1">
      <alignment vertical="center"/>
      <protection locked="0"/>
    </xf>
    <xf numFmtId="167" fontId="20" fillId="36" borderId="73" xfId="1" applyNumberFormat="1" applyFont="1" applyFill="1" applyBorder="1" applyAlignment="1" applyProtection="1">
      <alignment horizontal="center" vertical="center"/>
      <protection locked="0"/>
    </xf>
    <xf numFmtId="167" fontId="20" fillId="36" borderId="73" xfId="1" applyNumberFormat="1" applyFont="1" applyFill="1" applyBorder="1" applyAlignment="1">
      <alignment horizontal="center" vertical="center"/>
    </xf>
    <xf numFmtId="167" fontId="111" fillId="36" borderId="73" xfId="4" applyNumberFormat="1" applyFont="1" applyFill="1" applyBorder="1"/>
    <xf numFmtId="167" fontId="111" fillId="36" borderId="73" xfId="0" applyNumberFormat="1" applyFont="1" applyFill="1" applyBorder="1"/>
    <xf numFmtId="167" fontId="20" fillId="36" borderId="73" xfId="4" applyNumberFormat="1" applyFont="1" applyFill="1" applyBorder="1"/>
    <xf numFmtId="167" fontId="20" fillId="36" borderId="73" xfId="0" applyNumberFormat="1" applyFont="1" applyFill="1" applyBorder="1"/>
    <xf numFmtId="167" fontId="20" fillId="36" borderId="73" xfId="5" applyNumberFormat="1" applyFont="1" applyFill="1" applyBorder="1" applyAlignment="1" applyProtection="1">
      <alignment vertical="center"/>
      <protection locked="0"/>
    </xf>
    <xf numFmtId="167" fontId="20" fillId="36" borderId="81" xfId="5" applyNumberFormat="1" applyFont="1" applyFill="1" applyBorder="1" applyAlignment="1" applyProtection="1">
      <alignment vertical="center"/>
      <protection locked="0"/>
    </xf>
    <xf numFmtId="164" fontId="18" fillId="0" borderId="30" xfId="3" applyFont="1" applyBorder="1"/>
    <xf numFmtId="164" fontId="18" fillId="0" borderId="78" xfId="3" applyFont="1" applyBorder="1"/>
    <xf numFmtId="164" fontId="18" fillId="0" borderId="34" xfId="3" applyFont="1" applyBorder="1"/>
    <xf numFmtId="0" fontId="19" fillId="35" borderId="73" xfId="0" applyFont="1" applyFill="1" applyBorder="1"/>
    <xf numFmtId="167" fontId="18" fillId="0" borderId="73" xfId="1" applyNumberFormat="1" applyFont="1" applyFill="1" applyBorder="1"/>
    <xf numFmtId="0" fontId="0" fillId="80" borderId="20" xfId="0" applyFill="1" applyBorder="1" applyAlignment="1">
      <alignment horizontal="center" vertical="center" wrapText="1"/>
    </xf>
    <xf numFmtId="0" fontId="111" fillId="0" borderId="15" xfId="0" applyFont="1" applyBorder="1" applyAlignment="1">
      <alignment horizontal="center" vertical="center"/>
    </xf>
    <xf numFmtId="199" fontId="18" fillId="36" borderId="73" xfId="4" applyNumberFormat="1" applyFont="1" applyFill="1" applyBorder="1" applyAlignment="1">
      <alignment horizontal="center" vertical="center"/>
    </xf>
    <xf numFmtId="0" fontId="196" fillId="0" borderId="20" xfId="0" applyFont="1" applyBorder="1"/>
    <xf numFmtId="0" fontId="196" fillId="0" borderId="20" xfId="0" applyFont="1" applyBorder="1" applyAlignment="1">
      <alignment horizontal="center"/>
    </xf>
    <xf numFmtId="0" fontId="196" fillId="0" borderId="0" xfId="0" applyFont="1"/>
    <xf numFmtId="0" fontId="197" fillId="91" borderId="41" xfId="0" applyFont="1" applyFill="1" applyBorder="1" applyAlignment="1">
      <alignment horizontal="center"/>
    </xf>
    <xf numFmtId="0" fontId="197" fillId="91" borderId="24" xfId="0" applyFont="1" applyFill="1" applyBorder="1" applyAlignment="1">
      <alignment horizontal="center"/>
    </xf>
    <xf numFmtId="0" fontId="197" fillId="91" borderId="45" xfId="0" applyFont="1" applyFill="1" applyBorder="1" applyAlignment="1">
      <alignment horizontal="center"/>
    </xf>
    <xf numFmtId="0" fontId="196" fillId="0" borderId="29" xfId="0" applyFont="1" applyBorder="1"/>
    <xf numFmtId="0" fontId="196" fillId="0" borderId="12" xfId="0" applyFont="1" applyBorder="1"/>
    <xf numFmtId="0" fontId="196" fillId="0" borderId="14" xfId="0" applyFont="1" applyBorder="1"/>
    <xf numFmtId="0" fontId="196" fillId="0" borderId="114" xfId="0" applyFont="1" applyBorder="1"/>
    <xf numFmtId="0" fontId="196" fillId="0" borderId="77" xfId="0" applyFont="1" applyBorder="1"/>
    <xf numFmtId="0" fontId="196" fillId="0" borderId="73" xfId="0" applyFont="1" applyBorder="1"/>
    <xf numFmtId="0" fontId="196" fillId="91" borderId="41" xfId="0" applyFont="1" applyFill="1" applyBorder="1"/>
    <xf numFmtId="0" fontId="198" fillId="0" borderId="45" xfId="0" applyFont="1" applyBorder="1"/>
    <xf numFmtId="0" fontId="197" fillId="91" borderId="13" xfId="0" applyFont="1" applyFill="1" applyBorder="1" applyAlignment="1">
      <alignment horizontal="center"/>
    </xf>
    <xf numFmtId="0" fontId="197" fillId="91" borderId="15" xfId="0" applyFont="1" applyFill="1" applyBorder="1" applyAlignment="1">
      <alignment horizontal="center"/>
    </xf>
    <xf numFmtId="0" fontId="196" fillId="0" borderId="78" xfId="0" applyFont="1" applyBorder="1"/>
    <xf numFmtId="0" fontId="196" fillId="91" borderId="77" xfId="0" applyFont="1" applyFill="1" applyBorder="1"/>
    <xf numFmtId="0" fontId="196" fillId="91" borderId="73" xfId="0" applyFont="1" applyFill="1" applyBorder="1"/>
    <xf numFmtId="0" fontId="196" fillId="0" borderId="23" xfId="0" applyFont="1" applyBorder="1"/>
    <xf numFmtId="0" fontId="196" fillId="0" borderId="81" xfId="0" applyFont="1" applyBorder="1"/>
    <xf numFmtId="0" fontId="196" fillId="0" borderId="111" xfId="0" applyFont="1" applyBorder="1"/>
    <xf numFmtId="0" fontId="199" fillId="36" borderId="77" xfId="0" applyFont="1" applyFill="1" applyBorder="1"/>
    <xf numFmtId="0" fontId="199" fillId="36" borderId="78" xfId="0" applyFont="1" applyFill="1" applyBorder="1"/>
    <xf numFmtId="0" fontId="199" fillId="36" borderId="23" xfId="0" applyFont="1" applyFill="1" applyBorder="1"/>
    <xf numFmtId="0" fontId="199" fillId="36" borderId="111" xfId="0" applyFont="1" applyFill="1" applyBorder="1"/>
    <xf numFmtId="0" fontId="19" fillId="0" borderId="47" xfId="0" applyFont="1" applyBorder="1" applyAlignment="1">
      <alignment horizontal="center" vertical="center" wrapText="1"/>
    </xf>
    <xf numFmtId="0" fontId="19" fillId="0" borderId="46" xfId="0" applyFont="1" applyBorder="1" applyAlignment="1">
      <alignment horizontal="center" vertical="center" wrapText="1"/>
    </xf>
    <xf numFmtId="0" fontId="0" fillId="0" borderId="77" xfId="0" applyBorder="1" applyAlignment="1">
      <alignment horizontal="center"/>
    </xf>
    <xf numFmtId="0" fontId="37" fillId="34" borderId="98" xfId="0" applyFont="1" applyFill="1" applyBorder="1" applyAlignment="1">
      <alignment horizontal="right"/>
    </xf>
    <xf numFmtId="9" fontId="0" fillId="0" borderId="13" xfId="0" applyNumberFormat="1" applyBorder="1"/>
    <xf numFmtId="9" fontId="0" fillId="0" borderId="15" xfId="0" applyNumberFormat="1" applyBorder="1"/>
    <xf numFmtId="0" fontId="19" fillId="0" borderId="115" xfId="0" applyFont="1" applyBorder="1"/>
    <xf numFmtId="0" fontId="37" fillId="34" borderId="104" xfId="0" applyFont="1" applyFill="1" applyBorder="1" applyAlignment="1">
      <alignment horizontal="right"/>
    </xf>
    <xf numFmtId="9" fontId="0" fillId="0" borderId="77" xfId="0" applyNumberFormat="1" applyBorder="1"/>
    <xf numFmtId="9" fontId="0" fillId="0" borderId="78" xfId="0" applyNumberFormat="1" applyBorder="1"/>
    <xf numFmtId="0" fontId="0" fillId="0" borderId="23"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9" fontId="0" fillId="0" borderId="0" xfId="2" applyFont="1"/>
    <xf numFmtId="0" fontId="111" fillId="36" borderId="0" xfId="0" applyFont="1" applyFill="1"/>
    <xf numFmtId="0" fontId="111" fillId="36" borderId="77" xfId="0" applyFont="1" applyFill="1" applyBorder="1" applyAlignment="1">
      <alignment horizontal="center"/>
    </xf>
    <xf numFmtId="0" fontId="111" fillId="36" borderId="73" xfId="0" applyFont="1" applyFill="1" applyBorder="1"/>
    <xf numFmtId="0" fontId="14" fillId="36" borderId="77" xfId="0" applyFont="1" applyFill="1" applyBorder="1"/>
    <xf numFmtId="0" fontId="14" fillId="36" borderId="78" xfId="0" applyFont="1" applyFill="1" applyBorder="1"/>
    <xf numFmtId="196" fontId="14" fillId="36" borderId="78" xfId="0" applyNumberFormat="1" applyFont="1" applyFill="1" applyBorder="1"/>
    <xf numFmtId="0" fontId="14" fillId="36" borderId="23" xfId="0" applyFont="1" applyFill="1" applyBorder="1"/>
    <xf numFmtId="0" fontId="14" fillId="36" borderId="111" xfId="0" applyFont="1" applyFill="1" applyBorder="1"/>
    <xf numFmtId="0" fontId="27" fillId="36" borderId="73" xfId="0" applyFont="1" applyFill="1" applyBorder="1" applyAlignment="1">
      <alignment horizontal="center" vertical="center" wrapText="1"/>
    </xf>
    <xf numFmtId="0" fontId="27" fillId="36" borderId="73" xfId="0" applyFont="1" applyFill="1" applyBorder="1" applyAlignment="1">
      <alignment horizontal="right"/>
    </xf>
    <xf numFmtId="9" fontId="111" fillId="36" borderId="73" xfId="0" applyNumberFormat="1" applyFont="1" applyFill="1" applyBorder="1"/>
    <xf numFmtId="0" fontId="34" fillId="80" borderId="98" xfId="0" applyFont="1" applyFill="1" applyBorder="1" applyAlignment="1">
      <alignment horizontal="center"/>
    </xf>
    <xf numFmtId="0" fontId="34" fillId="80" borderId="76" xfId="0" applyFont="1" applyFill="1" applyBorder="1" applyAlignment="1">
      <alignment horizontal="center"/>
    </xf>
    <xf numFmtId="0" fontId="34" fillId="80" borderId="99" xfId="0" applyFont="1" applyFill="1" applyBorder="1" applyAlignment="1">
      <alignment horizontal="center"/>
    </xf>
    <xf numFmtId="0" fontId="34" fillId="80" borderId="13" xfId="0" applyFont="1" applyFill="1" applyBorder="1" applyAlignment="1">
      <alignment horizontal="center"/>
    </xf>
    <xf numFmtId="0" fontId="34" fillId="80" borderId="14" xfId="0" applyFont="1" applyFill="1" applyBorder="1" applyAlignment="1">
      <alignment horizontal="center"/>
    </xf>
    <xf numFmtId="0" fontId="34" fillId="80" borderId="15" xfId="0" applyFont="1" applyFill="1" applyBorder="1" applyAlignment="1">
      <alignment horizontal="center"/>
    </xf>
    <xf numFmtId="2" fontId="0" fillId="0" borderId="73" xfId="0" applyNumberFormat="1" applyBorder="1"/>
    <xf numFmtId="9" fontId="0" fillId="0" borderId="77" xfId="2" applyFont="1" applyFill="1" applyBorder="1"/>
    <xf numFmtId="9" fontId="0" fillId="0" borderId="78" xfId="2" applyFont="1" applyFill="1" applyBorder="1"/>
    <xf numFmtId="0" fontId="37" fillId="34" borderId="107" xfId="0" applyFont="1" applyFill="1" applyBorder="1" applyAlignment="1">
      <alignment horizontal="right"/>
    </xf>
    <xf numFmtId="9" fontId="0" fillId="0" borderId="23" xfId="2" applyFont="1" applyFill="1" applyBorder="1"/>
    <xf numFmtId="9" fontId="0" fillId="0" borderId="111" xfId="2" applyFont="1" applyFill="1" applyBorder="1"/>
    <xf numFmtId="2" fontId="0" fillId="0" borderId="111" xfId="0" applyNumberFormat="1" applyBorder="1"/>
    <xf numFmtId="1" fontId="0" fillId="0" borderId="73" xfId="0" applyNumberFormat="1" applyBorder="1"/>
    <xf numFmtId="1" fontId="0" fillId="0" borderId="78" xfId="0" applyNumberFormat="1" applyBorder="1"/>
    <xf numFmtId="2" fontId="0" fillId="0" borderId="77" xfId="0" applyNumberFormat="1" applyBorder="1"/>
    <xf numFmtId="2" fontId="19" fillId="0" borderId="96" xfId="0" applyNumberFormat="1" applyFont="1" applyBorder="1"/>
    <xf numFmtId="189" fontId="144" fillId="0" borderId="0" xfId="4" applyNumberFormat="1" applyFont="1" applyBorder="1"/>
    <xf numFmtId="0" fontId="200" fillId="0" borderId="0" xfId="0" applyFont="1" applyAlignment="1">
      <alignment horizontal="center" vertical="center" wrapText="1" readingOrder="2"/>
    </xf>
    <xf numFmtId="1" fontId="0" fillId="0" borderId="81" xfId="0" applyNumberFormat="1" applyBorder="1"/>
    <xf numFmtId="1" fontId="0" fillId="0" borderId="111" xfId="0" applyNumberFormat="1" applyBorder="1"/>
    <xf numFmtId="0" fontId="200" fillId="0" borderId="0" xfId="0" applyFont="1" applyAlignment="1">
      <alignment horizontal="center" vertical="center" wrapText="1"/>
    </xf>
    <xf numFmtId="2" fontId="0" fillId="0" borderId="23" xfId="0" applyNumberFormat="1" applyBorder="1"/>
    <xf numFmtId="2" fontId="144" fillId="0" borderId="14" xfId="0" applyNumberFormat="1" applyFont="1" applyBorder="1"/>
    <xf numFmtId="167" fontId="144" fillId="0" borderId="0" xfId="4" applyNumberFormat="1" applyFont="1" applyBorder="1"/>
    <xf numFmtId="188" fontId="144" fillId="0" borderId="14" xfId="0" applyNumberFormat="1" applyFont="1" applyBorder="1"/>
    <xf numFmtId="0" fontId="19" fillId="0" borderId="0" xfId="0" applyFont="1" applyAlignment="1">
      <alignment horizontal="center" vertical="center" wrapText="1"/>
    </xf>
    <xf numFmtId="0" fontId="37" fillId="34" borderId="0" xfId="0" applyFont="1" applyFill="1" applyAlignment="1">
      <alignment horizontal="center" vertical="center" wrapText="1"/>
    </xf>
    <xf numFmtId="0" fontId="19" fillId="0" borderId="51" xfId="0" applyFont="1" applyBorder="1" applyAlignment="1">
      <alignment horizontal="center" vertical="center" wrapText="1"/>
    </xf>
    <xf numFmtId="0" fontId="37" fillId="34" borderId="52" xfId="0" applyFont="1" applyFill="1" applyBorder="1" applyAlignment="1">
      <alignment horizontal="center" vertical="center" wrapText="1"/>
    </xf>
    <xf numFmtId="0" fontId="37" fillId="34" borderId="53" xfId="0" applyFont="1" applyFill="1" applyBorder="1" applyAlignment="1">
      <alignment horizontal="center" vertical="center" wrapText="1"/>
    </xf>
    <xf numFmtId="1" fontId="0" fillId="0" borderId="0" xfId="0" applyNumberFormat="1"/>
    <xf numFmtId="0" fontId="19" fillId="0" borderId="77" xfId="0" applyFont="1" applyBorder="1"/>
    <xf numFmtId="0" fontId="34" fillId="80" borderId="106" xfId="0" applyFont="1" applyFill="1" applyBorder="1" applyAlignment="1">
      <alignment horizontal="center"/>
    </xf>
    <xf numFmtId="0" fontId="34" fillId="80" borderId="10" xfId="0" applyFont="1" applyFill="1" applyBorder="1" applyAlignment="1">
      <alignment horizontal="center"/>
    </xf>
    <xf numFmtId="0" fontId="19" fillId="0" borderId="77" xfId="0" applyFont="1" applyBorder="1" applyAlignment="1">
      <alignment wrapText="1"/>
    </xf>
    <xf numFmtId="0" fontId="19" fillId="0" borderId="23" xfId="0" applyFont="1" applyBorder="1" applyAlignment="1">
      <alignment wrapText="1"/>
    </xf>
    <xf numFmtId="0" fontId="27" fillId="36" borderId="13" xfId="0" applyFont="1" applyFill="1" applyBorder="1" applyAlignment="1">
      <alignment horizontal="center" vertical="center" wrapText="1"/>
    </xf>
    <xf numFmtId="0" fontId="27" fillId="36" borderId="14" xfId="0" applyFont="1" applyFill="1" applyBorder="1" applyAlignment="1">
      <alignment horizontal="center" vertical="center" wrapText="1"/>
    </xf>
    <xf numFmtId="1" fontId="111" fillId="36" borderId="77" xfId="0" applyNumberFormat="1" applyFont="1" applyFill="1" applyBorder="1"/>
    <xf numFmtId="167" fontId="27" fillId="36" borderId="73" xfId="0" applyNumberFormat="1" applyFont="1" applyFill="1" applyBorder="1" applyAlignment="1">
      <alignment horizontal="right"/>
    </xf>
    <xf numFmtId="167" fontId="27" fillId="36" borderId="78" xfId="0" applyNumberFormat="1" applyFont="1" applyFill="1" applyBorder="1" applyAlignment="1">
      <alignment horizontal="right"/>
    </xf>
    <xf numFmtId="1" fontId="111" fillId="36" borderId="23" xfId="0" applyNumberFormat="1" applyFont="1" applyFill="1" applyBorder="1"/>
    <xf numFmtId="167" fontId="27" fillId="36" borderId="81" xfId="0" applyNumberFormat="1" applyFont="1" applyFill="1" applyBorder="1" applyAlignment="1">
      <alignment horizontal="right"/>
    </xf>
    <xf numFmtId="167" fontId="27" fillId="36" borderId="111" xfId="0" applyNumberFormat="1" applyFont="1" applyFill="1" applyBorder="1" applyAlignment="1">
      <alignment horizontal="right"/>
    </xf>
    <xf numFmtId="0" fontId="111" fillId="36" borderId="77" xfId="0" applyFont="1" applyFill="1" applyBorder="1"/>
    <xf numFmtId="0" fontId="111" fillId="36" borderId="78" xfId="0" applyFont="1" applyFill="1" applyBorder="1"/>
    <xf numFmtId="167" fontId="164" fillId="36" borderId="73" xfId="4" applyNumberFormat="1" applyFont="1" applyFill="1" applyBorder="1"/>
    <xf numFmtId="167" fontId="164" fillId="36" borderId="78" xfId="4" applyNumberFormat="1" applyFont="1" applyFill="1" applyBorder="1"/>
    <xf numFmtId="0" fontId="164" fillId="36" borderId="77" xfId="0" applyFont="1" applyFill="1" applyBorder="1" applyAlignment="1">
      <alignment horizontal="center" vertical="center" wrapText="1"/>
    </xf>
    <xf numFmtId="167" fontId="164" fillId="36" borderId="81" xfId="4" applyNumberFormat="1" applyFont="1" applyFill="1" applyBorder="1"/>
    <xf numFmtId="167" fontId="164" fillId="36" borderId="111" xfId="4" applyNumberFormat="1" applyFont="1" applyFill="1" applyBorder="1"/>
    <xf numFmtId="1" fontId="111" fillId="36" borderId="73" xfId="0" applyNumberFormat="1" applyFont="1" applyFill="1" applyBorder="1"/>
    <xf numFmtId="1" fontId="111" fillId="36" borderId="81" xfId="0" applyNumberFormat="1" applyFont="1" applyFill="1" applyBorder="1"/>
    <xf numFmtId="167" fontId="164" fillId="36" borderId="13" xfId="4" applyNumberFormat="1" applyFont="1" applyFill="1" applyBorder="1"/>
    <xf numFmtId="167" fontId="164" fillId="36" borderId="75" xfId="4" applyNumberFormat="1" applyFont="1" applyFill="1" applyBorder="1"/>
    <xf numFmtId="167" fontId="164" fillId="36" borderId="14" xfId="4" applyNumberFormat="1" applyFont="1" applyFill="1" applyBorder="1"/>
    <xf numFmtId="167" fontId="164" fillId="36" borderId="84" xfId="4" applyNumberFormat="1" applyFont="1" applyFill="1" applyBorder="1"/>
    <xf numFmtId="0" fontId="164" fillId="36" borderId="98" xfId="0" applyFont="1" applyFill="1" applyBorder="1" applyAlignment="1">
      <alignment horizontal="center" vertical="center" wrapText="1"/>
    </xf>
    <xf numFmtId="167" fontId="164" fillId="36" borderId="15" xfId="4" applyNumberFormat="1" applyFont="1" applyFill="1" applyBorder="1"/>
    <xf numFmtId="0" fontId="164" fillId="36" borderId="104" xfId="0" applyFont="1" applyFill="1" applyBorder="1" applyAlignment="1">
      <alignment horizontal="center" vertical="center" wrapText="1"/>
    </xf>
    <xf numFmtId="167" fontId="164" fillId="36" borderId="77" xfId="4" applyNumberFormat="1" applyFont="1" applyFill="1" applyBorder="1"/>
    <xf numFmtId="167" fontId="164" fillId="36" borderId="79" xfId="4" applyNumberFormat="1" applyFont="1" applyFill="1" applyBorder="1"/>
    <xf numFmtId="167" fontId="164" fillId="36" borderId="96" xfId="4" applyNumberFormat="1" applyFont="1" applyFill="1" applyBorder="1"/>
    <xf numFmtId="167" fontId="164" fillId="36" borderId="23" xfId="4" applyNumberFormat="1" applyFont="1" applyFill="1" applyBorder="1"/>
    <xf numFmtId="167" fontId="164" fillId="36" borderId="56" xfId="4" applyNumberFormat="1" applyFont="1" applyFill="1" applyBorder="1"/>
    <xf numFmtId="189" fontId="164" fillId="36" borderId="73" xfId="4" applyNumberFormat="1" applyFont="1" applyFill="1" applyBorder="1"/>
    <xf numFmtId="2" fontId="111" fillId="36" borderId="73" xfId="0" applyNumberFormat="1" applyFont="1" applyFill="1" applyBorder="1"/>
    <xf numFmtId="196" fontId="111" fillId="36" borderId="73" xfId="0" applyNumberFormat="1" applyFont="1" applyFill="1" applyBorder="1"/>
    <xf numFmtId="0" fontId="195" fillId="0" borderId="73" xfId="0" applyFont="1" applyBorder="1" applyAlignment="1">
      <alignment horizontal="left" vertical="center" indent="2"/>
    </xf>
    <xf numFmtId="167" fontId="21" fillId="0" borderId="73" xfId="1" applyNumberFormat="1" applyFont="1" applyBorder="1" applyAlignment="1" applyProtection="1">
      <alignment horizontal="center" vertical="center"/>
      <protection locked="0"/>
    </xf>
    <xf numFmtId="167" fontId="21" fillId="0" borderId="20" xfId="1" applyNumberFormat="1" applyFont="1" applyBorder="1" applyAlignment="1" applyProtection="1">
      <alignment horizontal="center" vertical="center"/>
      <protection locked="0"/>
    </xf>
    <xf numFmtId="9" fontId="21" fillId="0" borderId="20" xfId="2" applyFont="1" applyBorder="1" applyAlignment="1" applyProtection="1">
      <alignment horizontal="center" vertical="center"/>
      <protection locked="0"/>
    </xf>
    <xf numFmtId="2" fontId="21" fillId="0" borderId="20" xfId="2" applyNumberFormat="1" applyFont="1" applyBorder="1" applyAlignment="1" applyProtection="1">
      <alignment horizontal="center" vertical="center"/>
      <protection locked="0"/>
    </xf>
    <xf numFmtId="167" fontId="201" fillId="72" borderId="26" xfId="0" applyNumberFormat="1" applyFont="1" applyFill="1" applyBorder="1" applyAlignment="1">
      <alignment horizontal="center" vertical="center"/>
    </xf>
    <xf numFmtId="167" fontId="201" fillId="72" borderId="27" xfId="0" applyNumberFormat="1" applyFont="1" applyFill="1" applyBorder="1" applyAlignment="1">
      <alignment horizontal="center" vertical="center"/>
    </xf>
    <xf numFmtId="167" fontId="201" fillId="72" borderId="28" xfId="0" applyNumberFormat="1" applyFont="1" applyFill="1" applyBorder="1" applyAlignment="1">
      <alignment horizontal="center" vertical="center"/>
    </xf>
    <xf numFmtId="167" fontId="202" fillId="73" borderId="29" xfId="0" applyNumberFormat="1" applyFont="1" applyFill="1" applyBorder="1" applyAlignment="1">
      <alignment horizontal="center" vertical="center"/>
    </xf>
    <xf numFmtId="167" fontId="202" fillId="73" borderId="12" xfId="0" applyNumberFormat="1" applyFont="1" applyFill="1" applyBorder="1" applyAlignment="1">
      <alignment horizontal="center" vertical="center" wrapText="1"/>
    </xf>
    <xf numFmtId="167" fontId="202" fillId="73" borderId="12" xfId="405" applyNumberFormat="1" applyFont="1" applyFill="1" applyBorder="1" applyAlignment="1">
      <alignment horizontal="center" vertical="center" wrapText="1"/>
    </xf>
    <xf numFmtId="167" fontId="203" fillId="73" borderId="12" xfId="405" applyNumberFormat="1" applyFont="1" applyFill="1" applyBorder="1" applyAlignment="1">
      <alignment horizontal="center" vertical="center" wrapText="1"/>
    </xf>
    <xf numFmtId="167" fontId="203" fillId="73" borderId="30" xfId="405" applyNumberFormat="1" applyFont="1" applyFill="1" applyBorder="1" applyAlignment="1">
      <alignment horizontal="center" vertical="center" wrapText="1"/>
    </xf>
    <xf numFmtId="167" fontId="202" fillId="73" borderId="29" xfId="0" applyNumberFormat="1" applyFont="1" applyFill="1" applyBorder="1" applyAlignment="1">
      <alignment horizontal="center" vertical="center"/>
    </xf>
    <xf numFmtId="189" fontId="204" fillId="0" borderId="54" xfId="405" applyNumberFormat="1" applyFont="1" applyFill="1" applyBorder="1" applyAlignment="1">
      <alignment horizontal="center" vertical="center" wrapText="1"/>
    </xf>
    <xf numFmtId="189" fontId="204" fillId="0" borderId="12" xfId="405" applyNumberFormat="1" applyFont="1" applyFill="1" applyBorder="1" applyAlignment="1">
      <alignment horizontal="center" vertical="center" wrapText="1"/>
    </xf>
    <xf numFmtId="189" fontId="204" fillId="0" borderId="30" xfId="405" applyNumberFormat="1" applyFont="1" applyFill="1" applyBorder="1" applyAlignment="1">
      <alignment horizontal="center" vertical="center" wrapText="1"/>
    </xf>
    <xf numFmtId="167" fontId="202" fillId="73" borderId="77" xfId="0" applyNumberFormat="1" applyFont="1" applyFill="1" applyBorder="1" applyAlignment="1">
      <alignment horizontal="center" vertical="center"/>
    </xf>
    <xf numFmtId="167" fontId="202" fillId="73" borderId="79" xfId="0" applyNumberFormat="1" applyFont="1" applyFill="1" applyBorder="1" applyAlignment="1">
      <alignment horizontal="center" vertical="center" wrapText="1"/>
    </xf>
    <xf numFmtId="189" fontId="204" fillId="0" borderId="73" xfId="5" applyNumberFormat="1" applyFont="1" applyFill="1" applyBorder="1" applyAlignment="1" applyProtection="1">
      <alignment horizontal="center" vertical="center"/>
      <protection locked="0"/>
    </xf>
    <xf numFmtId="189" fontId="204" fillId="0" borderId="80" xfId="405" applyNumberFormat="1" applyFont="1" applyFill="1" applyBorder="1" applyAlignment="1">
      <alignment horizontal="center" vertical="center" wrapText="1"/>
    </xf>
    <xf numFmtId="189" fontId="204" fillId="0" borderId="73" xfId="405" applyNumberFormat="1" applyFont="1" applyFill="1" applyBorder="1" applyAlignment="1">
      <alignment horizontal="center" vertical="center" wrapText="1"/>
    </xf>
    <xf numFmtId="189" fontId="204" fillId="0" borderId="78" xfId="405" applyNumberFormat="1" applyFont="1" applyFill="1" applyBorder="1" applyAlignment="1">
      <alignment horizontal="center" vertical="center" wrapText="1"/>
    </xf>
    <xf numFmtId="167" fontId="202" fillId="73" borderId="73" xfId="0" applyNumberFormat="1" applyFont="1" applyFill="1" applyBorder="1" applyAlignment="1">
      <alignment horizontal="center" vertical="center" wrapText="1"/>
    </xf>
    <xf numFmtId="167" fontId="202" fillId="73" borderId="23" xfId="0" applyNumberFormat="1" applyFont="1" applyFill="1" applyBorder="1" applyAlignment="1">
      <alignment horizontal="center" vertical="center"/>
    </xf>
    <xf numFmtId="167" fontId="202" fillId="73" borderId="81" xfId="0" applyNumberFormat="1" applyFont="1" applyFill="1" applyBorder="1" applyAlignment="1">
      <alignment horizontal="center" vertical="center" wrapText="1"/>
    </xf>
    <xf numFmtId="189" fontId="204" fillId="0" borderId="81" xfId="405" applyNumberFormat="1" applyFont="1" applyFill="1" applyBorder="1" applyAlignment="1">
      <alignment horizontal="center" vertical="center" wrapText="1"/>
    </xf>
    <xf numFmtId="189" fontId="204" fillId="0" borderId="111" xfId="405" applyNumberFormat="1" applyFont="1" applyFill="1" applyBorder="1" applyAlignment="1">
      <alignment horizontal="center" vertical="center" wrapText="1"/>
    </xf>
    <xf numFmtId="167" fontId="202" fillId="73" borderId="13" xfId="0" applyNumberFormat="1" applyFont="1" applyFill="1" applyBorder="1" applyAlignment="1">
      <alignment horizontal="center" vertical="center"/>
    </xf>
    <xf numFmtId="167" fontId="202" fillId="73" borderId="14" xfId="0" applyNumberFormat="1" applyFont="1" applyFill="1" applyBorder="1" applyAlignment="1">
      <alignment horizontal="center" vertical="center" wrapText="1"/>
    </xf>
    <xf numFmtId="189" fontId="204" fillId="0" borderId="14" xfId="405" applyNumberFormat="1" applyFont="1" applyFill="1" applyBorder="1" applyAlignment="1">
      <alignment horizontal="center" vertical="center" wrapText="1"/>
    </xf>
    <xf numFmtId="189" fontId="204" fillId="0" borderId="15" xfId="405" applyNumberFormat="1" applyFont="1" applyFill="1" applyBorder="1" applyAlignment="1">
      <alignment horizontal="center" vertical="center" wrapText="1"/>
    </xf>
    <xf numFmtId="167" fontId="18" fillId="0" borderId="11" xfId="5" applyNumberFormat="1" applyFont="1" applyBorder="1" applyAlignment="1" applyProtection="1">
      <alignment vertical="center"/>
      <protection locked="0"/>
    </xf>
    <xf numFmtId="167" fontId="145" fillId="34" borderId="11" xfId="5" applyNumberFormat="1" applyFont="1" applyFill="1" applyBorder="1" applyAlignment="1" applyProtection="1">
      <alignment horizontal="center" vertical="center" wrapText="1"/>
      <protection locked="0"/>
    </xf>
    <xf numFmtId="164" fontId="192" fillId="36" borderId="11" xfId="3"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20" fillId="36" borderId="73" xfId="0" applyFont="1" applyFill="1" applyBorder="1" applyAlignment="1">
      <alignment horizontal="center" vertical="center" wrapText="1"/>
    </xf>
    <xf numFmtId="0" fontId="21" fillId="36" borderId="73" xfId="0" applyFont="1" applyFill="1" applyBorder="1" applyAlignment="1">
      <alignment horizontal="center" vertical="center"/>
    </xf>
    <xf numFmtId="0" fontId="20" fillId="36" borderId="73" xfId="0" applyFont="1" applyFill="1" applyBorder="1" applyAlignment="1">
      <alignment horizontal="center" vertical="center"/>
    </xf>
    <xf numFmtId="0" fontId="20" fillId="36" borderId="73" xfId="0" applyFont="1" applyFill="1" applyBorder="1" applyAlignment="1">
      <alignment horizontal="center"/>
    </xf>
    <xf numFmtId="0" fontId="20" fillId="36" borderId="73" xfId="0" applyFont="1" applyFill="1" applyBorder="1"/>
    <xf numFmtId="2" fontId="20" fillId="36" borderId="73" xfId="0" applyNumberFormat="1" applyFont="1" applyFill="1" applyBorder="1" applyAlignment="1">
      <alignment horizontal="center"/>
    </xf>
    <xf numFmtId="170" fontId="20" fillId="0" borderId="87" xfId="0" applyNumberFormat="1" applyFont="1" applyFill="1" applyBorder="1" applyAlignment="1">
      <alignment horizontal="center" vertical="center"/>
    </xf>
    <xf numFmtId="43" fontId="20" fillId="0" borderId="87" xfId="0" applyNumberFormat="1" applyFont="1" applyFill="1" applyBorder="1" applyAlignment="1">
      <alignment horizontal="center" vertical="center"/>
    </xf>
    <xf numFmtId="43" fontId="18" fillId="0" borderId="56" xfId="0" applyNumberFormat="1" applyFont="1" applyBorder="1" applyAlignment="1">
      <alignment horizontal="center" vertical="center"/>
    </xf>
    <xf numFmtId="0" fontId="19" fillId="87" borderId="41" xfId="0" applyFont="1" applyFill="1" applyBorder="1" applyAlignment="1">
      <alignment horizontal="center" vertical="center" wrapText="1"/>
    </xf>
    <xf numFmtId="0" fontId="19" fillId="87" borderId="52" xfId="0" applyFont="1" applyFill="1" applyBorder="1" applyAlignment="1">
      <alignment horizontal="center" vertical="center" wrapText="1"/>
    </xf>
    <xf numFmtId="0" fontId="19" fillId="87" borderId="53" xfId="0" applyFont="1" applyFill="1" applyBorder="1" applyAlignment="1">
      <alignment horizontal="center" vertical="center" wrapText="1"/>
    </xf>
    <xf numFmtId="0" fontId="19" fillId="87" borderId="84" xfId="0" applyFont="1" applyFill="1" applyBorder="1" applyAlignment="1">
      <alignment horizontal="center" vertical="center" wrapText="1"/>
    </xf>
    <xf numFmtId="0" fontId="19" fillId="87" borderId="13" xfId="0" applyFont="1" applyFill="1" applyBorder="1" applyAlignment="1">
      <alignment horizontal="center" vertical="center" wrapText="1"/>
    </xf>
    <xf numFmtId="0" fontId="19" fillId="87" borderId="15" xfId="0" applyFont="1" applyFill="1" applyBorder="1" applyAlignment="1">
      <alignment horizontal="center" vertical="center" wrapText="1"/>
    </xf>
    <xf numFmtId="0" fontId="19" fillId="87" borderId="106" xfId="0" applyFont="1" applyFill="1" applyBorder="1" applyAlignment="1">
      <alignment horizontal="center" vertical="center" wrapText="1"/>
    </xf>
    <xf numFmtId="0" fontId="19" fillId="87" borderId="104" xfId="0" applyFont="1" applyFill="1" applyBorder="1" applyAlignment="1">
      <alignment horizontal="center" vertical="center" wrapText="1"/>
    </xf>
    <xf numFmtId="0" fontId="19" fillId="87" borderId="107" xfId="0" applyFont="1" applyFill="1" applyBorder="1" applyAlignment="1">
      <alignment horizontal="center" vertical="center" wrapText="1"/>
    </xf>
    <xf numFmtId="0" fontId="19" fillId="92" borderId="13" xfId="0" applyFont="1" applyFill="1" applyBorder="1" applyAlignment="1">
      <alignment horizontal="center" vertical="center" wrapText="1"/>
    </xf>
    <xf numFmtId="0" fontId="19" fillId="92" borderId="77" xfId="0" applyFont="1" applyFill="1" applyBorder="1" applyAlignment="1">
      <alignment horizontal="center" vertical="center" wrapText="1"/>
    </xf>
    <xf numFmtId="0" fontId="19" fillId="92" borderId="23" xfId="0" applyFont="1" applyFill="1" applyBorder="1" applyAlignment="1">
      <alignment horizontal="center" wrapText="1"/>
    </xf>
    <xf numFmtId="0" fontId="19" fillId="92" borderId="14" xfId="0" applyFont="1" applyFill="1" applyBorder="1" applyAlignment="1">
      <alignment horizontal="center" vertical="center" wrapText="1"/>
    </xf>
    <xf numFmtId="0" fontId="19" fillId="92" borderId="15" xfId="0" applyFont="1" applyFill="1" applyBorder="1" applyAlignment="1">
      <alignment horizontal="center" vertical="center" wrapText="1"/>
    </xf>
    <xf numFmtId="0" fontId="19" fillId="86" borderId="13" xfId="0" applyFont="1" applyFill="1" applyBorder="1" applyAlignment="1">
      <alignment horizontal="center" vertical="center" wrapText="1"/>
    </xf>
    <xf numFmtId="0" fontId="19" fillId="86" borderId="77" xfId="0" applyFont="1" applyFill="1" applyBorder="1" applyAlignment="1">
      <alignment horizontal="center" vertical="center" wrapText="1"/>
    </xf>
    <xf numFmtId="0" fontId="19" fillId="86" borderId="23" xfId="0" applyFont="1" applyFill="1" applyBorder="1" applyAlignment="1">
      <alignment horizontal="center" vertical="center" wrapText="1"/>
    </xf>
    <xf numFmtId="0" fontId="19" fillId="86" borderId="14" xfId="0" applyFont="1" applyFill="1" applyBorder="1" applyAlignment="1">
      <alignment horizontal="center" vertical="center" wrapText="1"/>
    </xf>
    <xf numFmtId="0" fontId="19" fillId="86" borderId="15" xfId="0" applyFont="1" applyFill="1" applyBorder="1" applyAlignment="1">
      <alignment horizontal="center" vertical="center" wrapText="1"/>
    </xf>
    <xf numFmtId="0" fontId="19" fillId="86" borderId="84" xfId="0" applyFont="1" applyFill="1" applyBorder="1" applyAlignment="1">
      <alignment horizontal="center" vertical="center" wrapText="1"/>
    </xf>
    <xf numFmtId="0" fontId="19" fillId="73" borderId="29" xfId="0" applyFont="1" applyFill="1" applyBorder="1" applyAlignment="1">
      <alignment horizontal="center" vertical="center" wrapText="1"/>
    </xf>
    <xf numFmtId="0" fontId="19" fillId="73" borderId="77" xfId="0" applyFont="1" applyFill="1" applyBorder="1" applyAlignment="1" applyProtection="1">
      <alignment horizontal="center" vertical="center" wrapText="1"/>
      <protection locked="0"/>
    </xf>
    <xf numFmtId="0" fontId="19" fillId="73" borderId="36" xfId="0" applyFont="1" applyFill="1" applyBorder="1" applyAlignment="1" applyProtection="1">
      <alignment horizontal="center" vertical="center" wrapText="1"/>
      <protection locked="0"/>
    </xf>
    <xf numFmtId="0" fontId="19" fillId="73" borderId="41" xfId="0" applyFont="1" applyFill="1" applyBorder="1" applyAlignment="1" applyProtection="1">
      <alignment horizontal="center" vertical="center" wrapText="1"/>
      <protection locked="0"/>
    </xf>
    <xf numFmtId="0" fontId="19" fillId="73" borderId="12" xfId="0" applyFont="1" applyFill="1" applyBorder="1" applyAlignment="1">
      <alignment horizontal="center" vertical="center" wrapText="1"/>
    </xf>
    <xf numFmtId="0" fontId="19" fillId="73" borderId="30" xfId="0" applyFont="1" applyFill="1" applyBorder="1" applyAlignment="1">
      <alignment horizontal="center" vertical="center" wrapText="1"/>
    </xf>
    <xf numFmtId="0" fontId="0" fillId="73" borderId="13" xfId="0" applyFill="1" applyBorder="1" applyAlignment="1">
      <alignment horizontal="center" vertical="center" wrapText="1"/>
    </xf>
    <xf numFmtId="0" fontId="19" fillId="73" borderId="14" xfId="0" applyFont="1" applyFill="1" applyBorder="1" applyAlignment="1">
      <alignment horizontal="center" vertical="center" wrapText="1"/>
    </xf>
    <xf numFmtId="0" fontId="19" fillId="73" borderId="15" xfId="0" applyFont="1" applyFill="1" applyBorder="1" applyAlignment="1">
      <alignment horizontal="center" vertical="center" wrapText="1"/>
    </xf>
    <xf numFmtId="0" fontId="19" fillId="73" borderId="23" xfId="0" applyFont="1" applyFill="1" applyBorder="1" applyAlignment="1" applyProtection="1">
      <alignment horizontal="center" vertical="center" wrapText="1"/>
      <protection locked="0"/>
    </xf>
    <xf numFmtId="0" fontId="19" fillId="73" borderId="104" xfId="0" applyFont="1" applyFill="1" applyBorder="1" applyAlignment="1" applyProtection="1">
      <alignment horizontal="center" vertical="center" wrapText="1"/>
      <protection locked="0"/>
    </xf>
    <xf numFmtId="0" fontId="19" fillId="73" borderId="105" xfId="0" applyFont="1" applyFill="1" applyBorder="1" applyAlignment="1" applyProtection="1">
      <alignment horizontal="center" vertical="center" wrapText="1"/>
      <protection locked="0"/>
    </xf>
    <xf numFmtId="0" fontId="28" fillId="73" borderId="41" xfId="0" applyFont="1" applyFill="1" applyBorder="1" applyAlignment="1" applyProtection="1">
      <alignment horizontal="center" vertical="center" wrapText="1"/>
      <protection locked="0"/>
    </xf>
    <xf numFmtId="0" fontId="34" fillId="83" borderId="41" xfId="0" applyFont="1" applyFill="1" applyBorder="1" applyAlignment="1">
      <alignment horizontal="center" wrapText="1"/>
    </xf>
    <xf numFmtId="0" fontId="34" fillId="83" borderId="24" xfId="0" applyFont="1" applyFill="1" applyBorder="1" applyAlignment="1">
      <alignment horizontal="center" wrapText="1"/>
    </xf>
    <xf numFmtId="0" fontId="34" fillId="83" borderId="45" xfId="0" applyFont="1" applyFill="1" applyBorder="1" applyAlignment="1">
      <alignment horizontal="center" wrapText="1"/>
    </xf>
    <xf numFmtId="2" fontId="18" fillId="36" borderId="73" xfId="0" applyNumberFormat="1" applyFont="1" applyFill="1" applyBorder="1" applyAlignment="1">
      <alignment horizontal="right"/>
    </xf>
    <xf numFmtId="0" fontId="34" fillId="83" borderId="51" xfId="0" applyFont="1" applyFill="1" applyBorder="1" applyAlignment="1">
      <alignment horizontal="center" wrapText="1"/>
    </xf>
    <xf numFmtId="0" fontId="34" fillId="83" borderId="53" xfId="0" applyFont="1" applyFill="1" applyBorder="1" applyAlignment="1">
      <alignment horizontal="center" wrapText="1"/>
    </xf>
    <xf numFmtId="0" fontId="19" fillId="73" borderId="23" xfId="0" applyFont="1" applyFill="1" applyBorder="1" applyAlignment="1">
      <alignment horizontal="center" vertical="center" wrapText="1"/>
    </xf>
    <xf numFmtId="0" fontId="34" fillId="73" borderId="41" xfId="0" applyFont="1" applyFill="1" applyBorder="1" applyAlignment="1">
      <alignment horizontal="center" vertical="center" wrapText="1"/>
    </xf>
    <xf numFmtId="0" fontId="34" fillId="73" borderId="24" xfId="0" applyFont="1" applyFill="1" applyBorder="1" applyAlignment="1">
      <alignment horizontal="center" vertical="center" wrapText="1"/>
    </xf>
    <xf numFmtId="0" fontId="34" fillId="73" borderId="45" xfId="0" applyFont="1" applyFill="1" applyBorder="1" applyAlignment="1">
      <alignment horizontal="center" vertical="center" wrapText="1"/>
    </xf>
    <xf numFmtId="0" fontId="34" fillId="83" borderId="83" xfId="0" applyFont="1" applyFill="1" applyBorder="1" applyAlignment="1">
      <alignment horizontal="center" vertical="center" wrapText="1"/>
    </xf>
    <xf numFmtId="0" fontId="34" fillId="83" borderId="0" xfId="0" applyFont="1" applyFill="1" applyAlignment="1">
      <alignment horizontal="center" vertical="center" wrapText="1"/>
    </xf>
    <xf numFmtId="0" fontId="19" fillId="93" borderId="41" xfId="0" applyFont="1" applyFill="1" applyBorder="1" applyAlignment="1" applyProtection="1">
      <alignment horizontal="center" vertical="center" wrapText="1"/>
      <protection locked="0"/>
    </xf>
    <xf numFmtId="170" fontId="34" fillId="93" borderId="26" xfId="0" applyNumberFormat="1" applyFont="1" applyFill="1" applyBorder="1" applyAlignment="1">
      <alignment horizontal="center" vertical="center" wrapText="1"/>
    </xf>
    <xf numFmtId="170" fontId="34" fillId="93" borderId="27" xfId="0" applyNumberFormat="1" applyFont="1" applyFill="1" applyBorder="1" applyAlignment="1">
      <alignment horizontal="center" vertical="center" wrapText="1"/>
    </xf>
    <xf numFmtId="167" fontId="25" fillId="93" borderId="13" xfId="0" applyNumberFormat="1" applyFont="1" applyFill="1" applyBorder="1" applyAlignment="1">
      <alignment horizontal="center" vertical="center" wrapText="1"/>
    </xf>
    <xf numFmtId="0" fontId="19" fillId="93" borderId="14" xfId="0" applyFont="1" applyFill="1" applyBorder="1" applyAlignment="1">
      <alignment horizontal="center" vertical="center" wrapText="1"/>
    </xf>
    <xf numFmtId="167" fontId="19" fillId="93" borderId="77" xfId="0" applyNumberFormat="1" applyFont="1" applyFill="1" applyBorder="1" applyAlignment="1" applyProtection="1">
      <alignment horizontal="center" vertical="center" wrapText="1"/>
      <protection locked="0"/>
    </xf>
    <xf numFmtId="167" fontId="19" fillId="93" borderId="36" xfId="0" applyNumberFormat="1" applyFont="1" applyFill="1" applyBorder="1" applyAlignment="1" applyProtection="1">
      <alignment horizontal="center" vertical="center" readingOrder="2"/>
      <protection locked="0"/>
    </xf>
    <xf numFmtId="167" fontId="19" fillId="93" borderId="39" xfId="0" applyNumberFormat="1" applyFont="1" applyFill="1" applyBorder="1" applyAlignment="1" applyProtection="1">
      <alignment horizontal="center" vertical="center" readingOrder="2"/>
      <protection locked="0"/>
    </xf>
    <xf numFmtId="167" fontId="19" fillId="93" borderId="73" xfId="0" applyNumberFormat="1" applyFont="1" applyFill="1" applyBorder="1" applyAlignment="1" applyProtection="1">
      <alignment horizontal="center" vertical="center" readingOrder="2"/>
      <protection locked="0"/>
    </xf>
    <xf numFmtId="0" fontId="34" fillId="94" borderId="48" xfId="0" applyFont="1" applyFill="1" applyBorder="1" applyAlignment="1">
      <alignment horizontal="center" wrapText="1"/>
    </xf>
    <xf numFmtId="0" fontId="34" fillId="94" borderId="50" xfId="0" applyFont="1" applyFill="1" applyBorder="1" applyAlignment="1">
      <alignment horizontal="center" wrapText="1"/>
    </xf>
    <xf numFmtId="0" fontId="19" fillId="94" borderId="73" xfId="0" applyFont="1" applyFill="1" applyBorder="1" applyAlignment="1">
      <alignment horizontal="center" vertical="center" wrapText="1"/>
    </xf>
    <xf numFmtId="0" fontId="34" fillId="94" borderId="48" xfId="0" applyFont="1" applyFill="1" applyBorder="1" applyAlignment="1">
      <alignment horizontal="center" vertical="center" wrapText="1"/>
    </xf>
    <xf numFmtId="0" fontId="34" fillId="92" borderId="73" xfId="0" applyFont="1" applyFill="1" applyBorder="1" applyAlignment="1">
      <alignment horizontal="center" wrapText="1"/>
    </xf>
    <xf numFmtId="0" fontId="19" fillId="92" borderId="73" xfId="0" applyFont="1" applyFill="1" applyBorder="1" applyAlignment="1">
      <alignment horizontal="center" vertical="center" wrapText="1"/>
    </xf>
    <xf numFmtId="0" fontId="0" fillId="92" borderId="73" xfId="0" applyFill="1" applyBorder="1" applyAlignment="1">
      <alignment horizontal="center" vertical="center"/>
    </xf>
    <xf numFmtId="0" fontId="34" fillId="92" borderId="51" xfId="0" applyFont="1" applyFill="1" applyBorder="1" applyAlignment="1">
      <alignment horizontal="center" wrapText="1"/>
    </xf>
    <xf numFmtId="0" fontId="34" fillId="92" borderId="52" xfId="0" applyFont="1" applyFill="1" applyBorder="1" applyAlignment="1">
      <alignment horizontal="center" wrapText="1"/>
    </xf>
    <xf numFmtId="0" fontId="34" fillId="92" borderId="53" xfId="0" applyFont="1" applyFill="1" applyBorder="1" applyAlignment="1">
      <alignment horizontal="center" wrapText="1"/>
    </xf>
    <xf numFmtId="0" fontId="0" fillId="92" borderId="13" xfId="0" applyFill="1" applyBorder="1" applyAlignment="1">
      <alignment horizontal="center" vertical="center" wrapText="1"/>
    </xf>
    <xf numFmtId="0" fontId="19" fillId="92" borderId="77" xfId="0" applyFont="1" applyFill="1" applyBorder="1" applyAlignment="1" applyProtection="1">
      <alignment horizontal="center" vertical="center" wrapText="1"/>
      <protection locked="0"/>
    </xf>
    <xf numFmtId="0" fontId="19" fillId="92" borderId="23" xfId="0" applyFont="1" applyFill="1" applyBorder="1" applyAlignment="1" applyProtection="1">
      <alignment horizontal="center" vertical="center" wrapText="1"/>
      <protection locked="0"/>
    </xf>
    <xf numFmtId="0" fontId="19" fillId="92" borderId="73" xfId="0" applyFont="1" applyFill="1" applyBorder="1" applyAlignment="1">
      <alignment horizontal="center" wrapText="1"/>
    </xf>
    <xf numFmtId="167" fontId="14" fillId="34" borderId="11" xfId="3" applyNumberFormat="1" applyFont="1" applyFill="1" applyBorder="1" applyAlignment="1" applyProtection="1">
      <alignment horizontal="center" vertical="center" wrapText="1"/>
      <protection locked="0"/>
    </xf>
    <xf numFmtId="167" fontId="18" fillId="36" borderId="11" xfId="1" applyNumberFormat="1" applyFont="1" applyFill="1" applyBorder="1" applyAlignment="1">
      <alignment horizontal="center" vertical="center"/>
    </xf>
    <xf numFmtId="3" fontId="18" fillId="0" borderId="18" xfId="0" applyNumberFormat="1" applyFont="1" applyBorder="1" applyAlignment="1">
      <alignment horizontal="center" vertical="center"/>
    </xf>
    <xf numFmtId="0" fontId="0" fillId="0" borderId="19" xfId="0" applyBorder="1" applyAlignment="1">
      <alignment horizontal="center" vertical="center"/>
    </xf>
    <xf numFmtId="167" fontId="18" fillId="36" borderId="17" xfId="1" applyNumberFormat="1" applyFont="1" applyFill="1" applyBorder="1" applyAlignment="1">
      <alignment horizontal="center" vertical="center"/>
    </xf>
    <xf numFmtId="3" fontId="18" fillId="0" borderId="19" xfId="0" applyNumberFormat="1" applyFont="1" applyBorder="1" applyAlignment="1">
      <alignment horizontal="center" vertical="center"/>
    </xf>
    <xf numFmtId="167" fontId="18" fillId="36" borderId="20" xfId="1" applyNumberFormat="1" applyFont="1" applyFill="1" applyBorder="1" applyAlignment="1">
      <alignment horizontal="center" vertical="center"/>
    </xf>
    <xf numFmtId="3" fontId="18" fillId="0" borderId="24" xfId="0" applyNumberFormat="1" applyFont="1" applyBorder="1" applyAlignment="1">
      <alignment horizontal="center" vertical="center"/>
    </xf>
    <xf numFmtId="0" fontId="0" fillId="0" borderId="25" xfId="0" applyBorder="1" applyAlignment="1">
      <alignment horizontal="center" vertical="center"/>
    </xf>
    <xf numFmtId="0" fontId="19" fillId="95" borderId="11" xfId="0" applyFont="1" applyFill="1" applyBorder="1" applyAlignment="1">
      <alignment horizontal="center" vertical="center"/>
    </xf>
    <xf numFmtId="0" fontId="0" fillId="95" borderId="11" xfId="0" applyFill="1" applyBorder="1"/>
    <xf numFmtId="0" fontId="19" fillId="95" borderId="26" xfId="0" applyFont="1" applyFill="1" applyBorder="1" applyAlignment="1">
      <alignment horizontal="center"/>
    </xf>
    <xf numFmtId="0" fontId="19" fillId="95" borderId="27" xfId="0" applyFont="1" applyFill="1" applyBorder="1" applyAlignment="1">
      <alignment horizontal="center"/>
    </xf>
    <xf numFmtId="0" fontId="19" fillId="95" borderId="28" xfId="0" applyFont="1" applyFill="1" applyBorder="1" applyAlignment="1">
      <alignment horizontal="center"/>
    </xf>
    <xf numFmtId="0" fontId="0" fillId="95" borderId="29" xfId="0" applyFill="1" applyBorder="1"/>
    <xf numFmtId="0" fontId="0" fillId="95" borderId="16" xfId="0" applyFill="1" applyBorder="1"/>
    <xf numFmtId="0" fontId="0" fillId="95" borderId="23" xfId="0" applyFill="1" applyBorder="1"/>
    <xf numFmtId="0" fontId="0" fillId="95" borderId="12" xfId="0" applyFill="1" applyBorder="1"/>
    <xf numFmtId="0" fontId="0" fillId="95" borderId="30" xfId="0" applyFill="1" applyBorder="1"/>
    <xf numFmtId="0" fontId="0" fillId="78" borderId="79" xfId="0" applyFill="1" applyBorder="1" applyAlignment="1">
      <alignment horizontal="center" vertical="center" wrapText="1"/>
    </xf>
    <xf numFmtId="0" fontId="0" fillId="78" borderId="80" xfId="0" applyFill="1" applyBorder="1" applyAlignment="1">
      <alignment horizontal="center" vertical="center" wrapText="1"/>
    </xf>
    <xf numFmtId="0" fontId="0" fillId="78" borderId="11" xfId="0" applyFill="1" applyBorder="1" applyAlignment="1">
      <alignment horizontal="center" vertical="center" wrapText="1"/>
    </xf>
    <xf numFmtId="0" fontId="0" fillId="78" borderId="11" xfId="0" applyFill="1" applyBorder="1" applyAlignment="1">
      <alignment horizontal="left" vertical="center" wrapText="1"/>
    </xf>
    <xf numFmtId="0" fontId="19" fillId="78" borderId="11" xfId="0" applyFont="1" applyFill="1" applyBorder="1" applyAlignment="1">
      <alignment horizontal="left" vertical="center" wrapText="1"/>
    </xf>
    <xf numFmtId="0" fontId="19" fillId="78" borderId="13" xfId="0" applyFont="1" applyFill="1" applyBorder="1" applyAlignment="1">
      <alignment horizontal="center" vertical="center" wrapText="1"/>
    </xf>
    <xf numFmtId="0" fontId="19" fillId="78" borderId="16" xfId="0" applyFont="1" applyFill="1" applyBorder="1" applyAlignment="1">
      <alignment horizontal="center" vertical="center"/>
    </xf>
    <xf numFmtId="0" fontId="19" fillId="78" borderId="23" xfId="0" applyFont="1" applyFill="1" applyBorder="1" applyAlignment="1">
      <alignment horizontal="center" vertical="center"/>
    </xf>
    <xf numFmtId="0" fontId="19" fillId="78" borderId="14" xfId="0" applyFont="1" applyFill="1" applyBorder="1" applyAlignment="1">
      <alignment horizontal="center" vertical="center"/>
    </xf>
    <xf numFmtId="0" fontId="19" fillId="78" borderId="15" xfId="0" applyFont="1" applyFill="1" applyBorder="1" applyAlignment="1">
      <alignment horizontal="center" vertical="center"/>
    </xf>
    <xf numFmtId="0" fontId="19" fillId="78" borderId="26" xfId="0" applyFont="1" applyFill="1" applyBorder="1" applyAlignment="1">
      <alignment horizontal="center" vertical="center"/>
    </xf>
    <xf numFmtId="0" fontId="19" fillId="78" borderId="27" xfId="0" applyFont="1" applyFill="1" applyBorder="1" applyAlignment="1">
      <alignment horizontal="center" vertical="center"/>
    </xf>
    <xf numFmtId="0" fontId="19" fillId="78" borderId="28" xfId="0" applyFont="1" applyFill="1" applyBorder="1" applyAlignment="1">
      <alignment horizontal="center" vertical="center"/>
    </xf>
    <xf numFmtId="0" fontId="0" fillId="78" borderId="29" xfId="0" applyFill="1" applyBorder="1"/>
    <xf numFmtId="0" fontId="0" fillId="78" borderId="12" xfId="0" applyFill="1" applyBorder="1"/>
    <xf numFmtId="0" fontId="0" fillId="78" borderId="30" xfId="0" applyFill="1" applyBorder="1"/>
    <xf numFmtId="0" fontId="0" fillId="78" borderId="16" xfId="0" applyFill="1" applyBorder="1"/>
    <xf numFmtId="0" fontId="19" fillId="78" borderId="23" xfId="0" applyFont="1" applyFill="1" applyBorder="1"/>
    <xf numFmtId="0" fontId="171" fillId="96" borderId="26" xfId="0" applyFont="1" applyFill="1" applyBorder="1" applyAlignment="1">
      <alignment horizontal="center"/>
    </xf>
    <xf numFmtId="0" fontId="171" fillId="96" borderId="27" xfId="0" applyFont="1" applyFill="1" applyBorder="1" applyAlignment="1">
      <alignment horizontal="center"/>
    </xf>
    <xf numFmtId="0" fontId="171" fillId="96" borderId="28" xfId="0" applyFont="1" applyFill="1" applyBorder="1" applyAlignment="1">
      <alignment horizontal="center"/>
    </xf>
    <xf numFmtId="0" fontId="172" fillId="96" borderId="29" xfId="0" applyFont="1" applyFill="1" applyBorder="1"/>
    <xf numFmtId="0" fontId="172" fillId="96" borderId="54" xfId="0" applyFont="1" applyFill="1" applyBorder="1"/>
    <xf numFmtId="0" fontId="172" fillId="96" borderId="40" xfId="0" applyFont="1" applyFill="1" applyBorder="1"/>
    <xf numFmtId="0" fontId="172" fillId="96" borderId="77" xfId="0" applyFont="1" applyFill="1" applyBorder="1"/>
    <xf numFmtId="168" fontId="23" fillId="0" borderId="21" xfId="2" applyNumberFormat="1" applyFont="1" applyFill="1" applyBorder="1" applyAlignment="1">
      <alignment horizontal="center" vertical="center" wrapText="1"/>
    </xf>
    <xf numFmtId="0" fontId="0" fillId="35" borderId="16" xfId="0" applyFill="1" applyBorder="1" applyAlignment="1">
      <alignment horizontal="center" vertical="center" wrapText="1" readingOrder="2"/>
    </xf>
    <xf numFmtId="167" fontId="23" fillId="97" borderId="11" xfId="4" applyNumberFormat="1" applyFont="1" applyFill="1" applyBorder="1" applyAlignment="1">
      <alignment horizontal="center" vertical="center" wrapText="1"/>
    </xf>
    <xf numFmtId="167" fontId="23" fillId="0" borderId="11" xfId="4" applyNumberFormat="1" applyFont="1" applyFill="1" applyBorder="1" applyAlignment="1">
      <alignment horizontal="center" vertical="center" wrapText="1"/>
    </xf>
    <xf numFmtId="168" fontId="22" fillId="97" borderId="22" xfId="2" applyNumberFormat="1" applyFont="1" applyFill="1" applyBorder="1" applyAlignment="1">
      <alignment horizontal="center" vertical="center" wrapText="1"/>
    </xf>
    <xf numFmtId="167" fontId="22" fillId="97" borderId="18" xfId="4" applyNumberFormat="1" applyFont="1" applyFill="1" applyBorder="1" applyAlignment="1">
      <alignment horizontal="center" vertical="center" wrapText="1"/>
    </xf>
    <xf numFmtId="10" fontId="22" fillId="97" borderId="18" xfId="2" applyNumberFormat="1" applyFont="1" applyFill="1" applyBorder="1" applyAlignment="1">
      <alignment horizontal="center" vertical="center" wrapText="1"/>
    </xf>
    <xf numFmtId="3" fontId="0" fillId="97" borderId="18" xfId="0" applyNumberFormat="1" applyFill="1" applyBorder="1" applyAlignment="1">
      <alignment horizontal="center" vertical="center" wrapText="1"/>
    </xf>
    <xf numFmtId="3" fontId="0" fillId="97" borderId="33" xfId="0" applyNumberFormat="1" applyFill="1" applyBorder="1" applyAlignment="1">
      <alignment horizontal="center" vertical="center" wrapText="1"/>
    </xf>
    <xf numFmtId="0" fontId="0" fillId="97" borderId="34" xfId="0" applyFill="1" applyBorder="1" applyAlignment="1">
      <alignment horizontal="center" vertical="center" wrapText="1"/>
    </xf>
    <xf numFmtId="168" fontId="24" fillId="97" borderId="12" xfId="2" applyNumberFormat="1" applyFont="1" applyFill="1" applyBorder="1" applyAlignment="1">
      <alignment horizontal="center" vertical="center" wrapText="1"/>
    </xf>
    <xf numFmtId="3" fontId="21" fillId="0" borderId="17" xfId="0" applyNumberFormat="1" applyFont="1" applyBorder="1" applyAlignment="1">
      <alignment horizontal="center" vertical="center" wrapText="1"/>
    </xf>
    <xf numFmtId="167" fontId="205" fillId="0" borderId="18" xfId="4" applyNumberFormat="1" applyFont="1" applyFill="1" applyBorder="1" applyAlignment="1">
      <alignment horizontal="center" vertical="center" wrapText="1"/>
    </xf>
    <xf numFmtId="3" fontId="18" fillId="97" borderId="17" xfId="0" applyNumberFormat="1" applyFont="1" applyFill="1" applyBorder="1" applyAlignment="1">
      <alignment horizontal="center" vertical="center" wrapText="1"/>
    </xf>
    <xf numFmtId="164" fontId="18" fillId="97" borderId="31" xfId="3" applyFont="1" applyFill="1" applyBorder="1" applyAlignment="1">
      <alignment horizontal="center" vertical="center" wrapText="1"/>
    </xf>
    <xf numFmtId="167" fontId="24" fillId="97" borderId="17" xfId="4" applyNumberFormat="1" applyFont="1" applyFill="1" applyBorder="1" applyAlignment="1">
      <alignment horizontal="center" vertical="center" wrapText="1"/>
    </xf>
    <xf numFmtId="3" fontId="20" fillId="0" borderId="11" xfId="0" applyNumberFormat="1" applyFont="1" applyFill="1" applyBorder="1" applyAlignment="1">
      <alignment horizontal="center" vertical="center" wrapText="1"/>
    </xf>
    <xf numFmtId="0" fontId="0" fillId="35" borderId="51" xfId="0" applyFill="1" applyBorder="1" applyAlignment="1">
      <alignment horizontal="center" vertical="center" wrapText="1"/>
    </xf>
    <xf numFmtId="168" fontId="190" fillId="0" borderId="11" xfId="2" applyNumberFormat="1" applyFont="1" applyFill="1" applyBorder="1" applyAlignment="1">
      <alignment horizontal="center" vertical="center" wrapText="1"/>
    </xf>
    <xf numFmtId="3" fontId="160" fillId="97" borderId="14" xfId="0" applyNumberFormat="1" applyFont="1" applyFill="1" applyBorder="1"/>
    <xf numFmtId="3" fontId="23" fillId="97" borderId="73" xfId="0" applyNumberFormat="1" applyFont="1" applyFill="1" applyBorder="1"/>
    <xf numFmtId="3" fontId="160" fillId="97" borderId="73" xfId="0" applyNumberFormat="1" applyFont="1" applyFill="1" applyBorder="1"/>
    <xf numFmtId="3" fontId="160" fillId="97" borderId="20" xfId="0" applyNumberFormat="1" applyFont="1" applyFill="1" applyBorder="1"/>
    <xf numFmtId="3" fontId="170" fillId="97" borderId="14" xfId="0" applyNumberFormat="1" applyFont="1" applyFill="1" applyBorder="1"/>
    <xf numFmtId="3" fontId="170" fillId="97" borderId="73" xfId="0" applyNumberFormat="1" applyFont="1" applyFill="1" applyBorder="1"/>
    <xf numFmtId="3" fontId="170" fillId="97" borderId="20" xfId="0" applyNumberFormat="1" applyFont="1" applyFill="1" applyBorder="1"/>
    <xf numFmtId="3" fontId="21" fillId="97" borderId="24" xfId="0" applyNumberFormat="1" applyFont="1" applyFill="1" applyBorder="1"/>
    <xf numFmtId="225" fontId="0" fillId="0" borderId="0" xfId="2" applyNumberFormat="1" applyFont="1"/>
    <xf numFmtId="10" fontId="23" fillId="0" borderId="11" xfId="2" applyNumberFormat="1" applyFont="1" applyFill="1" applyBorder="1" applyAlignment="1">
      <alignment horizontal="center" vertical="center" wrapText="1"/>
    </xf>
  </cellXfs>
  <cellStyles count="1465">
    <cellStyle name="20% - Accent1 2" xfId="7" xr:uid="{00000000-0005-0000-0000-000000000000}"/>
    <cellStyle name="20% - Accent1 3" xfId="8" xr:uid="{00000000-0005-0000-0000-000001000000}"/>
    <cellStyle name="20% - Accent1 4" xfId="9" xr:uid="{00000000-0005-0000-0000-000002000000}"/>
    <cellStyle name="20% - Accent2 2" xfId="10" xr:uid="{00000000-0005-0000-0000-000003000000}"/>
    <cellStyle name="20% - Accent2 3" xfId="11" xr:uid="{00000000-0005-0000-0000-000004000000}"/>
    <cellStyle name="20% - Accent2 4" xfId="12" xr:uid="{00000000-0005-0000-0000-000005000000}"/>
    <cellStyle name="20% - Accent3 2" xfId="13" xr:uid="{00000000-0005-0000-0000-000006000000}"/>
    <cellStyle name="20% - Accent3 3" xfId="14" xr:uid="{00000000-0005-0000-0000-000007000000}"/>
    <cellStyle name="20% - Accent3 4" xfId="15" xr:uid="{00000000-0005-0000-0000-000008000000}"/>
    <cellStyle name="20% - Accent4 2" xfId="16" xr:uid="{00000000-0005-0000-0000-000009000000}"/>
    <cellStyle name="20% - Accent4 3" xfId="17" xr:uid="{00000000-0005-0000-0000-00000A000000}"/>
    <cellStyle name="20% - Accent4 4" xfId="18" xr:uid="{00000000-0005-0000-0000-00000B000000}"/>
    <cellStyle name="20% - Accent5 2" xfId="19" xr:uid="{00000000-0005-0000-0000-00000C000000}"/>
    <cellStyle name="20% - Accent5 3" xfId="20" xr:uid="{00000000-0005-0000-0000-00000D000000}"/>
    <cellStyle name="20% - Accent6 2" xfId="21" xr:uid="{00000000-0005-0000-0000-00000E000000}"/>
    <cellStyle name="20% - Accent6 3" xfId="22" xr:uid="{00000000-0005-0000-0000-00000F000000}"/>
    <cellStyle name="20% - Accent6 4" xfId="23" xr:uid="{00000000-0005-0000-0000-000010000000}"/>
    <cellStyle name="20% - הדגשה1 2" xfId="24" xr:uid="{00000000-0005-0000-0000-000011000000}"/>
    <cellStyle name="20% - הדגשה1 2 2" xfId="25" xr:uid="{00000000-0005-0000-0000-000012000000}"/>
    <cellStyle name="20% - הדגשה1 2 2 2" xfId="26" xr:uid="{00000000-0005-0000-0000-000013000000}"/>
    <cellStyle name="20% - הדגשה1 2 2 3" xfId="27" xr:uid="{00000000-0005-0000-0000-000014000000}"/>
    <cellStyle name="20% - הדגשה1 2 3" xfId="28" xr:uid="{00000000-0005-0000-0000-000015000000}"/>
    <cellStyle name="20% - הדגשה1 2 4" xfId="29" xr:uid="{00000000-0005-0000-0000-000016000000}"/>
    <cellStyle name="20% - הדגשה1 2 5" xfId="30" xr:uid="{00000000-0005-0000-0000-000017000000}"/>
    <cellStyle name="20% - הדגשה1 2 6" xfId="31" xr:uid="{00000000-0005-0000-0000-000018000000}"/>
    <cellStyle name="20% - הדגשה1 3" xfId="32" xr:uid="{00000000-0005-0000-0000-000019000000}"/>
    <cellStyle name="20% - הדגשה1 3 2" xfId="33" xr:uid="{00000000-0005-0000-0000-00001A000000}"/>
    <cellStyle name="20% - הדגשה1 3 2 2" xfId="34" xr:uid="{00000000-0005-0000-0000-00001B000000}"/>
    <cellStyle name="20% - הדגשה1 3 2 3" xfId="35" xr:uid="{00000000-0005-0000-0000-00001C000000}"/>
    <cellStyle name="20% - הדגשה1 3 3" xfId="36" xr:uid="{00000000-0005-0000-0000-00001D000000}"/>
    <cellStyle name="20% - הדגשה1 3 4" xfId="37" xr:uid="{00000000-0005-0000-0000-00001E000000}"/>
    <cellStyle name="20% - הדגשה1 3 5" xfId="38" xr:uid="{00000000-0005-0000-0000-00001F000000}"/>
    <cellStyle name="20% - הדגשה2 2" xfId="39" xr:uid="{00000000-0005-0000-0000-000020000000}"/>
    <cellStyle name="20% - הדגשה2 2 2" xfId="40" xr:uid="{00000000-0005-0000-0000-000021000000}"/>
    <cellStyle name="20% - הדגשה2 2 2 2" xfId="41" xr:uid="{00000000-0005-0000-0000-000022000000}"/>
    <cellStyle name="20% - הדגשה2 2 2 3" xfId="42" xr:uid="{00000000-0005-0000-0000-000023000000}"/>
    <cellStyle name="20% - הדגשה2 2 3" xfId="43" xr:uid="{00000000-0005-0000-0000-000024000000}"/>
    <cellStyle name="20% - הדגשה2 2 4" xfId="44" xr:uid="{00000000-0005-0000-0000-000025000000}"/>
    <cellStyle name="20% - הדגשה2 2 5" xfId="45" xr:uid="{00000000-0005-0000-0000-000026000000}"/>
    <cellStyle name="20% - הדגשה2 2 6" xfId="46" xr:uid="{00000000-0005-0000-0000-000027000000}"/>
    <cellStyle name="20% - הדגשה2 3" xfId="47" xr:uid="{00000000-0005-0000-0000-000028000000}"/>
    <cellStyle name="20% - הדגשה2 3 2" xfId="48" xr:uid="{00000000-0005-0000-0000-000029000000}"/>
    <cellStyle name="20% - הדגשה2 3 2 2" xfId="49" xr:uid="{00000000-0005-0000-0000-00002A000000}"/>
    <cellStyle name="20% - הדגשה2 3 2 3" xfId="50" xr:uid="{00000000-0005-0000-0000-00002B000000}"/>
    <cellStyle name="20% - הדגשה2 3 3" xfId="51" xr:uid="{00000000-0005-0000-0000-00002C000000}"/>
    <cellStyle name="20% - הדגשה2 3 4" xfId="52" xr:uid="{00000000-0005-0000-0000-00002D000000}"/>
    <cellStyle name="20% - הדגשה2 3 5" xfId="53" xr:uid="{00000000-0005-0000-0000-00002E000000}"/>
    <cellStyle name="20% - הדגשה3 2" xfId="54" xr:uid="{00000000-0005-0000-0000-00002F000000}"/>
    <cellStyle name="20% - הדגשה3 2 2" xfId="55" xr:uid="{00000000-0005-0000-0000-000030000000}"/>
    <cellStyle name="20% - הדגשה3 2 2 2" xfId="56" xr:uid="{00000000-0005-0000-0000-000031000000}"/>
    <cellStyle name="20% - הדגשה3 2 2 3" xfId="57" xr:uid="{00000000-0005-0000-0000-000032000000}"/>
    <cellStyle name="20% - הדגשה3 2 3" xfId="58" xr:uid="{00000000-0005-0000-0000-000033000000}"/>
    <cellStyle name="20% - הדגשה3 2 4" xfId="59" xr:uid="{00000000-0005-0000-0000-000034000000}"/>
    <cellStyle name="20% - הדגשה3 2 5" xfId="60" xr:uid="{00000000-0005-0000-0000-000035000000}"/>
    <cellStyle name="20% - הדגשה3 2 6" xfId="61" xr:uid="{00000000-0005-0000-0000-000036000000}"/>
    <cellStyle name="20% - הדגשה3 3" xfId="62" xr:uid="{00000000-0005-0000-0000-000037000000}"/>
    <cellStyle name="20% - הדגשה3 3 2" xfId="63" xr:uid="{00000000-0005-0000-0000-000038000000}"/>
    <cellStyle name="20% - הדגשה3 3 2 2" xfId="64" xr:uid="{00000000-0005-0000-0000-000039000000}"/>
    <cellStyle name="20% - הדגשה3 3 2 3" xfId="65" xr:uid="{00000000-0005-0000-0000-00003A000000}"/>
    <cellStyle name="20% - הדגשה3 3 3" xfId="66" xr:uid="{00000000-0005-0000-0000-00003B000000}"/>
    <cellStyle name="20% - הדגשה3 3 4" xfId="67" xr:uid="{00000000-0005-0000-0000-00003C000000}"/>
    <cellStyle name="20% - הדגשה3 3 5" xfId="68" xr:uid="{00000000-0005-0000-0000-00003D000000}"/>
    <cellStyle name="20% - הדגשה4 2" xfId="69" xr:uid="{00000000-0005-0000-0000-00003E000000}"/>
    <cellStyle name="20% - הדגשה4 2 2" xfId="70" xr:uid="{00000000-0005-0000-0000-00003F000000}"/>
    <cellStyle name="20% - הדגשה4 2 2 2" xfId="71" xr:uid="{00000000-0005-0000-0000-000040000000}"/>
    <cellStyle name="20% - הדגשה4 2 2 3" xfId="72" xr:uid="{00000000-0005-0000-0000-000041000000}"/>
    <cellStyle name="20% - הדגשה4 2 3" xfId="73" xr:uid="{00000000-0005-0000-0000-000042000000}"/>
    <cellStyle name="20% - הדגשה4 2 4" xfId="74" xr:uid="{00000000-0005-0000-0000-000043000000}"/>
    <cellStyle name="20% - הדגשה4 2 5" xfId="75" xr:uid="{00000000-0005-0000-0000-000044000000}"/>
    <cellStyle name="20% - הדגשה4 2 6" xfId="76" xr:uid="{00000000-0005-0000-0000-000045000000}"/>
    <cellStyle name="20% - הדגשה4 3" xfId="77" xr:uid="{00000000-0005-0000-0000-000046000000}"/>
    <cellStyle name="20% - הדגשה4 3 2" xfId="78" xr:uid="{00000000-0005-0000-0000-000047000000}"/>
    <cellStyle name="20% - הדגשה4 3 2 2" xfId="79" xr:uid="{00000000-0005-0000-0000-000048000000}"/>
    <cellStyle name="20% - הדגשה4 3 2 3" xfId="80" xr:uid="{00000000-0005-0000-0000-000049000000}"/>
    <cellStyle name="20% - הדגשה4 3 3" xfId="81" xr:uid="{00000000-0005-0000-0000-00004A000000}"/>
    <cellStyle name="20% - הדגשה4 3 4" xfId="82" xr:uid="{00000000-0005-0000-0000-00004B000000}"/>
    <cellStyle name="20% - הדגשה4 3 5" xfId="83" xr:uid="{00000000-0005-0000-0000-00004C000000}"/>
    <cellStyle name="20% - הדגשה5 2" xfId="84" xr:uid="{00000000-0005-0000-0000-00004D000000}"/>
    <cellStyle name="20% - הדגשה5 2 2" xfId="85" xr:uid="{00000000-0005-0000-0000-00004E000000}"/>
    <cellStyle name="20% - הדגשה5 2 2 2" xfId="86" xr:uid="{00000000-0005-0000-0000-00004F000000}"/>
    <cellStyle name="20% - הדגשה5 2 2 3" xfId="87" xr:uid="{00000000-0005-0000-0000-000050000000}"/>
    <cellStyle name="20% - הדגשה5 2 3" xfId="88" xr:uid="{00000000-0005-0000-0000-000051000000}"/>
    <cellStyle name="20% - הדגשה5 2 4" xfId="89" xr:uid="{00000000-0005-0000-0000-000052000000}"/>
    <cellStyle name="20% - הדגשה5 2 5" xfId="90" xr:uid="{00000000-0005-0000-0000-000053000000}"/>
    <cellStyle name="20% - הדגשה5 2 6" xfId="91" xr:uid="{00000000-0005-0000-0000-000054000000}"/>
    <cellStyle name="20% - הדגשה5 3" xfId="92" xr:uid="{00000000-0005-0000-0000-000055000000}"/>
    <cellStyle name="20% - הדגשה5 3 2" xfId="93" xr:uid="{00000000-0005-0000-0000-000056000000}"/>
    <cellStyle name="20% - הדגשה5 3 2 2" xfId="94" xr:uid="{00000000-0005-0000-0000-000057000000}"/>
    <cellStyle name="20% - הדגשה5 3 2 3" xfId="95" xr:uid="{00000000-0005-0000-0000-000058000000}"/>
    <cellStyle name="20% - הדגשה5 3 3" xfId="96" xr:uid="{00000000-0005-0000-0000-000059000000}"/>
    <cellStyle name="20% - הדגשה5 3 4" xfId="97" xr:uid="{00000000-0005-0000-0000-00005A000000}"/>
    <cellStyle name="20% - הדגשה5 3 5" xfId="98" xr:uid="{00000000-0005-0000-0000-00005B000000}"/>
    <cellStyle name="20% - הדגשה6 2" xfId="99" xr:uid="{00000000-0005-0000-0000-00005C000000}"/>
    <cellStyle name="20% - הדגשה6 2 2" xfId="100" xr:uid="{00000000-0005-0000-0000-00005D000000}"/>
    <cellStyle name="20% - הדגשה6 2 2 2" xfId="101" xr:uid="{00000000-0005-0000-0000-00005E000000}"/>
    <cellStyle name="20% - הדגשה6 2 2 3" xfId="102" xr:uid="{00000000-0005-0000-0000-00005F000000}"/>
    <cellStyle name="20% - הדגשה6 2 3" xfId="103" xr:uid="{00000000-0005-0000-0000-000060000000}"/>
    <cellStyle name="20% - הדגשה6 2 4" xfId="104" xr:uid="{00000000-0005-0000-0000-000061000000}"/>
    <cellStyle name="20% - הדגשה6 2 5" xfId="105" xr:uid="{00000000-0005-0000-0000-000062000000}"/>
    <cellStyle name="20% - הדגשה6 2 6" xfId="106" xr:uid="{00000000-0005-0000-0000-000063000000}"/>
    <cellStyle name="20% - הדגשה6 2 7" xfId="107" xr:uid="{00000000-0005-0000-0000-000064000000}"/>
    <cellStyle name="20% - הדגשה6 3" xfId="108" xr:uid="{00000000-0005-0000-0000-000065000000}"/>
    <cellStyle name="20% - הדגשה6 3 2" xfId="109" xr:uid="{00000000-0005-0000-0000-000066000000}"/>
    <cellStyle name="20% - הדגשה6 3 2 2" xfId="110" xr:uid="{00000000-0005-0000-0000-000067000000}"/>
    <cellStyle name="20% - הדגשה6 3 2 3" xfId="111" xr:uid="{00000000-0005-0000-0000-000068000000}"/>
    <cellStyle name="20% - הדגשה6 3 3" xfId="112" xr:uid="{00000000-0005-0000-0000-000069000000}"/>
    <cellStyle name="20% - הדגשה6 3 4" xfId="113" xr:uid="{00000000-0005-0000-0000-00006A000000}"/>
    <cellStyle name="20% - הדגשה6 3 5" xfId="114" xr:uid="{00000000-0005-0000-0000-00006B000000}"/>
    <cellStyle name="40% - Accent1 2" xfId="115" xr:uid="{00000000-0005-0000-0000-00006C000000}"/>
    <cellStyle name="40% - Accent1 3" xfId="116" xr:uid="{00000000-0005-0000-0000-00006D000000}"/>
    <cellStyle name="40% - Accent1 4" xfId="117" xr:uid="{00000000-0005-0000-0000-00006E000000}"/>
    <cellStyle name="40% - Accent2 2" xfId="118" xr:uid="{00000000-0005-0000-0000-00006F000000}"/>
    <cellStyle name="40% - Accent2 3" xfId="119" xr:uid="{00000000-0005-0000-0000-000070000000}"/>
    <cellStyle name="40% - Accent3 2" xfId="120" xr:uid="{00000000-0005-0000-0000-000071000000}"/>
    <cellStyle name="40% - Accent3 3" xfId="121" xr:uid="{00000000-0005-0000-0000-000072000000}"/>
    <cellStyle name="40% - Accent3 4" xfId="122" xr:uid="{00000000-0005-0000-0000-000073000000}"/>
    <cellStyle name="40% - Accent4 2" xfId="123" xr:uid="{00000000-0005-0000-0000-000074000000}"/>
    <cellStyle name="40% - Accent4 3" xfId="124" xr:uid="{00000000-0005-0000-0000-000075000000}"/>
    <cellStyle name="40% - Accent4 4" xfId="125" xr:uid="{00000000-0005-0000-0000-000076000000}"/>
    <cellStyle name="40% - Accent5 2" xfId="126" xr:uid="{00000000-0005-0000-0000-000077000000}"/>
    <cellStyle name="40% - Accent5 3" xfId="127" xr:uid="{00000000-0005-0000-0000-000078000000}"/>
    <cellStyle name="40% - Accent5 4" xfId="128" xr:uid="{00000000-0005-0000-0000-000079000000}"/>
    <cellStyle name="40% - Accent6 2" xfId="129" xr:uid="{00000000-0005-0000-0000-00007A000000}"/>
    <cellStyle name="40% - Accent6 3" xfId="130" xr:uid="{00000000-0005-0000-0000-00007B000000}"/>
    <cellStyle name="40% - Accent6 4" xfId="131" xr:uid="{00000000-0005-0000-0000-00007C000000}"/>
    <cellStyle name="40% - הדגשה1 2" xfId="132" xr:uid="{00000000-0005-0000-0000-00007D000000}"/>
    <cellStyle name="40% - הדגשה1 2 2" xfId="133" xr:uid="{00000000-0005-0000-0000-00007E000000}"/>
    <cellStyle name="40% - הדגשה1 2 2 2" xfId="134" xr:uid="{00000000-0005-0000-0000-00007F000000}"/>
    <cellStyle name="40% - הדגשה1 2 2 3" xfId="135" xr:uid="{00000000-0005-0000-0000-000080000000}"/>
    <cellStyle name="40% - הדגשה1 2 3" xfId="136" xr:uid="{00000000-0005-0000-0000-000081000000}"/>
    <cellStyle name="40% - הדגשה1 2 4" xfId="137" xr:uid="{00000000-0005-0000-0000-000082000000}"/>
    <cellStyle name="40% - הדגשה1 2 5" xfId="138" xr:uid="{00000000-0005-0000-0000-000083000000}"/>
    <cellStyle name="40% - הדגשה1 2 6" xfId="139" xr:uid="{00000000-0005-0000-0000-000084000000}"/>
    <cellStyle name="40% - הדגשה1 3" xfId="140" xr:uid="{00000000-0005-0000-0000-000085000000}"/>
    <cellStyle name="40% - הדגשה1 3 2" xfId="141" xr:uid="{00000000-0005-0000-0000-000086000000}"/>
    <cellStyle name="40% - הדגשה1 3 2 2" xfId="142" xr:uid="{00000000-0005-0000-0000-000087000000}"/>
    <cellStyle name="40% - הדגשה1 3 2 3" xfId="143" xr:uid="{00000000-0005-0000-0000-000088000000}"/>
    <cellStyle name="40% - הדגשה1 3 3" xfId="144" xr:uid="{00000000-0005-0000-0000-000089000000}"/>
    <cellStyle name="40% - הדגשה1 3 4" xfId="145" xr:uid="{00000000-0005-0000-0000-00008A000000}"/>
    <cellStyle name="40% - הדגשה1 3 5" xfId="146" xr:uid="{00000000-0005-0000-0000-00008B000000}"/>
    <cellStyle name="40% - הדגשה2 2" xfId="147" xr:uid="{00000000-0005-0000-0000-00008C000000}"/>
    <cellStyle name="40% - הדגשה2 2 2" xfId="148" xr:uid="{00000000-0005-0000-0000-00008D000000}"/>
    <cellStyle name="40% - הדגשה2 2 2 2" xfId="149" xr:uid="{00000000-0005-0000-0000-00008E000000}"/>
    <cellStyle name="40% - הדגשה2 2 2 3" xfId="150" xr:uid="{00000000-0005-0000-0000-00008F000000}"/>
    <cellStyle name="40% - הדגשה2 2 3" xfId="151" xr:uid="{00000000-0005-0000-0000-000090000000}"/>
    <cellStyle name="40% - הדגשה2 2 4" xfId="152" xr:uid="{00000000-0005-0000-0000-000091000000}"/>
    <cellStyle name="40% - הדגשה2 2 5" xfId="153" xr:uid="{00000000-0005-0000-0000-000092000000}"/>
    <cellStyle name="40% - הדגשה2 2 6" xfId="154" xr:uid="{00000000-0005-0000-0000-000093000000}"/>
    <cellStyle name="40% - הדגשה2 3" xfId="155" xr:uid="{00000000-0005-0000-0000-000094000000}"/>
    <cellStyle name="40% - הדגשה2 3 2" xfId="156" xr:uid="{00000000-0005-0000-0000-000095000000}"/>
    <cellStyle name="40% - הדגשה2 3 2 2" xfId="157" xr:uid="{00000000-0005-0000-0000-000096000000}"/>
    <cellStyle name="40% - הדגשה2 3 2 3" xfId="158" xr:uid="{00000000-0005-0000-0000-000097000000}"/>
    <cellStyle name="40% - הדגשה2 3 3" xfId="159" xr:uid="{00000000-0005-0000-0000-000098000000}"/>
    <cellStyle name="40% - הדגשה2 3 4" xfId="160" xr:uid="{00000000-0005-0000-0000-000099000000}"/>
    <cellStyle name="40% - הדגשה2 3 5" xfId="161" xr:uid="{00000000-0005-0000-0000-00009A000000}"/>
    <cellStyle name="40% - הדגשה3 2" xfId="162" xr:uid="{00000000-0005-0000-0000-00009B000000}"/>
    <cellStyle name="40% - הדגשה3 2 2" xfId="163" xr:uid="{00000000-0005-0000-0000-00009C000000}"/>
    <cellStyle name="40% - הדגשה3 2 2 2" xfId="164" xr:uid="{00000000-0005-0000-0000-00009D000000}"/>
    <cellStyle name="40% - הדגשה3 2 2 3" xfId="165" xr:uid="{00000000-0005-0000-0000-00009E000000}"/>
    <cellStyle name="40% - הדגשה3 2 3" xfId="166" xr:uid="{00000000-0005-0000-0000-00009F000000}"/>
    <cellStyle name="40% - הדגשה3 2 4" xfId="167" xr:uid="{00000000-0005-0000-0000-0000A0000000}"/>
    <cellStyle name="40% - הדגשה3 2 5" xfId="168" xr:uid="{00000000-0005-0000-0000-0000A1000000}"/>
    <cellStyle name="40% - הדגשה3 2 6" xfId="169" xr:uid="{00000000-0005-0000-0000-0000A2000000}"/>
    <cellStyle name="40% - הדגשה3 3" xfId="170" xr:uid="{00000000-0005-0000-0000-0000A3000000}"/>
    <cellStyle name="40% - הדגשה3 3 2" xfId="171" xr:uid="{00000000-0005-0000-0000-0000A4000000}"/>
    <cellStyle name="40% - הדגשה3 3 2 2" xfId="172" xr:uid="{00000000-0005-0000-0000-0000A5000000}"/>
    <cellStyle name="40% - הדגשה3 3 2 3" xfId="173" xr:uid="{00000000-0005-0000-0000-0000A6000000}"/>
    <cellStyle name="40% - הדגשה3 3 3" xfId="174" xr:uid="{00000000-0005-0000-0000-0000A7000000}"/>
    <cellStyle name="40% - הדגשה3 3 4" xfId="175" xr:uid="{00000000-0005-0000-0000-0000A8000000}"/>
    <cellStyle name="40% - הדגשה3 3 5" xfId="176" xr:uid="{00000000-0005-0000-0000-0000A9000000}"/>
    <cellStyle name="40% - הדגשה4 2" xfId="177" xr:uid="{00000000-0005-0000-0000-0000AA000000}"/>
    <cellStyle name="40% - הדגשה4 2 2" xfId="178" xr:uid="{00000000-0005-0000-0000-0000AB000000}"/>
    <cellStyle name="40% - הדגשה4 2 2 2" xfId="179" xr:uid="{00000000-0005-0000-0000-0000AC000000}"/>
    <cellStyle name="40% - הדגשה4 2 2 3" xfId="180" xr:uid="{00000000-0005-0000-0000-0000AD000000}"/>
    <cellStyle name="40% - הדגשה4 2 3" xfId="181" xr:uid="{00000000-0005-0000-0000-0000AE000000}"/>
    <cellStyle name="40% - הדגשה4 2 4" xfId="182" xr:uid="{00000000-0005-0000-0000-0000AF000000}"/>
    <cellStyle name="40% - הדגשה4 2 5" xfId="183" xr:uid="{00000000-0005-0000-0000-0000B0000000}"/>
    <cellStyle name="40% - הדגשה4 2 6" xfId="184" xr:uid="{00000000-0005-0000-0000-0000B1000000}"/>
    <cellStyle name="40% - הדגשה4 3" xfId="185" xr:uid="{00000000-0005-0000-0000-0000B2000000}"/>
    <cellStyle name="40% - הדגשה4 3 2" xfId="186" xr:uid="{00000000-0005-0000-0000-0000B3000000}"/>
    <cellStyle name="40% - הדגשה4 3 2 2" xfId="187" xr:uid="{00000000-0005-0000-0000-0000B4000000}"/>
    <cellStyle name="40% - הדגשה4 3 2 3" xfId="188" xr:uid="{00000000-0005-0000-0000-0000B5000000}"/>
    <cellStyle name="40% - הדגשה4 3 3" xfId="189" xr:uid="{00000000-0005-0000-0000-0000B6000000}"/>
    <cellStyle name="40% - הדגשה4 3 4" xfId="190" xr:uid="{00000000-0005-0000-0000-0000B7000000}"/>
    <cellStyle name="40% - הדגשה4 3 5" xfId="191" xr:uid="{00000000-0005-0000-0000-0000B8000000}"/>
    <cellStyle name="40% - הדגשה5 2" xfId="192" xr:uid="{00000000-0005-0000-0000-0000B9000000}"/>
    <cellStyle name="40% - הדגשה5 2 2" xfId="193" xr:uid="{00000000-0005-0000-0000-0000BA000000}"/>
    <cellStyle name="40% - הדגשה5 2 2 2" xfId="194" xr:uid="{00000000-0005-0000-0000-0000BB000000}"/>
    <cellStyle name="40% - הדגשה5 2 2 3" xfId="195" xr:uid="{00000000-0005-0000-0000-0000BC000000}"/>
    <cellStyle name="40% - הדגשה5 2 3" xfId="196" xr:uid="{00000000-0005-0000-0000-0000BD000000}"/>
    <cellStyle name="40% - הדגשה5 2 4" xfId="197" xr:uid="{00000000-0005-0000-0000-0000BE000000}"/>
    <cellStyle name="40% - הדגשה5 2 5" xfId="198" xr:uid="{00000000-0005-0000-0000-0000BF000000}"/>
    <cellStyle name="40% - הדגשה5 2 6" xfId="199" xr:uid="{00000000-0005-0000-0000-0000C0000000}"/>
    <cellStyle name="40% - הדגשה5 3" xfId="200" xr:uid="{00000000-0005-0000-0000-0000C1000000}"/>
    <cellStyle name="40% - הדגשה5 3 2" xfId="201" xr:uid="{00000000-0005-0000-0000-0000C2000000}"/>
    <cellStyle name="40% - הדגשה5 3 2 2" xfId="202" xr:uid="{00000000-0005-0000-0000-0000C3000000}"/>
    <cellStyle name="40% - הדגשה5 3 2 3" xfId="203" xr:uid="{00000000-0005-0000-0000-0000C4000000}"/>
    <cellStyle name="40% - הדגשה5 3 3" xfId="204" xr:uid="{00000000-0005-0000-0000-0000C5000000}"/>
    <cellStyle name="40% - הדגשה5 3 4" xfId="205" xr:uid="{00000000-0005-0000-0000-0000C6000000}"/>
    <cellStyle name="40% - הדגשה5 3 5" xfId="206" xr:uid="{00000000-0005-0000-0000-0000C7000000}"/>
    <cellStyle name="40% - הדגשה6 2" xfId="207" xr:uid="{00000000-0005-0000-0000-0000C8000000}"/>
    <cellStyle name="40% - הדגשה6 2 2" xfId="208" xr:uid="{00000000-0005-0000-0000-0000C9000000}"/>
    <cellStyle name="40% - הדגשה6 2 2 2" xfId="209" xr:uid="{00000000-0005-0000-0000-0000CA000000}"/>
    <cellStyle name="40% - הדגשה6 2 2 3" xfId="210" xr:uid="{00000000-0005-0000-0000-0000CB000000}"/>
    <cellStyle name="40% - הדגשה6 2 3" xfId="211" xr:uid="{00000000-0005-0000-0000-0000CC000000}"/>
    <cellStyle name="40% - הדגשה6 2 4" xfId="212" xr:uid="{00000000-0005-0000-0000-0000CD000000}"/>
    <cellStyle name="40% - הדגשה6 2 5" xfId="213" xr:uid="{00000000-0005-0000-0000-0000CE000000}"/>
    <cellStyle name="40% - הדגשה6 2 6" xfId="214" xr:uid="{00000000-0005-0000-0000-0000CF000000}"/>
    <cellStyle name="40% - הדגשה6 3" xfId="215" xr:uid="{00000000-0005-0000-0000-0000D0000000}"/>
    <cellStyle name="40% - הדגשה6 3 2" xfId="216" xr:uid="{00000000-0005-0000-0000-0000D1000000}"/>
    <cellStyle name="40% - הדגשה6 3 2 2" xfId="217" xr:uid="{00000000-0005-0000-0000-0000D2000000}"/>
    <cellStyle name="40% - הדגשה6 3 2 3" xfId="218" xr:uid="{00000000-0005-0000-0000-0000D3000000}"/>
    <cellStyle name="40% - הדגשה6 3 3" xfId="219" xr:uid="{00000000-0005-0000-0000-0000D4000000}"/>
    <cellStyle name="40% - הדגשה6 3 4" xfId="220" xr:uid="{00000000-0005-0000-0000-0000D5000000}"/>
    <cellStyle name="40% - הדגשה6 3 5" xfId="221" xr:uid="{00000000-0005-0000-0000-0000D6000000}"/>
    <cellStyle name="60% - Accent1 2" xfId="222" xr:uid="{00000000-0005-0000-0000-0000D7000000}"/>
    <cellStyle name="60% - Accent1 3" xfId="223" xr:uid="{00000000-0005-0000-0000-0000D8000000}"/>
    <cellStyle name="60% - Accent2 2" xfId="224" xr:uid="{00000000-0005-0000-0000-0000D9000000}"/>
    <cellStyle name="60% - Accent2 3" xfId="225" xr:uid="{00000000-0005-0000-0000-0000DA000000}"/>
    <cellStyle name="60% - Accent3 2" xfId="226" xr:uid="{00000000-0005-0000-0000-0000DB000000}"/>
    <cellStyle name="60% - Accent3 3" xfId="227" xr:uid="{00000000-0005-0000-0000-0000DC000000}"/>
    <cellStyle name="60% - Accent4 2" xfId="228" xr:uid="{00000000-0005-0000-0000-0000DD000000}"/>
    <cellStyle name="60% - Accent4 3" xfId="229" xr:uid="{00000000-0005-0000-0000-0000DE000000}"/>
    <cellStyle name="60% - Accent5 2" xfId="230" xr:uid="{00000000-0005-0000-0000-0000DF000000}"/>
    <cellStyle name="60% - Accent5 3" xfId="231" xr:uid="{00000000-0005-0000-0000-0000E0000000}"/>
    <cellStyle name="60% - Accent6 2" xfId="232" xr:uid="{00000000-0005-0000-0000-0000E1000000}"/>
    <cellStyle name="60% - Accent6 3" xfId="233" xr:uid="{00000000-0005-0000-0000-0000E2000000}"/>
    <cellStyle name="60% - הדגשה1 2" xfId="234" xr:uid="{00000000-0005-0000-0000-0000E3000000}"/>
    <cellStyle name="60% - הדגשה1 2 2" xfId="235" xr:uid="{00000000-0005-0000-0000-0000E4000000}"/>
    <cellStyle name="60% - הדגשה1 2 3" xfId="236" xr:uid="{00000000-0005-0000-0000-0000E5000000}"/>
    <cellStyle name="60% - הדגשה1 3" xfId="237" xr:uid="{00000000-0005-0000-0000-0000E6000000}"/>
    <cellStyle name="60% - הדגשה2 2" xfId="238" xr:uid="{00000000-0005-0000-0000-0000E7000000}"/>
    <cellStyle name="60% - הדגשה2 2 2" xfId="239" xr:uid="{00000000-0005-0000-0000-0000E8000000}"/>
    <cellStyle name="60% - הדגשה2 2 3" xfId="240" xr:uid="{00000000-0005-0000-0000-0000E9000000}"/>
    <cellStyle name="60% - הדגשה2 3" xfId="241" xr:uid="{00000000-0005-0000-0000-0000EA000000}"/>
    <cellStyle name="60% - הדגשה3 2" xfId="242" xr:uid="{00000000-0005-0000-0000-0000EB000000}"/>
    <cellStyle name="60% - הדגשה3 2 2" xfId="243" xr:uid="{00000000-0005-0000-0000-0000EC000000}"/>
    <cellStyle name="60% - הדגשה3 2 3" xfId="244" xr:uid="{00000000-0005-0000-0000-0000ED000000}"/>
    <cellStyle name="60% - הדגשה3 3" xfId="245" xr:uid="{00000000-0005-0000-0000-0000EE000000}"/>
    <cellStyle name="60% - הדגשה4 2" xfId="246" xr:uid="{00000000-0005-0000-0000-0000EF000000}"/>
    <cellStyle name="60% - הדגשה4 2 2" xfId="247" xr:uid="{00000000-0005-0000-0000-0000F0000000}"/>
    <cellStyle name="60% - הדגשה4 2 3" xfId="248" xr:uid="{00000000-0005-0000-0000-0000F1000000}"/>
    <cellStyle name="60% - הדגשה4 3" xfId="249" xr:uid="{00000000-0005-0000-0000-0000F2000000}"/>
    <cellStyle name="60% - הדגשה5 2" xfId="250" xr:uid="{00000000-0005-0000-0000-0000F3000000}"/>
    <cellStyle name="60% - הדגשה5 2 2" xfId="251" xr:uid="{00000000-0005-0000-0000-0000F4000000}"/>
    <cellStyle name="60% - הדגשה5 2 3" xfId="252" xr:uid="{00000000-0005-0000-0000-0000F5000000}"/>
    <cellStyle name="60% - הדגשה5 3" xfId="253" xr:uid="{00000000-0005-0000-0000-0000F6000000}"/>
    <cellStyle name="60% - הדגשה6 2" xfId="254" xr:uid="{00000000-0005-0000-0000-0000F7000000}"/>
    <cellStyle name="60% - הדגשה6 2 2" xfId="255" xr:uid="{00000000-0005-0000-0000-0000F8000000}"/>
    <cellStyle name="60% - הדגשה6 2 3" xfId="256" xr:uid="{00000000-0005-0000-0000-0000F9000000}"/>
    <cellStyle name="60% - הדגשה6 3" xfId="257" xr:uid="{00000000-0005-0000-0000-0000FA000000}"/>
    <cellStyle name="Accent1 2" xfId="258" xr:uid="{00000000-0005-0000-0000-0000FB000000}"/>
    <cellStyle name="Accent1 3" xfId="259" xr:uid="{00000000-0005-0000-0000-0000FC000000}"/>
    <cellStyle name="Accent2 2" xfId="260" xr:uid="{00000000-0005-0000-0000-0000FD000000}"/>
    <cellStyle name="Accent2 3" xfId="261" xr:uid="{00000000-0005-0000-0000-0000FE000000}"/>
    <cellStyle name="Accent3 2" xfId="262" xr:uid="{00000000-0005-0000-0000-0000FF000000}"/>
    <cellStyle name="Accent3 3" xfId="263" xr:uid="{00000000-0005-0000-0000-000000010000}"/>
    <cellStyle name="Accent4 2" xfId="264" xr:uid="{00000000-0005-0000-0000-000001010000}"/>
    <cellStyle name="Accent4 3" xfId="265" xr:uid="{00000000-0005-0000-0000-000002010000}"/>
    <cellStyle name="Accent5 2" xfId="266" xr:uid="{00000000-0005-0000-0000-000003010000}"/>
    <cellStyle name="Accent5 3" xfId="267" xr:uid="{00000000-0005-0000-0000-000004010000}"/>
    <cellStyle name="Accent6 2" xfId="268" xr:uid="{00000000-0005-0000-0000-000005010000}"/>
    <cellStyle name="Accent6 3" xfId="269" xr:uid="{00000000-0005-0000-0000-000006010000}"/>
    <cellStyle name="Bad 2" xfId="270" xr:uid="{00000000-0005-0000-0000-000007010000}"/>
    <cellStyle name="Bad 3" xfId="271" xr:uid="{00000000-0005-0000-0000-000008010000}"/>
    <cellStyle name="Base" xfId="272" xr:uid="{00000000-0005-0000-0000-000009010000}"/>
    <cellStyle name="Base 2" xfId="273" xr:uid="{00000000-0005-0000-0000-00000A010000}"/>
    <cellStyle name="c|_x0002_‚E·_x0008_־" xfId="274" xr:uid="{00000000-0005-0000-0000-00000B010000}"/>
    <cellStyle name="Calculation 2" xfId="275" xr:uid="{00000000-0005-0000-0000-00000C010000}"/>
    <cellStyle name="Calculation 3" xfId="276" xr:uid="{00000000-0005-0000-0000-00000D010000}"/>
    <cellStyle name="Check Cell 2" xfId="277" xr:uid="{00000000-0005-0000-0000-00000E010000}"/>
    <cellStyle name="Check Cell 3" xfId="278" xr:uid="{00000000-0005-0000-0000-00000F010000}"/>
    <cellStyle name="Col_head" xfId="279" xr:uid="{00000000-0005-0000-0000-000010010000}"/>
    <cellStyle name="Comma" xfId="1" builtinId="3"/>
    <cellStyle name="Comma 10" xfId="4" xr:uid="{00000000-0005-0000-0000-000012010000}"/>
    <cellStyle name="Comma 10 2" xfId="280" xr:uid="{00000000-0005-0000-0000-000013010000}"/>
    <cellStyle name="Comma 10 2 2" xfId="281" xr:uid="{00000000-0005-0000-0000-000014010000}"/>
    <cellStyle name="Comma 10 3" xfId="282" xr:uid="{00000000-0005-0000-0000-000015010000}"/>
    <cellStyle name="Comma 11" xfId="283" xr:uid="{00000000-0005-0000-0000-000016010000}"/>
    <cellStyle name="Comma 11 2" xfId="284" xr:uid="{00000000-0005-0000-0000-000017010000}"/>
    <cellStyle name="Comma 11 2 2" xfId="285" xr:uid="{00000000-0005-0000-0000-000018010000}"/>
    <cellStyle name="Comma 11 3" xfId="286" xr:uid="{00000000-0005-0000-0000-000019010000}"/>
    <cellStyle name="Comma 11 4" xfId="287" xr:uid="{00000000-0005-0000-0000-00001A010000}"/>
    <cellStyle name="Comma 12" xfId="288" xr:uid="{00000000-0005-0000-0000-00001B010000}"/>
    <cellStyle name="Comma 12 2" xfId="289" xr:uid="{00000000-0005-0000-0000-00001C010000}"/>
    <cellStyle name="Comma 13" xfId="290" xr:uid="{00000000-0005-0000-0000-00001D010000}"/>
    <cellStyle name="Comma 13 2" xfId="291" xr:uid="{00000000-0005-0000-0000-00001E010000}"/>
    <cellStyle name="Comma 14" xfId="292" xr:uid="{00000000-0005-0000-0000-00001F010000}"/>
    <cellStyle name="Comma 14 2" xfId="293" xr:uid="{00000000-0005-0000-0000-000020010000}"/>
    <cellStyle name="Comma 15" xfId="294" xr:uid="{00000000-0005-0000-0000-000021010000}"/>
    <cellStyle name="Comma 15 2" xfId="295" xr:uid="{00000000-0005-0000-0000-000022010000}"/>
    <cellStyle name="Comma 16" xfId="296" xr:uid="{00000000-0005-0000-0000-000023010000}"/>
    <cellStyle name="Comma 16 2" xfId="297" xr:uid="{00000000-0005-0000-0000-000024010000}"/>
    <cellStyle name="Comma 17" xfId="298" xr:uid="{00000000-0005-0000-0000-000025010000}"/>
    <cellStyle name="Comma 17 2" xfId="299" xr:uid="{00000000-0005-0000-0000-000026010000}"/>
    <cellStyle name="Comma 18" xfId="300" xr:uid="{00000000-0005-0000-0000-000027010000}"/>
    <cellStyle name="Comma 18 2" xfId="301" xr:uid="{00000000-0005-0000-0000-000028010000}"/>
    <cellStyle name="Comma 19" xfId="302" xr:uid="{00000000-0005-0000-0000-000029010000}"/>
    <cellStyle name="Comma 19 2" xfId="303" xr:uid="{00000000-0005-0000-0000-00002A010000}"/>
    <cellStyle name="Comma 2" xfId="304" xr:uid="{00000000-0005-0000-0000-00002B010000}"/>
    <cellStyle name="Comma 2 2" xfId="305" xr:uid="{00000000-0005-0000-0000-00002C010000}"/>
    <cellStyle name="Comma 2 2 2" xfId="306" xr:uid="{00000000-0005-0000-0000-00002D010000}"/>
    <cellStyle name="Comma 2 2 2 2" xfId="307" xr:uid="{00000000-0005-0000-0000-00002E010000}"/>
    <cellStyle name="Comma 2 2 2 2 2" xfId="308" xr:uid="{00000000-0005-0000-0000-00002F010000}"/>
    <cellStyle name="Comma 2 2 2 2 2 2" xfId="309" xr:uid="{00000000-0005-0000-0000-000030010000}"/>
    <cellStyle name="Comma 2 2 2 2 3" xfId="310" xr:uid="{00000000-0005-0000-0000-000031010000}"/>
    <cellStyle name="Comma 2 2 2 3" xfId="311" xr:uid="{00000000-0005-0000-0000-000032010000}"/>
    <cellStyle name="Comma 2 2 2 3 2" xfId="312" xr:uid="{00000000-0005-0000-0000-000033010000}"/>
    <cellStyle name="Comma 2 2 2 4" xfId="313" xr:uid="{00000000-0005-0000-0000-000034010000}"/>
    <cellStyle name="Comma 2 2 3" xfId="314" xr:uid="{00000000-0005-0000-0000-000035010000}"/>
    <cellStyle name="Comma 2 2 3 2" xfId="315" xr:uid="{00000000-0005-0000-0000-000036010000}"/>
    <cellStyle name="Comma 2 2 4" xfId="316" xr:uid="{00000000-0005-0000-0000-000037010000}"/>
    <cellStyle name="Comma 2 2 4 2" xfId="317" xr:uid="{00000000-0005-0000-0000-000038010000}"/>
    <cellStyle name="Comma 2 2 5" xfId="318" xr:uid="{00000000-0005-0000-0000-000039010000}"/>
    <cellStyle name="Comma 2 2 5 2" xfId="319" xr:uid="{00000000-0005-0000-0000-00003A010000}"/>
    <cellStyle name="Comma 2 2 6" xfId="320" xr:uid="{00000000-0005-0000-0000-00003B010000}"/>
    <cellStyle name="Comma 2 2 7" xfId="321" xr:uid="{00000000-0005-0000-0000-00003C010000}"/>
    <cellStyle name="Comma 2 3" xfId="322" xr:uid="{00000000-0005-0000-0000-00003D010000}"/>
    <cellStyle name="Comma 2 3 2" xfId="323" xr:uid="{00000000-0005-0000-0000-00003E010000}"/>
    <cellStyle name="Comma 2 3 2 2" xfId="324" xr:uid="{00000000-0005-0000-0000-00003F010000}"/>
    <cellStyle name="Comma 2 3 3" xfId="325" xr:uid="{00000000-0005-0000-0000-000040010000}"/>
    <cellStyle name="Comma 2 3 3 2" xfId="326" xr:uid="{00000000-0005-0000-0000-000041010000}"/>
    <cellStyle name="Comma 2 3 4" xfId="327" xr:uid="{00000000-0005-0000-0000-000042010000}"/>
    <cellStyle name="Comma 2 4" xfId="328" xr:uid="{00000000-0005-0000-0000-000043010000}"/>
    <cellStyle name="Comma 2 4 2" xfId="329" xr:uid="{00000000-0005-0000-0000-000044010000}"/>
    <cellStyle name="Comma 2 5" xfId="330" xr:uid="{00000000-0005-0000-0000-000045010000}"/>
    <cellStyle name="Comma 2 5 2" xfId="331" xr:uid="{00000000-0005-0000-0000-000046010000}"/>
    <cellStyle name="Comma 2 6" xfId="332" xr:uid="{00000000-0005-0000-0000-000047010000}"/>
    <cellStyle name="Comma 2 6 2" xfId="333" xr:uid="{00000000-0005-0000-0000-000048010000}"/>
    <cellStyle name="Comma 2 7" xfId="334" xr:uid="{00000000-0005-0000-0000-000049010000}"/>
    <cellStyle name="Comma 20" xfId="335" xr:uid="{00000000-0005-0000-0000-00004A010000}"/>
    <cellStyle name="Comma 20 2" xfId="336" xr:uid="{00000000-0005-0000-0000-00004B010000}"/>
    <cellStyle name="Comma 20 2 2" xfId="337" xr:uid="{00000000-0005-0000-0000-00004C010000}"/>
    <cellStyle name="Comma 20 3" xfId="338" xr:uid="{00000000-0005-0000-0000-00004D010000}"/>
    <cellStyle name="Comma 21" xfId="339" xr:uid="{00000000-0005-0000-0000-00004E010000}"/>
    <cellStyle name="Comma 21 2" xfId="340" xr:uid="{00000000-0005-0000-0000-00004F010000}"/>
    <cellStyle name="Comma 22" xfId="341" xr:uid="{00000000-0005-0000-0000-000050010000}"/>
    <cellStyle name="Comma 22 2" xfId="342" xr:uid="{00000000-0005-0000-0000-000051010000}"/>
    <cellStyle name="Comma 23" xfId="343" xr:uid="{00000000-0005-0000-0000-000052010000}"/>
    <cellStyle name="Comma 23 2" xfId="344" xr:uid="{00000000-0005-0000-0000-000053010000}"/>
    <cellStyle name="Comma 23 2 2" xfId="345" xr:uid="{00000000-0005-0000-0000-000054010000}"/>
    <cellStyle name="Comma 23 3" xfId="346" xr:uid="{00000000-0005-0000-0000-000055010000}"/>
    <cellStyle name="Comma 24" xfId="347" xr:uid="{00000000-0005-0000-0000-000056010000}"/>
    <cellStyle name="Comma 24 2" xfId="348" xr:uid="{00000000-0005-0000-0000-000057010000}"/>
    <cellStyle name="Comma 24 2 2" xfId="349" xr:uid="{00000000-0005-0000-0000-000058010000}"/>
    <cellStyle name="Comma 24 3" xfId="350" xr:uid="{00000000-0005-0000-0000-000059010000}"/>
    <cellStyle name="Comma 25" xfId="351" xr:uid="{00000000-0005-0000-0000-00005A010000}"/>
    <cellStyle name="Comma 25 2" xfId="352" xr:uid="{00000000-0005-0000-0000-00005B010000}"/>
    <cellStyle name="Comma 25 2 2" xfId="353" xr:uid="{00000000-0005-0000-0000-00005C010000}"/>
    <cellStyle name="Comma 25 3" xfId="354" xr:uid="{00000000-0005-0000-0000-00005D010000}"/>
    <cellStyle name="Comma 26" xfId="355" xr:uid="{00000000-0005-0000-0000-00005E010000}"/>
    <cellStyle name="Comma 26 2" xfId="356" xr:uid="{00000000-0005-0000-0000-00005F010000}"/>
    <cellStyle name="Comma 26 2 2" xfId="357" xr:uid="{00000000-0005-0000-0000-000060010000}"/>
    <cellStyle name="Comma 26 3" xfId="358" xr:uid="{00000000-0005-0000-0000-000061010000}"/>
    <cellStyle name="Comma 27" xfId="359" xr:uid="{00000000-0005-0000-0000-000062010000}"/>
    <cellStyle name="Comma 27 2" xfId="360" xr:uid="{00000000-0005-0000-0000-000063010000}"/>
    <cellStyle name="Comma 28" xfId="361" xr:uid="{00000000-0005-0000-0000-000064010000}"/>
    <cellStyle name="Comma 28 2" xfId="362" xr:uid="{00000000-0005-0000-0000-000065010000}"/>
    <cellStyle name="Comma 29" xfId="363" xr:uid="{00000000-0005-0000-0000-000066010000}"/>
    <cellStyle name="Comma 29 2" xfId="364" xr:uid="{00000000-0005-0000-0000-000067010000}"/>
    <cellStyle name="Comma 3" xfId="3" xr:uid="{00000000-0005-0000-0000-000068010000}"/>
    <cellStyle name="Comma 3 10" xfId="365" xr:uid="{00000000-0005-0000-0000-000069010000}"/>
    <cellStyle name="Comma 3 2" xfId="366" xr:uid="{00000000-0005-0000-0000-00006A010000}"/>
    <cellStyle name="Comma 3 2 2" xfId="367" xr:uid="{00000000-0005-0000-0000-00006B010000}"/>
    <cellStyle name="Comma 3 2 2 2" xfId="368" xr:uid="{00000000-0005-0000-0000-00006C010000}"/>
    <cellStyle name="Comma 3 2 2 2 2" xfId="369" xr:uid="{00000000-0005-0000-0000-00006D010000}"/>
    <cellStyle name="Comma 3 2 2 3" xfId="370" xr:uid="{00000000-0005-0000-0000-00006E010000}"/>
    <cellStyle name="Comma 3 2 2 3 2" xfId="371" xr:uid="{00000000-0005-0000-0000-00006F010000}"/>
    <cellStyle name="Comma 3 2 2 4" xfId="372" xr:uid="{00000000-0005-0000-0000-000070010000}"/>
    <cellStyle name="Comma 3 2 3" xfId="373" xr:uid="{00000000-0005-0000-0000-000071010000}"/>
    <cellStyle name="Comma 3 2 3 2" xfId="374" xr:uid="{00000000-0005-0000-0000-000072010000}"/>
    <cellStyle name="Comma 3 2 3 2 2" xfId="375" xr:uid="{00000000-0005-0000-0000-000073010000}"/>
    <cellStyle name="Comma 3 2 3 3" xfId="376" xr:uid="{00000000-0005-0000-0000-000074010000}"/>
    <cellStyle name="Comma 3 2 3 3 2" xfId="377" xr:uid="{00000000-0005-0000-0000-000075010000}"/>
    <cellStyle name="Comma 3 2 3 4" xfId="378" xr:uid="{00000000-0005-0000-0000-000076010000}"/>
    <cellStyle name="Comma 3 2 4" xfId="379" xr:uid="{00000000-0005-0000-0000-000077010000}"/>
    <cellStyle name="Comma 3 2 4 2" xfId="380" xr:uid="{00000000-0005-0000-0000-000078010000}"/>
    <cellStyle name="Comma 3 2 4 2 2" xfId="381" xr:uid="{00000000-0005-0000-0000-000079010000}"/>
    <cellStyle name="Comma 3 2 4 3" xfId="382" xr:uid="{00000000-0005-0000-0000-00007A010000}"/>
    <cellStyle name="Comma 3 2 4 3 2" xfId="383" xr:uid="{00000000-0005-0000-0000-00007B010000}"/>
    <cellStyle name="Comma 3 2 4 4" xfId="384" xr:uid="{00000000-0005-0000-0000-00007C010000}"/>
    <cellStyle name="Comma 3 2 5" xfId="385" xr:uid="{00000000-0005-0000-0000-00007D010000}"/>
    <cellStyle name="Comma 3 2 5 2" xfId="386" xr:uid="{00000000-0005-0000-0000-00007E010000}"/>
    <cellStyle name="Comma 3 2 6" xfId="387" xr:uid="{00000000-0005-0000-0000-00007F010000}"/>
    <cellStyle name="Comma 3 2 7" xfId="388" xr:uid="{00000000-0005-0000-0000-000080010000}"/>
    <cellStyle name="Comma 3 3" xfId="389" xr:uid="{00000000-0005-0000-0000-000081010000}"/>
    <cellStyle name="Comma 3 3 2" xfId="390" xr:uid="{00000000-0005-0000-0000-000082010000}"/>
    <cellStyle name="Comma 3 3 2 2" xfId="391" xr:uid="{00000000-0005-0000-0000-000083010000}"/>
    <cellStyle name="Comma 3 3 3" xfId="392" xr:uid="{00000000-0005-0000-0000-000084010000}"/>
    <cellStyle name="Comma 3 4" xfId="393" xr:uid="{00000000-0005-0000-0000-000085010000}"/>
    <cellStyle name="Comma 3 4 2" xfId="394" xr:uid="{00000000-0005-0000-0000-000086010000}"/>
    <cellStyle name="Comma 3 4 3" xfId="395" xr:uid="{00000000-0005-0000-0000-000087010000}"/>
    <cellStyle name="Comma 3 5" xfId="396" xr:uid="{00000000-0005-0000-0000-000088010000}"/>
    <cellStyle name="Comma 3 5 2" xfId="397" xr:uid="{00000000-0005-0000-0000-000089010000}"/>
    <cellStyle name="Comma 3 6" xfId="398" xr:uid="{00000000-0005-0000-0000-00008A010000}"/>
    <cellStyle name="Comma 3 6 2" xfId="399" xr:uid="{00000000-0005-0000-0000-00008B010000}"/>
    <cellStyle name="Comma 3 7" xfId="400" xr:uid="{00000000-0005-0000-0000-00008C010000}"/>
    <cellStyle name="Comma 3 8" xfId="401" xr:uid="{00000000-0005-0000-0000-00008D010000}"/>
    <cellStyle name="Comma 3 9" xfId="402" xr:uid="{00000000-0005-0000-0000-00008E010000}"/>
    <cellStyle name="Comma 30" xfId="403" xr:uid="{00000000-0005-0000-0000-00008F010000}"/>
    <cellStyle name="Comma 30 2" xfId="404" xr:uid="{00000000-0005-0000-0000-000090010000}"/>
    <cellStyle name="Comma 31" xfId="405" xr:uid="{00000000-0005-0000-0000-000091010000}"/>
    <cellStyle name="Comma 32" xfId="406" xr:uid="{00000000-0005-0000-0000-000092010000}"/>
    <cellStyle name="Comma 4" xfId="407" xr:uid="{00000000-0005-0000-0000-000093010000}"/>
    <cellStyle name="Comma 4 2" xfId="408" xr:uid="{00000000-0005-0000-0000-000094010000}"/>
    <cellStyle name="Comma 4 2 2" xfId="409" xr:uid="{00000000-0005-0000-0000-000095010000}"/>
    <cellStyle name="Comma 4 2 2 2" xfId="410" xr:uid="{00000000-0005-0000-0000-000096010000}"/>
    <cellStyle name="Comma 4 2 3" xfId="411" xr:uid="{00000000-0005-0000-0000-000097010000}"/>
    <cellStyle name="Comma 4 2 3 2" xfId="412" xr:uid="{00000000-0005-0000-0000-000098010000}"/>
    <cellStyle name="Comma 4 2 4" xfId="413" xr:uid="{00000000-0005-0000-0000-000099010000}"/>
    <cellStyle name="Comma 4 3" xfId="414" xr:uid="{00000000-0005-0000-0000-00009A010000}"/>
    <cellStyle name="Comma 4 3 2" xfId="415" xr:uid="{00000000-0005-0000-0000-00009B010000}"/>
    <cellStyle name="Comma 4 4" xfId="416" xr:uid="{00000000-0005-0000-0000-00009C010000}"/>
    <cellStyle name="Comma 4 4 2" xfId="417" xr:uid="{00000000-0005-0000-0000-00009D010000}"/>
    <cellStyle name="Comma 4 5" xfId="418" xr:uid="{00000000-0005-0000-0000-00009E010000}"/>
    <cellStyle name="Comma 4 5 2" xfId="419" xr:uid="{00000000-0005-0000-0000-00009F010000}"/>
    <cellStyle name="Comma 4 6" xfId="420" xr:uid="{00000000-0005-0000-0000-0000A0010000}"/>
    <cellStyle name="Comma 4 7" xfId="421" xr:uid="{00000000-0005-0000-0000-0000A1010000}"/>
    <cellStyle name="Comma 4 8" xfId="422" xr:uid="{00000000-0005-0000-0000-0000A2010000}"/>
    <cellStyle name="Comma 4 9" xfId="423" xr:uid="{00000000-0005-0000-0000-0000A3010000}"/>
    <cellStyle name="Comma 5" xfId="5" xr:uid="{00000000-0005-0000-0000-0000A4010000}"/>
    <cellStyle name="Comma 5 2" xfId="424" xr:uid="{00000000-0005-0000-0000-0000A5010000}"/>
    <cellStyle name="Comma 5 2 2" xfId="425" xr:uid="{00000000-0005-0000-0000-0000A6010000}"/>
    <cellStyle name="Comma 5 2 2 2" xfId="426" xr:uid="{00000000-0005-0000-0000-0000A7010000}"/>
    <cellStyle name="Comma 5 2 3" xfId="427" xr:uid="{00000000-0005-0000-0000-0000A8010000}"/>
    <cellStyle name="Comma 5 2 3 2" xfId="428" xr:uid="{00000000-0005-0000-0000-0000A9010000}"/>
    <cellStyle name="Comma 5 2 4" xfId="429" xr:uid="{00000000-0005-0000-0000-0000AA010000}"/>
    <cellStyle name="Comma 5 3" xfId="430" xr:uid="{00000000-0005-0000-0000-0000AB010000}"/>
    <cellStyle name="Comma 5 3 2" xfId="431" xr:uid="{00000000-0005-0000-0000-0000AC010000}"/>
    <cellStyle name="Comma 5 4" xfId="432" xr:uid="{00000000-0005-0000-0000-0000AD010000}"/>
    <cellStyle name="Comma 5 4 2" xfId="433" xr:uid="{00000000-0005-0000-0000-0000AE010000}"/>
    <cellStyle name="Comma 5 5" xfId="434" xr:uid="{00000000-0005-0000-0000-0000AF010000}"/>
    <cellStyle name="Comma 5 5 2" xfId="435" xr:uid="{00000000-0005-0000-0000-0000B0010000}"/>
    <cellStyle name="Comma 5 6" xfId="436" xr:uid="{00000000-0005-0000-0000-0000B1010000}"/>
    <cellStyle name="Comma 6" xfId="437" xr:uid="{00000000-0005-0000-0000-0000B2010000}"/>
    <cellStyle name="Comma 6 2" xfId="438" xr:uid="{00000000-0005-0000-0000-0000B3010000}"/>
    <cellStyle name="Comma 6 2 2" xfId="439" xr:uid="{00000000-0005-0000-0000-0000B4010000}"/>
    <cellStyle name="Comma 6 3" xfId="440" xr:uid="{00000000-0005-0000-0000-0000B5010000}"/>
    <cellStyle name="Comma 6 3 2" xfId="441" xr:uid="{00000000-0005-0000-0000-0000B6010000}"/>
    <cellStyle name="Comma 6 4" xfId="442" xr:uid="{00000000-0005-0000-0000-0000B7010000}"/>
    <cellStyle name="Comma 6 4 2" xfId="443" xr:uid="{00000000-0005-0000-0000-0000B8010000}"/>
    <cellStyle name="Comma 6 4 3" xfId="444" xr:uid="{00000000-0005-0000-0000-0000B9010000}"/>
    <cellStyle name="Comma 6 5" xfId="445" xr:uid="{00000000-0005-0000-0000-0000BA010000}"/>
    <cellStyle name="Comma 7" xfId="446" xr:uid="{00000000-0005-0000-0000-0000BB010000}"/>
    <cellStyle name="Comma 7 2" xfId="447" xr:uid="{00000000-0005-0000-0000-0000BC010000}"/>
    <cellStyle name="Comma 7 2 2" xfId="448" xr:uid="{00000000-0005-0000-0000-0000BD010000}"/>
    <cellStyle name="Comma 7 3" xfId="449" xr:uid="{00000000-0005-0000-0000-0000BE010000}"/>
    <cellStyle name="Comma 7 3 2" xfId="450" xr:uid="{00000000-0005-0000-0000-0000BF010000}"/>
    <cellStyle name="Comma 7 4" xfId="451" xr:uid="{00000000-0005-0000-0000-0000C0010000}"/>
    <cellStyle name="Comma 8" xfId="452" xr:uid="{00000000-0005-0000-0000-0000C1010000}"/>
    <cellStyle name="Comma 8 2" xfId="453" xr:uid="{00000000-0005-0000-0000-0000C2010000}"/>
    <cellStyle name="Comma 8 2 2" xfId="454" xr:uid="{00000000-0005-0000-0000-0000C3010000}"/>
    <cellStyle name="Comma 8 3" xfId="455" xr:uid="{00000000-0005-0000-0000-0000C4010000}"/>
    <cellStyle name="Comma 8 3 2" xfId="456" xr:uid="{00000000-0005-0000-0000-0000C5010000}"/>
    <cellStyle name="Comma 8 4" xfId="457" xr:uid="{00000000-0005-0000-0000-0000C6010000}"/>
    <cellStyle name="Comma 9" xfId="458" xr:uid="{00000000-0005-0000-0000-0000C7010000}"/>
    <cellStyle name="Comma 9 2" xfId="459" xr:uid="{00000000-0005-0000-0000-0000C8010000}"/>
    <cellStyle name="Comma 9 2 2" xfId="460" xr:uid="{00000000-0005-0000-0000-0000C9010000}"/>
    <cellStyle name="Comma 9 2 2 2" xfId="461" xr:uid="{00000000-0005-0000-0000-0000CA010000}"/>
    <cellStyle name="Comma 9 2 3" xfId="462" xr:uid="{00000000-0005-0000-0000-0000CB010000}"/>
    <cellStyle name="Comma 9 2 3 2" xfId="463" xr:uid="{00000000-0005-0000-0000-0000CC010000}"/>
    <cellStyle name="Comma 9 2 4" xfId="464" xr:uid="{00000000-0005-0000-0000-0000CD010000}"/>
    <cellStyle name="Comma 9 3" xfId="465" xr:uid="{00000000-0005-0000-0000-0000CE010000}"/>
    <cellStyle name="Comma 9 3 2" xfId="466" xr:uid="{00000000-0005-0000-0000-0000CF010000}"/>
    <cellStyle name="Comma 9 4" xfId="467" xr:uid="{00000000-0005-0000-0000-0000D0010000}"/>
    <cellStyle name="Cover" xfId="468" xr:uid="{00000000-0005-0000-0000-0000D1010000}"/>
    <cellStyle name="Cover 2" xfId="469" xr:uid="{00000000-0005-0000-0000-0000D2010000}"/>
    <cellStyle name="Currency [0] _BLO" xfId="470" xr:uid="{00000000-0005-0000-0000-0000D3010000}"/>
    <cellStyle name="Date" xfId="471" xr:uid="{00000000-0005-0000-0000-0000D4010000}"/>
    <cellStyle name="Date 2" xfId="472" xr:uid="{00000000-0005-0000-0000-0000D5010000}"/>
    <cellStyle name="Date 3" xfId="473" xr:uid="{00000000-0005-0000-0000-0000D6010000}"/>
    <cellStyle name="DemoVersionTextStyle" xfId="474" xr:uid="{00000000-0005-0000-0000-0000D7010000}"/>
    <cellStyle name="DemoVersionTitleStyle" xfId="475" xr:uid="{00000000-0005-0000-0000-0000D8010000}"/>
    <cellStyle name="Explanatory Text 2" xfId="476" xr:uid="{00000000-0005-0000-0000-0000D9010000}"/>
    <cellStyle name="Explanatory Text 3" xfId="477" xr:uid="{00000000-0005-0000-0000-0000DA010000}"/>
    <cellStyle name="F2" xfId="478" xr:uid="{00000000-0005-0000-0000-0000DB010000}"/>
    <cellStyle name="F3" xfId="479" xr:uid="{00000000-0005-0000-0000-0000DC010000}"/>
    <cellStyle name="F4" xfId="480" xr:uid="{00000000-0005-0000-0000-0000DD010000}"/>
    <cellStyle name="F5" xfId="481" xr:uid="{00000000-0005-0000-0000-0000DE010000}"/>
    <cellStyle name="F6" xfId="482" xr:uid="{00000000-0005-0000-0000-0000DF010000}"/>
    <cellStyle name="F7" xfId="483" xr:uid="{00000000-0005-0000-0000-0000E0010000}"/>
    <cellStyle name="F8" xfId="484" xr:uid="{00000000-0005-0000-0000-0000E1010000}"/>
    <cellStyle name="fgok2" xfId="485" xr:uid="{00000000-0005-0000-0000-0000E2010000}"/>
    <cellStyle name="Fixed" xfId="486" xr:uid="{00000000-0005-0000-0000-0000E3010000}"/>
    <cellStyle name="Fixed 2" xfId="487" xr:uid="{00000000-0005-0000-0000-0000E4010000}"/>
    <cellStyle name="Fixed 3" xfId="488" xr:uid="{00000000-0005-0000-0000-0000E5010000}"/>
    <cellStyle name="Foot" xfId="489" xr:uid="{00000000-0005-0000-0000-0000E6010000}"/>
    <cellStyle name="Foot 2" xfId="490" xr:uid="{00000000-0005-0000-0000-0000E7010000}"/>
    <cellStyle name="Foot 3" xfId="491" xr:uid="{00000000-0005-0000-0000-0000E8010000}"/>
    <cellStyle name="Good 2" xfId="492" xr:uid="{00000000-0005-0000-0000-0000E9010000}"/>
    <cellStyle name="Good 3" xfId="493" xr:uid="{00000000-0005-0000-0000-0000EA010000}"/>
    <cellStyle name="Head" xfId="494" xr:uid="{00000000-0005-0000-0000-0000EB010000}"/>
    <cellStyle name="Head 2" xfId="495" xr:uid="{00000000-0005-0000-0000-0000EC010000}"/>
    <cellStyle name="Head_e" xfId="496" xr:uid="{00000000-0005-0000-0000-0000ED010000}"/>
    <cellStyle name="Heading 1 2" xfId="497" xr:uid="{00000000-0005-0000-0000-0000EE010000}"/>
    <cellStyle name="Heading 1 3" xfId="498" xr:uid="{00000000-0005-0000-0000-0000EF010000}"/>
    <cellStyle name="Heading 2 2" xfId="499" xr:uid="{00000000-0005-0000-0000-0000F0010000}"/>
    <cellStyle name="Heading 2 3" xfId="500" xr:uid="{00000000-0005-0000-0000-0000F1010000}"/>
    <cellStyle name="Heading 3 2" xfId="501" xr:uid="{00000000-0005-0000-0000-0000F2010000}"/>
    <cellStyle name="Heading 3 3" xfId="502" xr:uid="{00000000-0005-0000-0000-0000F3010000}"/>
    <cellStyle name="Heading 4 2" xfId="503" xr:uid="{00000000-0005-0000-0000-0000F4010000}"/>
    <cellStyle name="Heading 4 3" xfId="504" xr:uid="{00000000-0005-0000-0000-0000F5010000}"/>
    <cellStyle name="Heading1" xfId="505" xr:uid="{00000000-0005-0000-0000-0000F6010000}"/>
    <cellStyle name="Heading1 2" xfId="506" xr:uid="{00000000-0005-0000-0000-0000F7010000}"/>
    <cellStyle name="Heading1 3" xfId="507" xr:uid="{00000000-0005-0000-0000-0000F8010000}"/>
    <cellStyle name="Heading2" xfId="508" xr:uid="{00000000-0005-0000-0000-0000F9010000}"/>
    <cellStyle name="Heading2 2" xfId="509" xr:uid="{00000000-0005-0000-0000-0000FA010000}"/>
    <cellStyle name="Heading2 3" xfId="510" xr:uid="{00000000-0005-0000-0000-0000FB010000}"/>
    <cellStyle name="HederStyle" xfId="1463" xr:uid="{00000000-0005-0000-0000-0000FC010000}"/>
    <cellStyle name="Hyperlink 2" xfId="511" xr:uid="{00000000-0005-0000-0000-0000FD010000}"/>
    <cellStyle name="Hyperlink 2 2" xfId="512" xr:uid="{00000000-0005-0000-0000-0000FE010000}"/>
    <cellStyle name="Hyperlink 3" xfId="513" xr:uid="{00000000-0005-0000-0000-0000FF010000}"/>
    <cellStyle name="Input 2" xfId="514" xr:uid="{00000000-0005-0000-0000-000000020000}"/>
    <cellStyle name="Input 3" xfId="515" xr:uid="{00000000-0005-0000-0000-000001020000}"/>
    <cellStyle name="İzlenen Köprü_PERSONAL" xfId="516" xr:uid="{00000000-0005-0000-0000-000002020000}"/>
    <cellStyle name="Köprü_PERSONAL" xfId="517" xr:uid="{00000000-0005-0000-0000-000003020000}"/>
    <cellStyle name="Linked Cell 2" xfId="518" xr:uid="{00000000-0005-0000-0000-000004020000}"/>
    <cellStyle name="Linked Cell 3" xfId="519" xr:uid="{00000000-0005-0000-0000-000005020000}"/>
    <cellStyle name="Mˆ" xfId="520" xr:uid="{00000000-0005-0000-0000-000006020000}"/>
    <cellStyle name="Menu" xfId="521" xr:uid="{00000000-0005-0000-0000-000007020000}"/>
    <cellStyle name="Menu 2" xfId="522" xr:uid="{00000000-0005-0000-0000-000008020000}"/>
    <cellStyle name="Mida" xfId="523" xr:uid="{00000000-0005-0000-0000-000009020000}"/>
    <cellStyle name="Mida 2" xfId="524" xr:uid="{00000000-0005-0000-0000-00000A020000}"/>
    <cellStyle name="Mida_e" xfId="525" xr:uid="{00000000-0005-0000-0000-00000B020000}"/>
    <cellStyle name="Name" xfId="526" xr:uid="{00000000-0005-0000-0000-00000C020000}"/>
    <cellStyle name="Name 2" xfId="527" xr:uid="{00000000-0005-0000-0000-00000D020000}"/>
    <cellStyle name="Name 3" xfId="528" xr:uid="{00000000-0005-0000-0000-00000E020000}"/>
    <cellStyle name="Name_e" xfId="529" xr:uid="{00000000-0005-0000-0000-00000F020000}"/>
    <cellStyle name="Neutral 2" xfId="530" xr:uid="{00000000-0005-0000-0000-000010020000}"/>
    <cellStyle name="Neutral 3" xfId="531" xr:uid="{00000000-0005-0000-0000-000011020000}"/>
    <cellStyle name="Normal" xfId="0" builtinId="0"/>
    <cellStyle name="Normal 10" xfId="532" xr:uid="{00000000-0005-0000-0000-000013020000}"/>
    <cellStyle name="Normal 10 2" xfId="533" xr:uid="{00000000-0005-0000-0000-000014020000}"/>
    <cellStyle name="Normal 10 2 2 5" xfId="534" xr:uid="{00000000-0005-0000-0000-000015020000}"/>
    <cellStyle name="Normal 10 2 2 5 2" xfId="535" xr:uid="{00000000-0005-0000-0000-000016020000}"/>
    <cellStyle name="Normal 10 3" xfId="536" xr:uid="{00000000-0005-0000-0000-000017020000}"/>
    <cellStyle name="Normal 10 4" xfId="537" xr:uid="{00000000-0005-0000-0000-000018020000}"/>
    <cellStyle name="Normal 11" xfId="538" xr:uid="{00000000-0005-0000-0000-000019020000}"/>
    <cellStyle name="Normal 11 2" xfId="539" xr:uid="{00000000-0005-0000-0000-00001A020000}"/>
    <cellStyle name="Normal 11 3" xfId="540" xr:uid="{00000000-0005-0000-0000-00001B020000}"/>
    <cellStyle name="Normal 12" xfId="541" xr:uid="{00000000-0005-0000-0000-00001C020000}"/>
    <cellStyle name="Normal 12 2" xfId="542" xr:uid="{00000000-0005-0000-0000-00001D020000}"/>
    <cellStyle name="Normal 12 3" xfId="543" xr:uid="{00000000-0005-0000-0000-00001E020000}"/>
    <cellStyle name="Normal 12 4" xfId="544" xr:uid="{00000000-0005-0000-0000-00001F020000}"/>
    <cellStyle name="Normal 13" xfId="545" xr:uid="{00000000-0005-0000-0000-000020020000}"/>
    <cellStyle name="Normal 13 2" xfId="546" xr:uid="{00000000-0005-0000-0000-000021020000}"/>
    <cellStyle name="Normal 14" xfId="547" xr:uid="{00000000-0005-0000-0000-000022020000}"/>
    <cellStyle name="Normal 15" xfId="548" xr:uid="{00000000-0005-0000-0000-000023020000}"/>
    <cellStyle name="Normal 15 2" xfId="549" xr:uid="{00000000-0005-0000-0000-000024020000}"/>
    <cellStyle name="Normal 15 3" xfId="550" xr:uid="{00000000-0005-0000-0000-000025020000}"/>
    <cellStyle name="Normal 16" xfId="551" xr:uid="{00000000-0005-0000-0000-000026020000}"/>
    <cellStyle name="Normal 16 2" xfId="552" xr:uid="{00000000-0005-0000-0000-000027020000}"/>
    <cellStyle name="Normal 16 3" xfId="553" xr:uid="{00000000-0005-0000-0000-000028020000}"/>
    <cellStyle name="Normal 17" xfId="554" xr:uid="{00000000-0005-0000-0000-000029020000}"/>
    <cellStyle name="Normal 17 2" xfId="555" xr:uid="{00000000-0005-0000-0000-00002A020000}"/>
    <cellStyle name="Normal 18" xfId="556" xr:uid="{00000000-0005-0000-0000-00002B020000}"/>
    <cellStyle name="Normal 19" xfId="557" xr:uid="{00000000-0005-0000-0000-00002C020000}"/>
    <cellStyle name="Normal 2" xfId="558" xr:uid="{00000000-0005-0000-0000-00002D020000}"/>
    <cellStyle name="Normal 2 2" xfId="559" xr:uid="{00000000-0005-0000-0000-00002E020000}"/>
    <cellStyle name="Normal 2 2 2" xfId="560" xr:uid="{00000000-0005-0000-0000-00002F020000}"/>
    <cellStyle name="Normal 2 2 2 2" xfId="561" xr:uid="{00000000-0005-0000-0000-000030020000}"/>
    <cellStyle name="Normal 2 3" xfId="562" xr:uid="{00000000-0005-0000-0000-000031020000}"/>
    <cellStyle name="Normal 2 3 2" xfId="563" xr:uid="{00000000-0005-0000-0000-000032020000}"/>
    <cellStyle name="Normal 2 3 3" xfId="564" xr:uid="{00000000-0005-0000-0000-000033020000}"/>
    <cellStyle name="Normal 2 3 4" xfId="565" xr:uid="{00000000-0005-0000-0000-000034020000}"/>
    <cellStyle name="Normal 2 4" xfId="566" xr:uid="{00000000-0005-0000-0000-000035020000}"/>
    <cellStyle name="Normal 2 5" xfId="567" xr:uid="{00000000-0005-0000-0000-000036020000}"/>
    <cellStyle name="Normal 2 5 2" xfId="568" xr:uid="{00000000-0005-0000-0000-000037020000}"/>
    <cellStyle name="Normal 2_מילון נפט ומוצריו מעודכן 030817" xfId="569" xr:uid="{00000000-0005-0000-0000-000038020000}"/>
    <cellStyle name="Normal 20" xfId="570" xr:uid="{00000000-0005-0000-0000-000039020000}"/>
    <cellStyle name="Normal 21" xfId="571" xr:uid="{00000000-0005-0000-0000-00003A020000}"/>
    <cellStyle name="Normal 21 2" xfId="572" xr:uid="{00000000-0005-0000-0000-00003B020000}"/>
    <cellStyle name="Normal 22" xfId="573" xr:uid="{00000000-0005-0000-0000-00003C020000}"/>
    <cellStyle name="Normal 22 2" xfId="574" xr:uid="{00000000-0005-0000-0000-00003D020000}"/>
    <cellStyle name="Normal 23" xfId="575" xr:uid="{00000000-0005-0000-0000-00003E020000}"/>
    <cellStyle name="Normal 23 2" xfId="576" xr:uid="{00000000-0005-0000-0000-00003F020000}"/>
    <cellStyle name="Normal 24" xfId="577" xr:uid="{00000000-0005-0000-0000-000040020000}"/>
    <cellStyle name="Normal 24 2" xfId="578" xr:uid="{00000000-0005-0000-0000-000041020000}"/>
    <cellStyle name="Normal 25" xfId="579" xr:uid="{00000000-0005-0000-0000-000042020000}"/>
    <cellStyle name="Normal 26" xfId="580" xr:uid="{00000000-0005-0000-0000-000043020000}"/>
    <cellStyle name="Normal 27" xfId="581" xr:uid="{00000000-0005-0000-0000-000044020000}"/>
    <cellStyle name="Normal 28" xfId="582" xr:uid="{00000000-0005-0000-0000-000045020000}"/>
    <cellStyle name="Normal 29" xfId="583" xr:uid="{00000000-0005-0000-0000-000046020000}"/>
    <cellStyle name="Normal 3" xfId="584" xr:uid="{00000000-0005-0000-0000-000047020000}"/>
    <cellStyle name="Normal 3 2" xfId="585" xr:uid="{00000000-0005-0000-0000-000048020000}"/>
    <cellStyle name="Normal 3 2 2" xfId="586" xr:uid="{00000000-0005-0000-0000-000049020000}"/>
    <cellStyle name="Normal 3 2 3" xfId="587" xr:uid="{00000000-0005-0000-0000-00004A020000}"/>
    <cellStyle name="Normal 3 3" xfId="588" xr:uid="{00000000-0005-0000-0000-00004B020000}"/>
    <cellStyle name="Normal 3 4" xfId="589" xr:uid="{00000000-0005-0000-0000-00004C020000}"/>
    <cellStyle name="Normal 3 5" xfId="590" xr:uid="{00000000-0005-0000-0000-00004D020000}"/>
    <cellStyle name="Normal 30" xfId="591" xr:uid="{00000000-0005-0000-0000-00004E020000}"/>
    <cellStyle name="Normal 31" xfId="592" xr:uid="{00000000-0005-0000-0000-00004F020000}"/>
    <cellStyle name="Normal 32" xfId="593" xr:uid="{00000000-0005-0000-0000-000050020000}"/>
    <cellStyle name="Normal 33" xfId="594" xr:uid="{00000000-0005-0000-0000-000051020000}"/>
    <cellStyle name="Normal 34" xfId="595" xr:uid="{00000000-0005-0000-0000-000052020000}"/>
    <cellStyle name="Normal 35" xfId="596" xr:uid="{00000000-0005-0000-0000-000053020000}"/>
    <cellStyle name="Normal 4" xfId="597" xr:uid="{00000000-0005-0000-0000-000054020000}"/>
    <cellStyle name="Normal 4 2" xfId="598" xr:uid="{00000000-0005-0000-0000-000055020000}"/>
    <cellStyle name="Normal 4 3" xfId="599" xr:uid="{00000000-0005-0000-0000-000056020000}"/>
    <cellStyle name="Normal 4 4" xfId="600" xr:uid="{00000000-0005-0000-0000-000057020000}"/>
    <cellStyle name="Normal 4_תנועות נפט גולמי" xfId="601" xr:uid="{00000000-0005-0000-0000-000058020000}"/>
    <cellStyle name="Normal 5" xfId="602" xr:uid="{00000000-0005-0000-0000-000059020000}"/>
    <cellStyle name="Normal 5 2" xfId="603" xr:uid="{00000000-0005-0000-0000-00005A020000}"/>
    <cellStyle name="Normal 5 2 2" xfId="604" xr:uid="{00000000-0005-0000-0000-00005B020000}"/>
    <cellStyle name="Normal 5 2 3" xfId="605" xr:uid="{00000000-0005-0000-0000-00005C020000}"/>
    <cellStyle name="Normal 5 2 4" xfId="606" xr:uid="{00000000-0005-0000-0000-00005D020000}"/>
    <cellStyle name="Normal 5 3" xfId="607" xr:uid="{00000000-0005-0000-0000-00005E020000}"/>
    <cellStyle name="Normal 5 4" xfId="608" xr:uid="{00000000-0005-0000-0000-00005F020000}"/>
    <cellStyle name="Normal 5 4 2" xfId="609" xr:uid="{00000000-0005-0000-0000-000060020000}"/>
    <cellStyle name="Normal 5 5" xfId="610" xr:uid="{00000000-0005-0000-0000-000061020000}"/>
    <cellStyle name="Normal 5 6" xfId="611" xr:uid="{00000000-0005-0000-0000-000062020000}"/>
    <cellStyle name="Normal 6" xfId="612" xr:uid="{00000000-0005-0000-0000-000063020000}"/>
    <cellStyle name="Normal 6 2" xfId="613" xr:uid="{00000000-0005-0000-0000-000064020000}"/>
    <cellStyle name="Normal 6 3" xfId="614" xr:uid="{00000000-0005-0000-0000-000065020000}"/>
    <cellStyle name="Normal 6 4" xfId="615" xr:uid="{00000000-0005-0000-0000-000066020000}"/>
    <cellStyle name="Normal 6 5" xfId="616" xr:uid="{00000000-0005-0000-0000-000067020000}"/>
    <cellStyle name="Normal 7" xfId="617" xr:uid="{00000000-0005-0000-0000-000068020000}"/>
    <cellStyle name="Normal 7 2" xfId="618" xr:uid="{00000000-0005-0000-0000-000069020000}"/>
    <cellStyle name="Normal 7 2 2" xfId="619" xr:uid="{00000000-0005-0000-0000-00006A020000}"/>
    <cellStyle name="Normal 7 2 3" xfId="620" xr:uid="{00000000-0005-0000-0000-00006B020000}"/>
    <cellStyle name="Normal 7 3" xfId="621" xr:uid="{00000000-0005-0000-0000-00006C020000}"/>
    <cellStyle name="Normal 7 3 2" xfId="622" xr:uid="{00000000-0005-0000-0000-00006D020000}"/>
    <cellStyle name="Normal 7 4" xfId="623" xr:uid="{00000000-0005-0000-0000-00006E020000}"/>
    <cellStyle name="Normal 8" xfId="624" xr:uid="{00000000-0005-0000-0000-00006F020000}"/>
    <cellStyle name="Normal 8 2" xfId="625" xr:uid="{00000000-0005-0000-0000-000070020000}"/>
    <cellStyle name="Normal 8 3" xfId="626" xr:uid="{00000000-0005-0000-0000-000071020000}"/>
    <cellStyle name="Normal 9" xfId="627" xr:uid="{00000000-0005-0000-0000-000072020000}"/>
    <cellStyle name="Normal 9 2" xfId="628" xr:uid="{00000000-0005-0000-0000-000073020000}"/>
    <cellStyle name="Normal 9 3" xfId="629" xr:uid="{00000000-0005-0000-0000-000074020000}"/>
    <cellStyle name="Normal 9 4" xfId="630" xr:uid="{00000000-0005-0000-0000-000075020000}"/>
    <cellStyle name="Note 2" xfId="631" xr:uid="{00000000-0005-0000-0000-000076020000}"/>
    <cellStyle name="Note 2 2" xfId="632" xr:uid="{00000000-0005-0000-0000-000077020000}"/>
    <cellStyle name="Note 3" xfId="633" xr:uid="{00000000-0005-0000-0000-000078020000}"/>
    <cellStyle name="Obično_List1" xfId="634" xr:uid="{00000000-0005-0000-0000-000079020000}"/>
    <cellStyle name="Output 2" xfId="635" xr:uid="{00000000-0005-0000-0000-00007A020000}"/>
    <cellStyle name="Output 3" xfId="636" xr:uid="{00000000-0005-0000-0000-00007B020000}"/>
    <cellStyle name="ParaBirimi [0]_PERSONAL" xfId="637" xr:uid="{00000000-0005-0000-0000-00007C020000}"/>
    <cellStyle name="ParaBirimi_PERSONAL" xfId="638" xr:uid="{00000000-0005-0000-0000-00007D020000}"/>
    <cellStyle name="Percent" xfId="2" builtinId="5"/>
    <cellStyle name="Percent 10" xfId="639" xr:uid="{00000000-0005-0000-0000-00007F020000}"/>
    <cellStyle name="Percent 11" xfId="640" xr:uid="{00000000-0005-0000-0000-000080020000}"/>
    <cellStyle name="Percent 12" xfId="641" xr:uid="{00000000-0005-0000-0000-000081020000}"/>
    <cellStyle name="Percent 13" xfId="642" xr:uid="{00000000-0005-0000-0000-000082020000}"/>
    <cellStyle name="Percent 14" xfId="643" xr:uid="{00000000-0005-0000-0000-000083020000}"/>
    <cellStyle name="Percent 15" xfId="644" xr:uid="{00000000-0005-0000-0000-000084020000}"/>
    <cellStyle name="Percent 16" xfId="645" xr:uid="{00000000-0005-0000-0000-000085020000}"/>
    <cellStyle name="Percent 17" xfId="646" xr:uid="{00000000-0005-0000-0000-000086020000}"/>
    <cellStyle name="Percent 18" xfId="647" xr:uid="{00000000-0005-0000-0000-000087020000}"/>
    <cellStyle name="Percent 19" xfId="648" xr:uid="{00000000-0005-0000-0000-000088020000}"/>
    <cellStyle name="Percent 2" xfId="6" xr:uid="{00000000-0005-0000-0000-000089020000}"/>
    <cellStyle name="Percent 2 2" xfId="649" xr:uid="{00000000-0005-0000-0000-00008A020000}"/>
    <cellStyle name="Percent 2 2 2" xfId="650" xr:uid="{00000000-0005-0000-0000-00008B020000}"/>
    <cellStyle name="Percent 2 2 2 2" xfId="651" xr:uid="{00000000-0005-0000-0000-00008C020000}"/>
    <cellStyle name="Percent 2 2 2 3" xfId="652" xr:uid="{00000000-0005-0000-0000-00008D020000}"/>
    <cellStyle name="Percent 2 2 3" xfId="653" xr:uid="{00000000-0005-0000-0000-00008E020000}"/>
    <cellStyle name="Percent 2 2 4" xfId="654" xr:uid="{00000000-0005-0000-0000-00008F020000}"/>
    <cellStyle name="Percent 2 2 5" xfId="655" xr:uid="{00000000-0005-0000-0000-000090020000}"/>
    <cellStyle name="Percent 2 3" xfId="656" xr:uid="{00000000-0005-0000-0000-000091020000}"/>
    <cellStyle name="Percent 2 3 2" xfId="657" xr:uid="{00000000-0005-0000-0000-000092020000}"/>
    <cellStyle name="Percent 2 4" xfId="658" xr:uid="{00000000-0005-0000-0000-000093020000}"/>
    <cellStyle name="Percent 2 5" xfId="659" xr:uid="{00000000-0005-0000-0000-000094020000}"/>
    <cellStyle name="Percent 20" xfId="660" xr:uid="{00000000-0005-0000-0000-000095020000}"/>
    <cellStyle name="Percent 3" xfId="661" xr:uid="{00000000-0005-0000-0000-000096020000}"/>
    <cellStyle name="Percent 3 2" xfId="662" xr:uid="{00000000-0005-0000-0000-000097020000}"/>
    <cellStyle name="Percent 3 3" xfId="663" xr:uid="{00000000-0005-0000-0000-000098020000}"/>
    <cellStyle name="Percent 3 4" xfId="664" xr:uid="{00000000-0005-0000-0000-000099020000}"/>
    <cellStyle name="Percent 4" xfId="665" xr:uid="{00000000-0005-0000-0000-00009A020000}"/>
    <cellStyle name="Percent 4 2" xfId="666" xr:uid="{00000000-0005-0000-0000-00009B020000}"/>
    <cellStyle name="Percent 4 3" xfId="667" xr:uid="{00000000-0005-0000-0000-00009C020000}"/>
    <cellStyle name="Percent 5" xfId="668" xr:uid="{00000000-0005-0000-0000-00009D020000}"/>
    <cellStyle name="Percent 6" xfId="669" xr:uid="{00000000-0005-0000-0000-00009E020000}"/>
    <cellStyle name="Percent 7" xfId="670" xr:uid="{00000000-0005-0000-0000-00009F020000}"/>
    <cellStyle name="Percent 8" xfId="671" xr:uid="{00000000-0005-0000-0000-0000A0020000}"/>
    <cellStyle name="Percent 9" xfId="672" xr:uid="{00000000-0005-0000-0000-0000A1020000}"/>
    <cellStyle name="regularStyle" xfId="1464" xr:uid="{00000000-0005-0000-0000-0000A2020000}"/>
    <cellStyle name="Style 1" xfId="673" xr:uid="{00000000-0005-0000-0000-0000A3020000}"/>
    <cellStyle name="Style 1 2" xfId="674" xr:uid="{00000000-0005-0000-0000-0000A4020000}"/>
    <cellStyle name="Style 1 3" xfId="675" xr:uid="{00000000-0005-0000-0000-0000A5020000}"/>
    <cellStyle name="Sub_head" xfId="676" xr:uid="{00000000-0005-0000-0000-0000A6020000}"/>
    <cellStyle name="Text" xfId="677" xr:uid="{00000000-0005-0000-0000-0000A7020000}"/>
    <cellStyle name="Text 2" xfId="678" xr:uid="{00000000-0005-0000-0000-0000A8020000}"/>
    <cellStyle name="Text 3" xfId="679" xr:uid="{00000000-0005-0000-0000-0000A9020000}"/>
    <cellStyle name="Text_e" xfId="680" xr:uid="{00000000-0005-0000-0000-0000AA020000}"/>
    <cellStyle name="Text_e 2" xfId="681" xr:uid="{00000000-0005-0000-0000-0000AB020000}"/>
    <cellStyle name="Title 2" xfId="682" xr:uid="{00000000-0005-0000-0000-0000AC020000}"/>
    <cellStyle name="Title 3" xfId="683" xr:uid="{00000000-0005-0000-0000-0000AD020000}"/>
    <cellStyle name="Total" xfId="684" xr:uid="{00000000-0005-0000-0000-0000AE020000}"/>
    <cellStyle name="Total 2" xfId="685" xr:uid="{00000000-0005-0000-0000-0000AF020000}"/>
    <cellStyle name="Total 2 2" xfId="686" xr:uid="{00000000-0005-0000-0000-0000B0020000}"/>
    <cellStyle name="Total 3" xfId="687" xr:uid="{00000000-0005-0000-0000-0000B1020000}"/>
    <cellStyle name="Total 4" xfId="688" xr:uid="{00000000-0005-0000-0000-0000B2020000}"/>
    <cellStyle name="Total 5" xfId="689" xr:uid="{00000000-0005-0000-0000-0000B3020000}"/>
    <cellStyle name="Total_e" xfId="690" xr:uid="{00000000-0005-0000-0000-0000B4020000}"/>
    <cellStyle name="Virgül [0]_PERSONAL" xfId="691" xr:uid="{00000000-0005-0000-0000-0000B5020000}"/>
    <cellStyle name="Virgül_PERSONAL" xfId="692" xr:uid="{00000000-0005-0000-0000-0000B6020000}"/>
    <cellStyle name="Warning Text 2" xfId="693" xr:uid="{00000000-0005-0000-0000-0000B7020000}"/>
    <cellStyle name="Warning Text 3" xfId="694" xr:uid="{00000000-0005-0000-0000-0000B8020000}"/>
    <cellStyle name="Year" xfId="695" xr:uid="{00000000-0005-0000-0000-0000B9020000}"/>
    <cellStyle name="Year 2" xfId="696" xr:uid="{00000000-0005-0000-0000-0000BA020000}"/>
    <cellStyle name="Обычный_BY-04_07_01" xfId="697" xr:uid="{00000000-0005-0000-0000-0000BB020000}"/>
    <cellStyle name="גלישת טקסט" xfId="698" xr:uid="{00000000-0005-0000-0000-0000BC020000}"/>
    <cellStyle name="הדגשה1 2" xfId="699" xr:uid="{00000000-0005-0000-0000-0000BD020000}"/>
    <cellStyle name="הדגשה1 2 2" xfId="700" xr:uid="{00000000-0005-0000-0000-0000BE020000}"/>
    <cellStyle name="הדגשה1 2 3" xfId="701" xr:uid="{00000000-0005-0000-0000-0000BF020000}"/>
    <cellStyle name="הדגשה1 3" xfId="702" xr:uid="{00000000-0005-0000-0000-0000C0020000}"/>
    <cellStyle name="הדגשה1 3 2" xfId="703" xr:uid="{00000000-0005-0000-0000-0000C1020000}"/>
    <cellStyle name="הדגשה2 2" xfId="704" xr:uid="{00000000-0005-0000-0000-0000C2020000}"/>
    <cellStyle name="הדגשה2 2 2" xfId="705" xr:uid="{00000000-0005-0000-0000-0000C3020000}"/>
    <cellStyle name="הדגשה2 2 3" xfId="706" xr:uid="{00000000-0005-0000-0000-0000C4020000}"/>
    <cellStyle name="הדגשה2 3" xfId="707" xr:uid="{00000000-0005-0000-0000-0000C5020000}"/>
    <cellStyle name="הדגשה3 2" xfId="708" xr:uid="{00000000-0005-0000-0000-0000C6020000}"/>
    <cellStyle name="הדגשה3 2 2" xfId="709" xr:uid="{00000000-0005-0000-0000-0000C7020000}"/>
    <cellStyle name="הדגשה3 2 3" xfId="710" xr:uid="{00000000-0005-0000-0000-0000C8020000}"/>
    <cellStyle name="הדגשה3 3" xfId="711" xr:uid="{00000000-0005-0000-0000-0000C9020000}"/>
    <cellStyle name="הדגשה4 2" xfId="712" xr:uid="{00000000-0005-0000-0000-0000CA020000}"/>
    <cellStyle name="הדגשה4 2 2" xfId="713" xr:uid="{00000000-0005-0000-0000-0000CB020000}"/>
    <cellStyle name="הדגשה4 2 3" xfId="714" xr:uid="{00000000-0005-0000-0000-0000CC020000}"/>
    <cellStyle name="הדגשה4 3" xfId="715" xr:uid="{00000000-0005-0000-0000-0000CD020000}"/>
    <cellStyle name="הדגשה5 2" xfId="716" xr:uid="{00000000-0005-0000-0000-0000CE020000}"/>
    <cellStyle name="הדגשה5 2 2" xfId="717" xr:uid="{00000000-0005-0000-0000-0000CF020000}"/>
    <cellStyle name="הדגשה5 2 3" xfId="718" xr:uid="{00000000-0005-0000-0000-0000D0020000}"/>
    <cellStyle name="הדגשה5 3" xfId="719" xr:uid="{00000000-0005-0000-0000-0000D1020000}"/>
    <cellStyle name="הדגשה6 2" xfId="720" xr:uid="{00000000-0005-0000-0000-0000D2020000}"/>
    <cellStyle name="הדגשה6 2 2" xfId="721" xr:uid="{00000000-0005-0000-0000-0000D3020000}"/>
    <cellStyle name="הדגשה6 2 3" xfId="722" xr:uid="{00000000-0005-0000-0000-0000D4020000}"/>
    <cellStyle name="הדגשה6 3" xfId="723" xr:uid="{00000000-0005-0000-0000-0000D5020000}"/>
    <cellStyle name="היפר-קישור 2" xfId="724" xr:uid="{00000000-0005-0000-0000-0000D6020000}"/>
    <cellStyle name="הערה 2" xfId="725" xr:uid="{00000000-0005-0000-0000-0000D7020000}"/>
    <cellStyle name="הערה 2 10" xfId="726" xr:uid="{00000000-0005-0000-0000-0000D8020000}"/>
    <cellStyle name="הערה 2 2" xfId="727" xr:uid="{00000000-0005-0000-0000-0000D9020000}"/>
    <cellStyle name="הערה 2 2 2" xfId="728" xr:uid="{00000000-0005-0000-0000-0000DA020000}"/>
    <cellStyle name="הערה 2 2 2 2" xfId="729" xr:uid="{00000000-0005-0000-0000-0000DB020000}"/>
    <cellStyle name="הערה 2 2 2 2 2" xfId="730" xr:uid="{00000000-0005-0000-0000-0000DC020000}"/>
    <cellStyle name="הערה 2 2 2 2 2 2" xfId="731" xr:uid="{00000000-0005-0000-0000-0000DD020000}"/>
    <cellStyle name="הערה 2 2 2 2 2 2 2" xfId="732" xr:uid="{00000000-0005-0000-0000-0000DE020000}"/>
    <cellStyle name="הערה 2 2 2 2 2 2 2 2" xfId="733" xr:uid="{00000000-0005-0000-0000-0000DF020000}"/>
    <cellStyle name="הערה 2 2 2 2 2 2 3" xfId="734" xr:uid="{00000000-0005-0000-0000-0000E0020000}"/>
    <cellStyle name="הערה 2 2 2 2 2 3" xfId="735" xr:uid="{00000000-0005-0000-0000-0000E1020000}"/>
    <cellStyle name="הערה 2 2 2 2 3" xfId="736" xr:uid="{00000000-0005-0000-0000-0000E2020000}"/>
    <cellStyle name="הערה 2 2 2 2 3 2" xfId="737" xr:uid="{00000000-0005-0000-0000-0000E3020000}"/>
    <cellStyle name="הערה 2 2 2 2 3 2 2" xfId="738" xr:uid="{00000000-0005-0000-0000-0000E4020000}"/>
    <cellStyle name="הערה 2 2 2 2 3 3" xfId="739" xr:uid="{00000000-0005-0000-0000-0000E5020000}"/>
    <cellStyle name="הערה 2 2 2 2 4" xfId="740" xr:uid="{00000000-0005-0000-0000-0000E6020000}"/>
    <cellStyle name="הערה 2 2 2 3" xfId="741" xr:uid="{00000000-0005-0000-0000-0000E7020000}"/>
    <cellStyle name="הערה 2 2 2 3 2" xfId="742" xr:uid="{00000000-0005-0000-0000-0000E8020000}"/>
    <cellStyle name="הערה 2 2 2 3 2 2" xfId="743" xr:uid="{00000000-0005-0000-0000-0000E9020000}"/>
    <cellStyle name="הערה 2 2 2 3 2 2 2" xfId="744" xr:uid="{00000000-0005-0000-0000-0000EA020000}"/>
    <cellStyle name="הערה 2 2 2 3 2 3" xfId="745" xr:uid="{00000000-0005-0000-0000-0000EB020000}"/>
    <cellStyle name="הערה 2 2 2 3 3" xfId="746" xr:uid="{00000000-0005-0000-0000-0000EC020000}"/>
    <cellStyle name="הערה 2 2 2 4" xfId="747" xr:uid="{00000000-0005-0000-0000-0000ED020000}"/>
    <cellStyle name="הערה 2 2 2 4 2" xfId="748" xr:uid="{00000000-0005-0000-0000-0000EE020000}"/>
    <cellStyle name="הערה 2 2 2 4 2 2" xfId="749" xr:uid="{00000000-0005-0000-0000-0000EF020000}"/>
    <cellStyle name="הערה 2 2 2 4 2 2 2" xfId="750" xr:uid="{00000000-0005-0000-0000-0000F0020000}"/>
    <cellStyle name="הערה 2 2 2 4 2 3" xfId="751" xr:uid="{00000000-0005-0000-0000-0000F1020000}"/>
    <cellStyle name="הערה 2 2 2 4 3" xfId="752" xr:uid="{00000000-0005-0000-0000-0000F2020000}"/>
    <cellStyle name="הערה 2 2 2 5" xfId="753" xr:uid="{00000000-0005-0000-0000-0000F3020000}"/>
    <cellStyle name="הערה 2 2 2 5 2" xfId="754" xr:uid="{00000000-0005-0000-0000-0000F4020000}"/>
    <cellStyle name="הערה 2 2 2 5 2 2" xfId="755" xr:uid="{00000000-0005-0000-0000-0000F5020000}"/>
    <cellStyle name="הערה 2 2 2 5 2 2 2" xfId="756" xr:uid="{00000000-0005-0000-0000-0000F6020000}"/>
    <cellStyle name="הערה 2 2 2 5 2 3" xfId="757" xr:uid="{00000000-0005-0000-0000-0000F7020000}"/>
    <cellStyle name="הערה 2 2 2 5 3" xfId="758" xr:uid="{00000000-0005-0000-0000-0000F8020000}"/>
    <cellStyle name="הערה 2 2 2 6" xfId="759" xr:uid="{00000000-0005-0000-0000-0000F9020000}"/>
    <cellStyle name="הערה 2 2 2 6 2" xfId="760" xr:uid="{00000000-0005-0000-0000-0000FA020000}"/>
    <cellStyle name="הערה 2 2 2 6 2 2" xfId="761" xr:uid="{00000000-0005-0000-0000-0000FB020000}"/>
    <cellStyle name="הערה 2 2 2 6 2 2 2" xfId="762" xr:uid="{00000000-0005-0000-0000-0000FC020000}"/>
    <cellStyle name="הערה 2 2 2 6 2 3" xfId="763" xr:uid="{00000000-0005-0000-0000-0000FD020000}"/>
    <cellStyle name="הערה 2 2 2 6 3" xfId="764" xr:uid="{00000000-0005-0000-0000-0000FE020000}"/>
    <cellStyle name="הערה 2 2 2 7" xfId="765" xr:uid="{00000000-0005-0000-0000-0000FF020000}"/>
    <cellStyle name="הערה 2 2 2 7 2" xfId="766" xr:uid="{00000000-0005-0000-0000-000000030000}"/>
    <cellStyle name="הערה 2 2 2 7 2 2" xfId="767" xr:uid="{00000000-0005-0000-0000-000001030000}"/>
    <cellStyle name="הערה 2 2 2 7 3" xfId="768" xr:uid="{00000000-0005-0000-0000-000002030000}"/>
    <cellStyle name="הערה 2 2 2 8" xfId="769" xr:uid="{00000000-0005-0000-0000-000003030000}"/>
    <cellStyle name="הערה 2 2 3" xfId="770" xr:uid="{00000000-0005-0000-0000-000004030000}"/>
    <cellStyle name="הערה 2 2 3 2" xfId="771" xr:uid="{00000000-0005-0000-0000-000005030000}"/>
    <cellStyle name="הערה 2 2 3 2 2" xfId="772" xr:uid="{00000000-0005-0000-0000-000006030000}"/>
    <cellStyle name="הערה 2 2 3 2 2 2" xfId="773" xr:uid="{00000000-0005-0000-0000-000007030000}"/>
    <cellStyle name="הערה 2 2 3 2 3" xfId="774" xr:uid="{00000000-0005-0000-0000-000008030000}"/>
    <cellStyle name="הערה 2 2 3 3" xfId="775" xr:uid="{00000000-0005-0000-0000-000009030000}"/>
    <cellStyle name="הערה 2 2 4" xfId="776" xr:uid="{00000000-0005-0000-0000-00000A030000}"/>
    <cellStyle name="הערה 2 2 4 2" xfId="777" xr:uid="{00000000-0005-0000-0000-00000B030000}"/>
    <cellStyle name="הערה 2 2 4 2 2" xfId="778" xr:uid="{00000000-0005-0000-0000-00000C030000}"/>
    <cellStyle name="הערה 2 2 4 2 2 2" xfId="779" xr:uid="{00000000-0005-0000-0000-00000D030000}"/>
    <cellStyle name="הערה 2 2 4 2 3" xfId="780" xr:uid="{00000000-0005-0000-0000-00000E030000}"/>
    <cellStyle name="הערה 2 2 4 3" xfId="781" xr:uid="{00000000-0005-0000-0000-00000F030000}"/>
    <cellStyle name="הערה 2 2 5" xfId="782" xr:uid="{00000000-0005-0000-0000-000010030000}"/>
    <cellStyle name="הערה 2 2 5 2" xfId="783" xr:uid="{00000000-0005-0000-0000-000011030000}"/>
    <cellStyle name="הערה 2 2 5 2 2" xfId="784" xr:uid="{00000000-0005-0000-0000-000012030000}"/>
    <cellStyle name="הערה 2 2 5 3" xfId="785" xr:uid="{00000000-0005-0000-0000-000013030000}"/>
    <cellStyle name="הערה 2 2 6" xfId="786" xr:uid="{00000000-0005-0000-0000-000014030000}"/>
    <cellStyle name="הערה 2 2 6 2" xfId="787" xr:uid="{00000000-0005-0000-0000-000015030000}"/>
    <cellStyle name="הערה 2 2 7" xfId="788" xr:uid="{00000000-0005-0000-0000-000016030000}"/>
    <cellStyle name="הערה 2 2 8" xfId="789" xr:uid="{00000000-0005-0000-0000-000017030000}"/>
    <cellStyle name="הערה 2 3" xfId="790" xr:uid="{00000000-0005-0000-0000-000018030000}"/>
    <cellStyle name="הערה 2 3 2" xfId="791" xr:uid="{00000000-0005-0000-0000-000019030000}"/>
    <cellStyle name="הערה 2 3 2 2" xfId="792" xr:uid="{00000000-0005-0000-0000-00001A030000}"/>
    <cellStyle name="הערה 2 3 2 2 2" xfId="793" xr:uid="{00000000-0005-0000-0000-00001B030000}"/>
    <cellStyle name="הערה 2 3 2 2 2 2" xfId="794" xr:uid="{00000000-0005-0000-0000-00001C030000}"/>
    <cellStyle name="הערה 2 3 2 2 2 2 2" xfId="795" xr:uid="{00000000-0005-0000-0000-00001D030000}"/>
    <cellStyle name="הערה 2 3 2 2 2 3" xfId="796" xr:uid="{00000000-0005-0000-0000-00001E030000}"/>
    <cellStyle name="הערה 2 3 2 2 3" xfId="797" xr:uid="{00000000-0005-0000-0000-00001F030000}"/>
    <cellStyle name="הערה 2 3 2 3" xfId="798" xr:uid="{00000000-0005-0000-0000-000020030000}"/>
    <cellStyle name="הערה 2 3 2 3 2" xfId="799" xr:uid="{00000000-0005-0000-0000-000021030000}"/>
    <cellStyle name="הערה 2 3 2 3 2 2" xfId="800" xr:uid="{00000000-0005-0000-0000-000022030000}"/>
    <cellStyle name="הערה 2 3 2 3 3" xfId="801" xr:uid="{00000000-0005-0000-0000-000023030000}"/>
    <cellStyle name="הערה 2 3 2 4" xfId="802" xr:uid="{00000000-0005-0000-0000-000024030000}"/>
    <cellStyle name="הערה 2 3 3" xfId="803" xr:uid="{00000000-0005-0000-0000-000025030000}"/>
    <cellStyle name="הערה 2 3 3 2" xfId="804" xr:uid="{00000000-0005-0000-0000-000026030000}"/>
    <cellStyle name="הערה 2 3 3 2 2" xfId="805" xr:uid="{00000000-0005-0000-0000-000027030000}"/>
    <cellStyle name="הערה 2 3 3 2 2 2" xfId="806" xr:uid="{00000000-0005-0000-0000-000028030000}"/>
    <cellStyle name="הערה 2 3 3 2 2 2 2" xfId="807" xr:uid="{00000000-0005-0000-0000-000029030000}"/>
    <cellStyle name="הערה 2 3 3 2 2 3" xfId="808" xr:uid="{00000000-0005-0000-0000-00002A030000}"/>
    <cellStyle name="הערה 2 3 3 2 3" xfId="809" xr:uid="{00000000-0005-0000-0000-00002B030000}"/>
    <cellStyle name="הערה 2 3 3 3" xfId="810" xr:uid="{00000000-0005-0000-0000-00002C030000}"/>
    <cellStyle name="הערה 2 3 3 3 2" xfId="811" xr:uid="{00000000-0005-0000-0000-00002D030000}"/>
    <cellStyle name="הערה 2 3 3 3 2 2" xfId="812" xr:uid="{00000000-0005-0000-0000-00002E030000}"/>
    <cellStyle name="הערה 2 3 3 3 3" xfId="813" xr:uid="{00000000-0005-0000-0000-00002F030000}"/>
    <cellStyle name="הערה 2 3 3 4" xfId="814" xr:uid="{00000000-0005-0000-0000-000030030000}"/>
    <cellStyle name="הערה 2 3 4" xfId="815" xr:uid="{00000000-0005-0000-0000-000031030000}"/>
    <cellStyle name="הערה 2 3 4 2" xfId="816" xr:uid="{00000000-0005-0000-0000-000032030000}"/>
    <cellStyle name="הערה 2 3 4 2 2" xfId="817" xr:uid="{00000000-0005-0000-0000-000033030000}"/>
    <cellStyle name="הערה 2 3 4 2 2 2" xfId="818" xr:uid="{00000000-0005-0000-0000-000034030000}"/>
    <cellStyle name="הערה 2 3 4 2 3" xfId="819" xr:uid="{00000000-0005-0000-0000-000035030000}"/>
    <cellStyle name="הערה 2 3 4 3" xfId="820" xr:uid="{00000000-0005-0000-0000-000036030000}"/>
    <cellStyle name="הערה 2 3 5" xfId="821" xr:uid="{00000000-0005-0000-0000-000037030000}"/>
    <cellStyle name="הערה 2 3 5 2" xfId="822" xr:uid="{00000000-0005-0000-0000-000038030000}"/>
    <cellStyle name="הערה 2 3 5 2 2" xfId="823" xr:uid="{00000000-0005-0000-0000-000039030000}"/>
    <cellStyle name="הערה 2 3 5 2 2 2" xfId="824" xr:uid="{00000000-0005-0000-0000-00003A030000}"/>
    <cellStyle name="הערה 2 3 5 2 3" xfId="825" xr:uid="{00000000-0005-0000-0000-00003B030000}"/>
    <cellStyle name="הערה 2 3 5 3" xfId="826" xr:uid="{00000000-0005-0000-0000-00003C030000}"/>
    <cellStyle name="הערה 2 3 6" xfId="827" xr:uid="{00000000-0005-0000-0000-00003D030000}"/>
    <cellStyle name="הערה 2 3 6 2" xfId="828" xr:uid="{00000000-0005-0000-0000-00003E030000}"/>
    <cellStyle name="הערה 2 3 6 2 2" xfId="829" xr:uid="{00000000-0005-0000-0000-00003F030000}"/>
    <cellStyle name="הערה 2 3 6 2 2 2" xfId="830" xr:uid="{00000000-0005-0000-0000-000040030000}"/>
    <cellStyle name="הערה 2 3 6 2 3" xfId="831" xr:uid="{00000000-0005-0000-0000-000041030000}"/>
    <cellStyle name="הערה 2 3 6 3" xfId="832" xr:uid="{00000000-0005-0000-0000-000042030000}"/>
    <cellStyle name="הערה 2 3 7" xfId="833" xr:uid="{00000000-0005-0000-0000-000043030000}"/>
    <cellStyle name="הערה 2 3 7 2" xfId="834" xr:uid="{00000000-0005-0000-0000-000044030000}"/>
    <cellStyle name="הערה 2 3 7 2 2" xfId="835" xr:uid="{00000000-0005-0000-0000-000045030000}"/>
    <cellStyle name="הערה 2 3 7 2 2 2" xfId="836" xr:uid="{00000000-0005-0000-0000-000046030000}"/>
    <cellStyle name="הערה 2 3 7 2 3" xfId="837" xr:uid="{00000000-0005-0000-0000-000047030000}"/>
    <cellStyle name="הערה 2 3 7 3" xfId="838" xr:uid="{00000000-0005-0000-0000-000048030000}"/>
    <cellStyle name="הערה 2 3 8" xfId="839" xr:uid="{00000000-0005-0000-0000-000049030000}"/>
    <cellStyle name="הערה 2 3 8 2" xfId="840" xr:uid="{00000000-0005-0000-0000-00004A030000}"/>
    <cellStyle name="הערה 2 3 8 2 2" xfId="841" xr:uid="{00000000-0005-0000-0000-00004B030000}"/>
    <cellStyle name="הערה 2 3 8 3" xfId="842" xr:uid="{00000000-0005-0000-0000-00004C030000}"/>
    <cellStyle name="הערה 2 3 9" xfId="843" xr:uid="{00000000-0005-0000-0000-00004D030000}"/>
    <cellStyle name="הערה 2 4" xfId="844" xr:uid="{00000000-0005-0000-0000-00004E030000}"/>
    <cellStyle name="הערה 2 4 2" xfId="845" xr:uid="{00000000-0005-0000-0000-00004F030000}"/>
    <cellStyle name="הערה 2 4 2 2" xfId="846" xr:uid="{00000000-0005-0000-0000-000050030000}"/>
    <cellStyle name="הערה 2 4 2 2 2" xfId="847" xr:uid="{00000000-0005-0000-0000-000051030000}"/>
    <cellStyle name="הערה 2 4 2 3" xfId="848" xr:uid="{00000000-0005-0000-0000-000052030000}"/>
    <cellStyle name="הערה 2 4 3" xfId="849" xr:uid="{00000000-0005-0000-0000-000053030000}"/>
    <cellStyle name="הערה 2 5" xfId="850" xr:uid="{00000000-0005-0000-0000-000054030000}"/>
    <cellStyle name="הערה 2 5 2" xfId="851" xr:uid="{00000000-0005-0000-0000-000055030000}"/>
    <cellStyle name="הערה 2 5 2 2" xfId="852" xr:uid="{00000000-0005-0000-0000-000056030000}"/>
    <cellStyle name="הערה 2 5 3" xfId="853" xr:uid="{00000000-0005-0000-0000-000057030000}"/>
    <cellStyle name="הערה 2 6" xfId="854" xr:uid="{00000000-0005-0000-0000-000058030000}"/>
    <cellStyle name="הערה 2 6 2" xfId="855" xr:uid="{00000000-0005-0000-0000-000059030000}"/>
    <cellStyle name="הערה 2 7" xfId="856" xr:uid="{00000000-0005-0000-0000-00005A030000}"/>
    <cellStyle name="הערה 2 8" xfId="857" xr:uid="{00000000-0005-0000-0000-00005B030000}"/>
    <cellStyle name="הערה 2 9" xfId="858" xr:uid="{00000000-0005-0000-0000-00005C030000}"/>
    <cellStyle name="הערה 3" xfId="859" xr:uid="{00000000-0005-0000-0000-00005D030000}"/>
    <cellStyle name="הערה 3 2" xfId="860" xr:uid="{00000000-0005-0000-0000-00005E030000}"/>
    <cellStyle name="הערה 3 2 2" xfId="861" xr:uid="{00000000-0005-0000-0000-00005F030000}"/>
    <cellStyle name="הערה 3 2 3" xfId="862" xr:uid="{00000000-0005-0000-0000-000060030000}"/>
    <cellStyle name="הערה 3 3" xfId="863" xr:uid="{00000000-0005-0000-0000-000061030000}"/>
    <cellStyle name="הערה 3 4" xfId="864" xr:uid="{00000000-0005-0000-0000-000062030000}"/>
    <cellStyle name="הערה 3 5" xfId="865" xr:uid="{00000000-0005-0000-0000-000063030000}"/>
    <cellStyle name="חישוב 2" xfId="866" xr:uid="{00000000-0005-0000-0000-000064030000}"/>
    <cellStyle name="חישוב 2 2" xfId="867" xr:uid="{00000000-0005-0000-0000-000065030000}"/>
    <cellStyle name="חישוב 2 2 2" xfId="868" xr:uid="{00000000-0005-0000-0000-000066030000}"/>
    <cellStyle name="חישוב 2 2 2 2" xfId="869" xr:uid="{00000000-0005-0000-0000-000067030000}"/>
    <cellStyle name="חישוב 2 2 2 2 2" xfId="870" xr:uid="{00000000-0005-0000-0000-000068030000}"/>
    <cellStyle name="חישוב 2 2 2 2 2 2" xfId="871" xr:uid="{00000000-0005-0000-0000-000069030000}"/>
    <cellStyle name="חישוב 2 2 2 2 2 2 2" xfId="872" xr:uid="{00000000-0005-0000-0000-00006A030000}"/>
    <cellStyle name="חישוב 2 2 2 2 2 2 2 2" xfId="873" xr:uid="{00000000-0005-0000-0000-00006B030000}"/>
    <cellStyle name="חישוב 2 2 2 2 2 2 3" xfId="874" xr:uid="{00000000-0005-0000-0000-00006C030000}"/>
    <cellStyle name="חישוב 2 2 2 2 2 3" xfId="875" xr:uid="{00000000-0005-0000-0000-00006D030000}"/>
    <cellStyle name="חישוב 2 2 2 2 3" xfId="876" xr:uid="{00000000-0005-0000-0000-00006E030000}"/>
    <cellStyle name="חישוב 2 2 2 2 3 2" xfId="877" xr:uid="{00000000-0005-0000-0000-00006F030000}"/>
    <cellStyle name="חישוב 2 2 2 2 3 2 2" xfId="878" xr:uid="{00000000-0005-0000-0000-000070030000}"/>
    <cellStyle name="חישוב 2 2 2 2 3 3" xfId="879" xr:uid="{00000000-0005-0000-0000-000071030000}"/>
    <cellStyle name="חישוב 2 2 2 2 4" xfId="880" xr:uid="{00000000-0005-0000-0000-000072030000}"/>
    <cellStyle name="חישוב 2 2 2 3" xfId="881" xr:uid="{00000000-0005-0000-0000-000073030000}"/>
    <cellStyle name="חישוב 2 2 2 3 2" xfId="882" xr:uid="{00000000-0005-0000-0000-000074030000}"/>
    <cellStyle name="חישוב 2 2 2 3 2 2" xfId="883" xr:uid="{00000000-0005-0000-0000-000075030000}"/>
    <cellStyle name="חישוב 2 2 2 3 2 2 2" xfId="884" xr:uid="{00000000-0005-0000-0000-000076030000}"/>
    <cellStyle name="חישוב 2 2 2 3 2 2 2 2" xfId="885" xr:uid="{00000000-0005-0000-0000-000077030000}"/>
    <cellStyle name="חישוב 2 2 2 3 2 2 3" xfId="886" xr:uid="{00000000-0005-0000-0000-000078030000}"/>
    <cellStyle name="חישוב 2 2 2 3 2 3" xfId="887" xr:uid="{00000000-0005-0000-0000-000079030000}"/>
    <cellStyle name="חישוב 2 2 2 3 3" xfId="888" xr:uid="{00000000-0005-0000-0000-00007A030000}"/>
    <cellStyle name="חישוב 2 2 2 3 3 2" xfId="889" xr:uid="{00000000-0005-0000-0000-00007B030000}"/>
    <cellStyle name="חישוב 2 2 2 3 3 2 2" xfId="890" xr:uid="{00000000-0005-0000-0000-00007C030000}"/>
    <cellStyle name="חישוב 2 2 2 3 3 3" xfId="891" xr:uid="{00000000-0005-0000-0000-00007D030000}"/>
    <cellStyle name="חישוב 2 2 2 3 4" xfId="892" xr:uid="{00000000-0005-0000-0000-00007E030000}"/>
    <cellStyle name="חישוב 2 2 2 4" xfId="893" xr:uid="{00000000-0005-0000-0000-00007F030000}"/>
    <cellStyle name="חישוב 2 2 2 4 2" xfId="894" xr:uid="{00000000-0005-0000-0000-000080030000}"/>
    <cellStyle name="חישוב 2 2 2 4 2 2" xfId="895" xr:uid="{00000000-0005-0000-0000-000081030000}"/>
    <cellStyle name="חישוב 2 2 2 4 2 2 2" xfId="896" xr:uid="{00000000-0005-0000-0000-000082030000}"/>
    <cellStyle name="חישוב 2 2 2 4 2 3" xfId="897" xr:uid="{00000000-0005-0000-0000-000083030000}"/>
    <cellStyle name="חישוב 2 2 2 4 3" xfId="898" xr:uid="{00000000-0005-0000-0000-000084030000}"/>
    <cellStyle name="חישוב 2 2 2 5" xfId="899" xr:uid="{00000000-0005-0000-0000-000085030000}"/>
    <cellStyle name="חישוב 2 2 2 5 2" xfId="900" xr:uid="{00000000-0005-0000-0000-000086030000}"/>
    <cellStyle name="חישוב 2 2 2 5 2 2" xfId="901" xr:uid="{00000000-0005-0000-0000-000087030000}"/>
    <cellStyle name="חישוב 2 2 2 5 2 2 2" xfId="902" xr:uid="{00000000-0005-0000-0000-000088030000}"/>
    <cellStyle name="חישוב 2 2 2 5 2 3" xfId="903" xr:uid="{00000000-0005-0000-0000-000089030000}"/>
    <cellStyle name="חישוב 2 2 2 5 3" xfId="904" xr:uid="{00000000-0005-0000-0000-00008A030000}"/>
    <cellStyle name="חישוב 2 2 2 6" xfId="905" xr:uid="{00000000-0005-0000-0000-00008B030000}"/>
    <cellStyle name="חישוב 2 2 2 6 2" xfId="906" xr:uid="{00000000-0005-0000-0000-00008C030000}"/>
    <cellStyle name="חישוב 2 2 2 6 2 2" xfId="907" xr:uid="{00000000-0005-0000-0000-00008D030000}"/>
    <cellStyle name="חישוב 2 2 2 6 2 2 2" xfId="908" xr:uid="{00000000-0005-0000-0000-00008E030000}"/>
    <cellStyle name="חישוב 2 2 2 6 2 3" xfId="909" xr:uid="{00000000-0005-0000-0000-00008F030000}"/>
    <cellStyle name="חישוב 2 2 2 6 3" xfId="910" xr:uid="{00000000-0005-0000-0000-000090030000}"/>
    <cellStyle name="חישוב 2 2 2 7" xfId="911" xr:uid="{00000000-0005-0000-0000-000091030000}"/>
    <cellStyle name="חישוב 2 2 2 7 2" xfId="912" xr:uid="{00000000-0005-0000-0000-000092030000}"/>
    <cellStyle name="חישוב 2 2 2 7 2 2" xfId="913" xr:uid="{00000000-0005-0000-0000-000093030000}"/>
    <cellStyle name="חישוב 2 2 2 7 3" xfId="914" xr:uid="{00000000-0005-0000-0000-000094030000}"/>
    <cellStyle name="חישוב 2 2 2 8" xfId="915" xr:uid="{00000000-0005-0000-0000-000095030000}"/>
    <cellStyle name="חישוב 2 2 3" xfId="916" xr:uid="{00000000-0005-0000-0000-000096030000}"/>
    <cellStyle name="חישוב 2 2 3 2" xfId="917" xr:uid="{00000000-0005-0000-0000-000097030000}"/>
    <cellStyle name="חישוב 2 2 3 2 2" xfId="918" xr:uid="{00000000-0005-0000-0000-000098030000}"/>
    <cellStyle name="חישוב 2 2 3 2 2 2" xfId="919" xr:uid="{00000000-0005-0000-0000-000099030000}"/>
    <cellStyle name="חישוב 2 2 3 2 3" xfId="920" xr:uid="{00000000-0005-0000-0000-00009A030000}"/>
    <cellStyle name="חישוב 2 2 3 3" xfId="921" xr:uid="{00000000-0005-0000-0000-00009B030000}"/>
    <cellStyle name="חישוב 2 2 4" xfId="922" xr:uid="{00000000-0005-0000-0000-00009C030000}"/>
    <cellStyle name="חישוב 2 2 4 2" xfId="923" xr:uid="{00000000-0005-0000-0000-00009D030000}"/>
    <cellStyle name="חישוב 2 2 4 2 2" xfId="924" xr:uid="{00000000-0005-0000-0000-00009E030000}"/>
    <cellStyle name="חישוב 2 2 4 2 2 2" xfId="925" xr:uid="{00000000-0005-0000-0000-00009F030000}"/>
    <cellStyle name="חישוב 2 2 4 2 3" xfId="926" xr:uid="{00000000-0005-0000-0000-0000A0030000}"/>
    <cellStyle name="חישוב 2 2 4 3" xfId="927" xr:uid="{00000000-0005-0000-0000-0000A1030000}"/>
    <cellStyle name="חישוב 2 2 5" xfId="928" xr:uid="{00000000-0005-0000-0000-0000A2030000}"/>
    <cellStyle name="חישוב 2 2 5 2" xfId="929" xr:uid="{00000000-0005-0000-0000-0000A3030000}"/>
    <cellStyle name="חישוב 2 2 5 2 2" xfId="930" xr:uid="{00000000-0005-0000-0000-0000A4030000}"/>
    <cellStyle name="חישוב 2 2 5 3" xfId="931" xr:uid="{00000000-0005-0000-0000-0000A5030000}"/>
    <cellStyle name="חישוב 2 2 6" xfId="932" xr:uid="{00000000-0005-0000-0000-0000A6030000}"/>
    <cellStyle name="חישוב 2 3" xfId="933" xr:uid="{00000000-0005-0000-0000-0000A7030000}"/>
    <cellStyle name="חישוב 2 3 2" xfId="934" xr:uid="{00000000-0005-0000-0000-0000A8030000}"/>
    <cellStyle name="חישוב 2 3 2 2" xfId="935" xr:uid="{00000000-0005-0000-0000-0000A9030000}"/>
    <cellStyle name="חישוב 2 3 2 2 2" xfId="936" xr:uid="{00000000-0005-0000-0000-0000AA030000}"/>
    <cellStyle name="חישוב 2 3 2 2 2 2" xfId="937" xr:uid="{00000000-0005-0000-0000-0000AB030000}"/>
    <cellStyle name="חישוב 2 3 2 2 2 2 2" xfId="938" xr:uid="{00000000-0005-0000-0000-0000AC030000}"/>
    <cellStyle name="חישוב 2 3 2 2 2 3" xfId="939" xr:uid="{00000000-0005-0000-0000-0000AD030000}"/>
    <cellStyle name="חישוב 2 3 2 2 3" xfId="940" xr:uid="{00000000-0005-0000-0000-0000AE030000}"/>
    <cellStyle name="חישוב 2 3 2 3" xfId="941" xr:uid="{00000000-0005-0000-0000-0000AF030000}"/>
    <cellStyle name="חישוב 2 3 2 3 2" xfId="942" xr:uid="{00000000-0005-0000-0000-0000B0030000}"/>
    <cellStyle name="חישוב 2 3 2 3 2 2" xfId="943" xr:uid="{00000000-0005-0000-0000-0000B1030000}"/>
    <cellStyle name="חישוב 2 3 2 3 3" xfId="944" xr:uid="{00000000-0005-0000-0000-0000B2030000}"/>
    <cellStyle name="חישוב 2 3 2 4" xfId="945" xr:uid="{00000000-0005-0000-0000-0000B3030000}"/>
    <cellStyle name="חישוב 2 3 3" xfId="946" xr:uid="{00000000-0005-0000-0000-0000B4030000}"/>
    <cellStyle name="חישוב 2 3 3 2" xfId="947" xr:uid="{00000000-0005-0000-0000-0000B5030000}"/>
    <cellStyle name="חישוב 2 3 3 2 2" xfId="948" xr:uid="{00000000-0005-0000-0000-0000B6030000}"/>
    <cellStyle name="חישוב 2 3 3 2 2 2" xfId="949" xr:uid="{00000000-0005-0000-0000-0000B7030000}"/>
    <cellStyle name="חישוב 2 3 3 2 2 2 2" xfId="950" xr:uid="{00000000-0005-0000-0000-0000B8030000}"/>
    <cellStyle name="חישוב 2 3 3 2 2 3" xfId="951" xr:uid="{00000000-0005-0000-0000-0000B9030000}"/>
    <cellStyle name="חישוב 2 3 3 2 3" xfId="952" xr:uid="{00000000-0005-0000-0000-0000BA030000}"/>
    <cellStyle name="חישוב 2 3 3 3" xfId="953" xr:uid="{00000000-0005-0000-0000-0000BB030000}"/>
    <cellStyle name="חישוב 2 3 3 3 2" xfId="954" xr:uid="{00000000-0005-0000-0000-0000BC030000}"/>
    <cellStyle name="חישוב 2 3 3 3 2 2" xfId="955" xr:uid="{00000000-0005-0000-0000-0000BD030000}"/>
    <cellStyle name="חישוב 2 3 3 3 3" xfId="956" xr:uid="{00000000-0005-0000-0000-0000BE030000}"/>
    <cellStyle name="חישוב 2 3 3 4" xfId="957" xr:uid="{00000000-0005-0000-0000-0000BF030000}"/>
    <cellStyle name="חישוב 2 3 4" xfId="958" xr:uid="{00000000-0005-0000-0000-0000C0030000}"/>
    <cellStyle name="חישוב 2 3 4 2" xfId="959" xr:uid="{00000000-0005-0000-0000-0000C1030000}"/>
    <cellStyle name="חישוב 2 3 4 2 2" xfId="960" xr:uid="{00000000-0005-0000-0000-0000C2030000}"/>
    <cellStyle name="חישוב 2 3 4 2 2 2" xfId="961" xr:uid="{00000000-0005-0000-0000-0000C3030000}"/>
    <cellStyle name="חישוב 2 3 4 2 3" xfId="962" xr:uid="{00000000-0005-0000-0000-0000C4030000}"/>
    <cellStyle name="חישוב 2 3 4 3" xfId="963" xr:uid="{00000000-0005-0000-0000-0000C5030000}"/>
    <cellStyle name="חישוב 2 3 5" xfId="964" xr:uid="{00000000-0005-0000-0000-0000C6030000}"/>
    <cellStyle name="חישוב 2 3 5 2" xfId="965" xr:uid="{00000000-0005-0000-0000-0000C7030000}"/>
    <cellStyle name="חישוב 2 3 5 2 2" xfId="966" xr:uid="{00000000-0005-0000-0000-0000C8030000}"/>
    <cellStyle name="חישוב 2 3 5 2 2 2" xfId="967" xr:uid="{00000000-0005-0000-0000-0000C9030000}"/>
    <cellStyle name="חישוב 2 3 5 2 3" xfId="968" xr:uid="{00000000-0005-0000-0000-0000CA030000}"/>
    <cellStyle name="חישוב 2 3 5 3" xfId="969" xr:uid="{00000000-0005-0000-0000-0000CB030000}"/>
    <cellStyle name="חישוב 2 3 6" xfId="970" xr:uid="{00000000-0005-0000-0000-0000CC030000}"/>
    <cellStyle name="חישוב 2 3 6 2" xfId="971" xr:uid="{00000000-0005-0000-0000-0000CD030000}"/>
    <cellStyle name="חישוב 2 3 6 2 2" xfId="972" xr:uid="{00000000-0005-0000-0000-0000CE030000}"/>
    <cellStyle name="חישוב 2 3 6 2 2 2" xfId="973" xr:uid="{00000000-0005-0000-0000-0000CF030000}"/>
    <cellStyle name="חישוב 2 3 6 2 3" xfId="974" xr:uid="{00000000-0005-0000-0000-0000D0030000}"/>
    <cellStyle name="חישוב 2 3 6 3" xfId="975" xr:uid="{00000000-0005-0000-0000-0000D1030000}"/>
    <cellStyle name="חישוב 2 3 7" xfId="976" xr:uid="{00000000-0005-0000-0000-0000D2030000}"/>
    <cellStyle name="חישוב 2 3 7 2" xfId="977" xr:uid="{00000000-0005-0000-0000-0000D3030000}"/>
    <cellStyle name="חישוב 2 3 7 2 2" xfId="978" xr:uid="{00000000-0005-0000-0000-0000D4030000}"/>
    <cellStyle name="חישוב 2 3 7 3" xfId="979" xr:uid="{00000000-0005-0000-0000-0000D5030000}"/>
    <cellStyle name="חישוב 2 3 8" xfId="980" xr:uid="{00000000-0005-0000-0000-0000D6030000}"/>
    <cellStyle name="חישוב 2 4" xfId="981" xr:uid="{00000000-0005-0000-0000-0000D7030000}"/>
    <cellStyle name="חישוב 2 4 2" xfId="982" xr:uid="{00000000-0005-0000-0000-0000D8030000}"/>
    <cellStyle name="חישוב 2 4 2 2" xfId="983" xr:uid="{00000000-0005-0000-0000-0000D9030000}"/>
    <cellStyle name="חישוב 2 4 2 2 2" xfId="984" xr:uid="{00000000-0005-0000-0000-0000DA030000}"/>
    <cellStyle name="חישוב 2 4 2 3" xfId="985" xr:uid="{00000000-0005-0000-0000-0000DB030000}"/>
    <cellStyle name="חישוב 2 4 3" xfId="986" xr:uid="{00000000-0005-0000-0000-0000DC030000}"/>
    <cellStyle name="חישוב 2 5" xfId="987" xr:uid="{00000000-0005-0000-0000-0000DD030000}"/>
    <cellStyle name="חישוב 2 5 2" xfId="988" xr:uid="{00000000-0005-0000-0000-0000DE030000}"/>
    <cellStyle name="חישוב 2 5 2 2" xfId="989" xr:uid="{00000000-0005-0000-0000-0000DF030000}"/>
    <cellStyle name="חישוב 2 5 3" xfId="990" xr:uid="{00000000-0005-0000-0000-0000E0030000}"/>
    <cellStyle name="חישוב 2 6" xfId="991" xr:uid="{00000000-0005-0000-0000-0000E1030000}"/>
    <cellStyle name="חישוב 2 6 2" xfId="992" xr:uid="{00000000-0005-0000-0000-0000E2030000}"/>
    <cellStyle name="חישוב 2 7" xfId="993" xr:uid="{00000000-0005-0000-0000-0000E3030000}"/>
    <cellStyle name="חישוב 2 8" xfId="994" xr:uid="{00000000-0005-0000-0000-0000E4030000}"/>
    <cellStyle name="חישוב 3" xfId="995" xr:uid="{00000000-0005-0000-0000-0000E5030000}"/>
    <cellStyle name="טוב 2" xfId="996" xr:uid="{00000000-0005-0000-0000-0000E6030000}"/>
    <cellStyle name="טוב 2 2" xfId="997" xr:uid="{00000000-0005-0000-0000-0000E7030000}"/>
    <cellStyle name="טוב 2 3" xfId="998" xr:uid="{00000000-0005-0000-0000-0000E8030000}"/>
    <cellStyle name="טוב 3" xfId="999" xr:uid="{00000000-0005-0000-0000-0000E9030000}"/>
    <cellStyle name="טקסט אזהרה 2" xfId="1000" xr:uid="{00000000-0005-0000-0000-0000EA030000}"/>
    <cellStyle name="טקסט אזהרה 2 2" xfId="1001" xr:uid="{00000000-0005-0000-0000-0000EB030000}"/>
    <cellStyle name="טקסט אזהרה 2 3" xfId="1002" xr:uid="{00000000-0005-0000-0000-0000EC030000}"/>
    <cellStyle name="טקסט אזהרה 3" xfId="1003" xr:uid="{00000000-0005-0000-0000-0000ED030000}"/>
    <cellStyle name="טקסט הסברי 2" xfId="1004" xr:uid="{00000000-0005-0000-0000-0000EE030000}"/>
    <cellStyle name="טקסט הסברי 2 2" xfId="1005" xr:uid="{00000000-0005-0000-0000-0000EF030000}"/>
    <cellStyle name="טקסט הסברי 2 3" xfId="1006" xr:uid="{00000000-0005-0000-0000-0000F0030000}"/>
    <cellStyle name="טקסט הסברי 3" xfId="1007" xr:uid="{00000000-0005-0000-0000-0000F1030000}"/>
    <cellStyle name="כותרת 1 2" xfId="1008" xr:uid="{00000000-0005-0000-0000-0000F2030000}"/>
    <cellStyle name="כותרת 1 2 2" xfId="1009" xr:uid="{00000000-0005-0000-0000-0000F3030000}"/>
    <cellStyle name="כותרת 1 2 3" xfId="1010" xr:uid="{00000000-0005-0000-0000-0000F4030000}"/>
    <cellStyle name="כותרת 1 3" xfId="1011" xr:uid="{00000000-0005-0000-0000-0000F5030000}"/>
    <cellStyle name="כותרת 2 2" xfId="1012" xr:uid="{00000000-0005-0000-0000-0000F6030000}"/>
    <cellStyle name="כותרת 2 2 2" xfId="1013" xr:uid="{00000000-0005-0000-0000-0000F7030000}"/>
    <cellStyle name="כותרת 2 2 3" xfId="1014" xr:uid="{00000000-0005-0000-0000-0000F8030000}"/>
    <cellStyle name="כותרת 2 3" xfId="1015" xr:uid="{00000000-0005-0000-0000-0000F9030000}"/>
    <cellStyle name="כותרת 3 2" xfId="1016" xr:uid="{00000000-0005-0000-0000-0000FA030000}"/>
    <cellStyle name="כותרת 3 2 2" xfId="1017" xr:uid="{00000000-0005-0000-0000-0000FB030000}"/>
    <cellStyle name="כותרת 3 2 2 2" xfId="1018" xr:uid="{00000000-0005-0000-0000-0000FC030000}"/>
    <cellStyle name="כותרת 3 2 2 2 2" xfId="1019" xr:uid="{00000000-0005-0000-0000-0000FD030000}"/>
    <cellStyle name="כותרת 3 2 2 2 3" xfId="1020" xr:uid="{00000000-0005-0000-0000-0000FE030000}"/>
    <cellStyle name="כותרת 3 2 2 3" xfId="1021" xr:uid="{00000000-0005-0000-0000-0000FF030000}"/>
    <cellStyle name="כותרת 3 2 2 3 2" xfId="1022" xr:uid="{00000000-0005-0000-0000-000000040000}"/>
    <cellStyle name="כותרת 3 2 2 3 3" xfId="1023" xr:uid="{00000000-0005-0000-0000-000001040000}"/>
    <cellStyle name="כותרת 3 2 2 4" xfId="1024" xr:uid="{00000000-0005-0000-0000-000002040000}"/>
    <cellStyle name="כותרת 3 2 2 5" xfId="1025" xr:uid="{00000000-0005-0000-0000-000003040000}"/>
    <cellStyle name="כותרת 3 2 3" xfId="1026" xr:uid="{00000000-0005-0000-0000-000004040000}"/>
    <cellStyle name="כותרת 3 2 4" xfId="1027" xr:uid="{00000000-0005-0000-0000-000005040000}"/>
    <cellStyle name="כותרת 3 2 5" xfId="1028" xr:uid="{00000000-0005-0000-0000-000006040000}"/>
    <cellStyle name="כותרת 3 2 6" xfId="1029" xr:uid="{00000000-0005-0000-0000-000007040000}"/>
    <cellStyle name="כותרת 3 3" xfId="1030" xr:uid="{00000000-0005-0000-0000-000008040000}"/>
    <cellStyle name="כותרת 4 2" xfId="1031" xr:uid="{00000000-0005-0000-0000-000009040000}"/>
    <cellStyle name="כותרת 4 2 2" xfId="1032" xr:uid="{00000000-0005-0000-0000-00000A040000}"/>
    <cellStyle name="כותרת 4 2 3" xfId="1033" xr:uid="{00000000-0005-0000-0000-00000B040000}"/>
    <cellStyle name="כותרת 4 3" xfId="1034" xr:uid="{00000000-0005-0000-0000-00000C040000}"/>
    <cellStyle name="כותרת 5" xfId="1035" xr:uid="{00000000-0005-0000-0000-00000D040000}"/>
    <cellStyle name="כותרת 5 2" xfId="1036" xr:uid="{00000000-0005-0000-0000-00000E040000}"/>
    <cellStyle name="כותרת 5 3" xfId="1037" xr:uid="{00000000-0005-0000-0000-00000F040000}"/>
    <cellStyle name="כותרת 6" xfId="1038" xr:uid="{00000000-0005-0000-0000-000010040000}"/>
    <cellStyle name="כותרת ראשי" xfId="1039" xr:uid="{00000000-0005-0000-0000-000011040000}"/>
    <cellStyle name="מקור" xfId="1040" xr:uid="{00000000-0005-0000-0000-000012040000}"/>
    <cellStyle name="ניטראלי 2" xfId="1041" xr:uid="{00000000-0005-0000-0000-000013040000}"/>
    <cellStyle name="ניטראלי 2 2" xfId="1042" xr:uid="{00000000-0005-0000-0000-000014040000}"/>
    <cellStyle name="ניטראלי 2 3" xfId="1043" xr:uid="{00000000-0005-0000-0000-000015040000}"/>
    <cellStyle name="ניטראלי 3" xfId="1044" xr:uid="{00000000-0005-0000-0000-000016040000}"/>
    <cellStyle name="סה&quot;כ 2" xfId="1045" xr:uid="{00000000-0005-0000-0000-000017040000}"/>
    <cellStyle name="סה&quot;כ 2 2" xfId="1046" xr:uid="{00000000-0005-0000-0000-000018040000}"/>
    <cellStyle name="סה&quot;כ 2 2 2" xfId="1047" xr:uid="{00000000-0005-0000-0000-000019040000}"/>
    <cellStyle name="סה&quot;כ 2 2 2 2" xfId="1048" xr:uid="{00000000-0005-0000-0000-00001A040000}"/>
    <cellStyle name="סה&quot;כ 2 2 2 2 2" xfId="1049" xr:uid="{00000000-0005-0000-0000-00001B040000}"/>
    <cellStyle name="סה&quot;כ 2 2 2 2 2 2" xfId="1050" xr:uid="{00000000-0005-0000-0000-00001C040000}"/>
    <cellStyle name="סה&quot;כ 2 2 2 2 2 2 2" xfId="1051" xr:uid="{00000000-0005-0000-0000-00001D040000}"/>
    <cellStyle name="סה&quot;כ 2 2 2 2 2 2 2 2" xfId="1052" xr:uid="{00000000-0005-0000-0000-00001E040000}"/>
    <cellStyle name="סה&quot;כ 2 2 2 2 2 2 3" xfId="1053" xr:uid="{00000000-0005-0000-0000-00001F040000}"/>
    <cellStyle name="סה&quot;כ 2 2 2 2 2 3" xfId="1054" xr:uid="{00000000-0005-0000-0000-000020040000}"/>
    <cellStyle name="סה&quot;כ 2 2 2 2 3" xfId="1055" xr:uid="{00000000-0005-0000-0000-000021040000}"/>
    <cellStyle name="סה&quot;כ 2 2 2 2 3 2" xfId="1056" xr:uid="{00000000-0005-0000-0000-000022040000}"/>
    <cellStyle name="סה&quot;כ 2 2 2 2 3 2 2" xfId="1057" xr:uid="{00000000-0005-0000-0000-000023040000}"/>
    <cellStyle name="סה&quot;כ 2 2 2 2 3 3" xfId="1058" xr:uid="{00000000-0005-0000-0000-000024040000}"/>
    <cellStyle name="סה&quot;כ 2 2 2 2 4" xfId="1059" xr:uid="{00000000-0005-0000-0000-000025040000}"/>
    <cellStyle name="סה&quot;כ 2 2 2 3" xfId="1060" xr:uid="{00000000-0005-0000-0000-000026040000}"/>
    <cellStyle name="סה&quot;כ 2 2 2 3 2" xfId="1061" xr:uid="{00000000-0005-0000-0000-000027040000}"/>
    <cellStyle name="סה&quot;כ 2 2 2 3 2 2" xfId="1062" xr:uid="{00000000-0005-0000-0000-000028040000}"/>
    <cellStyle name="סה&quot;כ 2 2 2 3 2 2 2" xfId="1063" xr:uid="{00000000-0005-0000-0000-000029040000}"/>
    <cellStyle name="סה&quot;כ 2 2 2 3 2 2 2 2" xfId="1064" xr:uid="{00000000-0005-0000-0000-00002A040000}"/>
    <cellStyle name="סה&quot;כ 2 2 2 3 2 2 3" xfId="1065" xr:uid="{00000000-0005-0000-0000-00002B040000}"/>
    <cellStyle name="סה&quot;כ 2 2 2 3 2 3" xfId="1066" xr:uid="{00000000-0005-0000-0000-00002C040000}"/>
    <cellStyle name="סה&quot;כ 2 2 2 3 3" xfId="1067" xr:uid="{00000000-0005-0000-0000-00002D040000}"/>
    <cellStyle name="סה&quot;כ 2 2 2 3 3 2" xfId="1068" xr:uid="{00000000-0005-0000-0000-00002E040000}"/>
    <cellStyle name="סה&quot;כ 2 2 2 3 3 2 2" xfId="1069" xr:uid="{00000000-0005-0000-0000-00002F040000}"/>
    <cellStyle name="סה&quot;כ 2 2 2 3 3 3" xfId="1070" xr:uid="{00000000-0005-0000-0000-000030040000}"/>
    <cellStyle name="סה&quot;כ 2 2 2 3 4" xfId="1071" xr:uid="{00000000-0005-0000-0000-000031040000}"/>
    <cellStyle name="סה&quot;כ 2 2 2 4" xfId="1072" xr:uid="{00000000-0005-0000-0000-000032040000}"/>
    <cellStyle name="סה&quot;כ 2 2 2 4 2" xfId="1073" xr:uid="{00000000-0005-0000-0000-000033040000}"/>
    <cellStyle name="סה&quot;כ 2 2 2 4 2 2" xfId="1074" xr:uid="{00000000-0005-0000-0000-000034040000}"/>
    <cellStyle name="סה&quot;כ 2 2 2 4 2 2 2" xfId="1075" xr:uid="{00000000-0005-0000-0000-000035040000}"/>
    <cellStyle name="סה&quot;כ 2 2 2 4 2 3" xfId="1076" xr:uid="{00000000-0005-0000-0000-000036040000}"/>
    <cellStyle name="סה&quot;כ 2 2 2 4 3" xfId="1077" xr:uid="{00000000-0005-0000-0000-000037040000}"/>
    <cellStyle name="סה&quot;כ 2 2 2 5" xfId="1078" xr:uid="{00000000-0005-0000-0000-000038040000}"/>
    <cellStyle name="סה&quot;כ 2 2 2 5 2" xfId="1079" xr:uid="{00000000-0005-0000-0000-000039040000}"/>
    <cellStyle name="סה&quot;כ 2 2 2 5 2 2" xfId="1080" xr:uid="{00000000-0005-0000-0000-00003A040000}"/>
    <cellStyle name="סה&quot;כ 2 2 2 5 2 2 2" xfId="1081" xr:uid="{00000000-0005-0000-0000-00003B040000}"/>
    <cellStyle name="סה&quot;כ 2 2 2 5 2 3" xfId="1082" xr:uid="{00000000-0005-0000-0000-00003C040000}"/>
    <cellStyle name="סה&quot;כ 2 2 2 5 3" xfId="1083" xr:uid="{00000000-0005-0000-0000-00003D040000}"/>
    <cellStyle name="סה&quot;כ 2 2 2 6" xfId="1084" xr:uid="{00000000-0005-0000-0000-00003E040000}"/>
    <cellStyle name="סה&quot;כ 2 2 2 6 2" xfId="1085" xr:uid="{00000000-0005-0000-0000-00003F040000}"/>
    <cellStyle name="סה&quot;כ 2 2 2 6 2 2" xfId="1086" xr:uid="{00000000-0005-0000-0000-000040040000}"/>
    <cellStyle name="סה&quot;כ 2 2 2 6 2 2 2" xfId="1087" xr:uid="{00000000-0005-0000-0000-000041040000}"/>
    <cellStyle name="סה&quot;כ 2 2 2 6 2 3" xfId="1088" xr:uid="{00000000-0005-0000-0000-000042040000}"/>
    <cellStyle name="סה&quot;כ 2 2 2 6 3" xfId="1089" xr:uid="{00000000-0005-0000-0000-000043040000}"/>
    <cellStyle name="סה&quot;כ 2 2 2 7" xfId="1090" xr:uid="{00000000-0005-0000-0000-000044040000}"/>
    <cellStyle name="סה&quot;כ 2 2 2 7 2" xfId="1091" xr:uid="{00000000-0005-0000-0000-000045040000}"/>
    <cellStyle name="סה&quot;כ 2 2 2 7 2 2" xfId="1092" xr:uid="{00000000-0005-0000-0000-000046040000}"/>
    <cellStyle name="סה&quot;כ 2 2 2 7 3" xfId="1093" xr:uid="{00000000-0005-0000-0000-000047040000}"/>
    <cellStyle name="סה&quot;כ 2 2 2 8" xfId="1094" xr:uid="{00000000-0005-0000-0000-000048040000}"/>
    <cellStyle name="סה&quot;כ 2 2 3" xfId="1095" xr:uid="{00000000-0005-0000-0000-000049040000}"/>
    <cellStyle name="סה&quot;כ 2 2 3 2" xfId="1096" xr:uid="{00000000-0005-0000-0000-00004A040000}"/>
    <cellStyle name="סה&quot;כ 2 2 3 2 2" xfId="1097" xr:uid="{00000000-0005-0000-0000-00004B040000}"/>
    <cellStyle name="סה&quot;כ 2 2 3 2 2 2" xfId="1098" xr:uid="{00000000-0005-0000-0000-00004C040000}"/>
    <cellStyle name="סה&quot;כ 2 2 3 2 3" xfId="1099" xr:uid="{00000000-0005-0000-0000-00004D040000}"/>
    <cellStyle name="סה&quot;כ 2 2 3 3" xfId="1100" xr:uid="{00000000-0005-0000-0000-00004E040000}"/>
    <cellStyle name="סה&quot;כ 2 2 4" xfId="1101" xr:uid="{00000000-0005-0000-0000-00004F040000}"/>
    <cellStyle name="סה&quot;כ 2 2 4 2" xfId="1102" xr:uid="{00000000-0005-0000-0000-000050040000}"/>
    <cellStyle name="סה&quot;כ 2 2 4 2 2" xfId="1103" xr:uid="{00000000-0005-0000-0000-000051040000}"/>
    <cellStyle name="סה&quot;כ 2 2 4 2 2 2" xfId="1104" xr:uid="{00000000-0005-0000-0000-000052040000}"/>
    <cellStyle name="סה&quot;כ 2 2 4 2 3" xfId="1105" xr:uid="{00000000-0005-0000-0000-000053040000}"/>
    <cellStyle name="סה&quot;כ 2 2 4 3" xfId="1106" xr:uid="{00000000-0005-0000-0000-000054040000}"/>
    <cellStyle name="סה&quot;כ 2 2 5" xfId="1107" xr:uid="{00000000-0005-0000-0000-000055040000}"/>
    <cellStyle name="סה&quot;כ 2 2 5 2" xfId="1108" xr:uid="{00000000-0005-0000-0000-000056040000}"/>
    <cellStyle name="סה&quot;כ 2 2 5 2 2" xfId="1109" xr:uid="{00000000-0005-0000-0000-000057040000}"/>
    <cellStyle name="סה&quot;כ 2 2 5 3" xfId="1110" xr:uid="{00000000-0005-0000-0000-000058040000}"/>
    <cellStyle name="סה&quot;כ 2 2 6" xfId="1111" xr:uid="{00000000-0005-0000-0000-000059040000}"/>
    <cellStyle name="סה&quot;כ 2 3" xfId="1112" xr:uid="{00000000-0005-0000-0000-00005A040000}"/>
    <cellStyle name="סה&quot;כ 2 3 2" xfId="1113" xr:uid="{00000000-0005-0000-0000-00005B040000}"/>
    <cellStyle name="סה&quot;כ 2 3 2 2" xfId="1114" xr:uid="{00000000-0005-0000-0000-00005C040000}"/>
    <cellStyle name="סה&quot;כ 2 3 2 2 2" xfId="1115" xr:uid="{00000000-0005-0000-0000-00005D040000}"/>
    <cellStyle name="סה&quot;כ 2 3 2 2 2 2" xfId="1116" xr:uid="{00000000-0005-0000-0000-00005E040000}"/>
    <cellStyle name="סה&quot;כ 2 3 2 2 2 2 2" xfId="1117" xr:uid="{00000000-0005-0000-0000-00005F040000}"/>
    <cellStyle name="סה&quot;כ 2 3 2 2 2 3" xfId="1118" xr:uid="{00000000-0005-0000-0000-000060040000}"/>
    <cellStyle name="סה&quot;כ 2 3 2 2 3" xfId="1119" xr:uid="{00000000-0005-0000-0000-000061040000}"/>
    <cellStyle name="סה&quot;כ 2 3 2 3" xfId="1120" xr:uid="{00000000-0005-0000-0000-000062040000}"/>
    <cellStyle name="סה&quot;כ 2 3 2 3 2" xfId="1121" xr:uid="{00000000-0005-0000-0000-000063040000}"/>
    <cellStyle name="סה&quot;כ 2 3 2 3 2 2" xfId="1122" xr:uid="{00000000-0005-0000-0000-000064040000}"/>
    <cellStyle name="סה&quot;כ 2 3 2 3 3" xfId="1123" xr:uid="{00000000-0005-0000-0000-000065040000}"/>
    <cellStyle name="סה&quot;כ 2 3 2 4" xfId="1124" xr:uid="{00000000-0005-0000-0000-000066040000}"/>
    <cellStyle name="סה&quot;כ 2 3 3" xfId="1125" xr:uid="{00000000-0005-0000-0000-000067040000}"/>
    <cellStyle name="סה&quot;כ 2 3 3 2" xfId="1126" xr:uid="{00000000-0005-0000-0000-000068040000}"/>
    <cellStyle name="סה&quot;כ 2 3 3 2 2" xfId="1127" xr:uid="{00000000-0005-0000-0000-000069040000}"/>
    <cellStyle name="סה&quot;כ 2 3 3 2 2 2" xfId="1128" xr:uid="{00000000-0005-0000-0000-00006A040000}"/>
    <cellStyle name="סה&quot;כ 2 3 3 2 2 2 2" xfId="1129" xr:uid="{00000000-0005-0000-0000-00006B040000}"/>
    <cellStyle name="סה&quot;כ 2 3 3 2 2 3" xfId="1130" xr:uid="{00000000-0005-0000-0000-00006C040000}"/>
    <cellStyle name="סה&quot;כ 2 3 3 2 3" xfId="1131" xr:uid="{00000000-0005-0000-0000-00006D040000}"/>
    <cellStyle name="סה&quot;כ 2 3 3 3" xfId="1132" xr:uid="{00000000-0005-0000-0000-00006E040000}"/>
    <cellStyle name="סה&quot;כ 2 3 3 3 2" xfId="1133" xr:uid="{00000000-0005-0000-0000-00006F040000}"/>
    <cellStyle name="סה&quot;כ 2 3 3 3 2 2" xfId="1134" xr:uid="{00000000-0005-0000-0000-000070040000}"/>
    <cellStyle name="סה&quot;כ 2 3 3 3 3" xfId="1135" xr:uid="{00000000-0005-0000-0000-000071040000}"/>
    <cellStyle name="סה&quot;כ 2 3 3 4" xfId="1136" xr:uid="{00000000-0005-0000-0000-000072040000}"/>
    <cellStyle name="סה&quot;כ 2 3 4" xfId="1137" xr:uid="{00000000-0005-0000-0000-000073040000}"/>
    <cellStyle name="סה&quot;כ 2 3 4 2" xfId="1138" xr:uid="{00000000-0005-0000-0000-000074040000}"/>
    <cellStyle name="סה&quot;כ 2 3 4 2 2" xfId="1139" xr:uid="{00000000-0005-0000-0000-000075040000}"/>
    <cellStyle name="סה&quot;כ 2 3 4 2 2 2" xfId="1140" xr:uid="{00000000-0005-0000-0000-000076040000}"/>
    <cellStyle name="סה&quot;כ 2 3 4 2 3" xfId="1141" xr:uid="{00000000-0005-0000-0000-000077040000}"/>
    <cellStyle name="סה&quot;כ 2 3 4 3" xfId="1142" xr:uid="{00000000-0005-0000-0000-000078040000}"/>
    <cellStyle name="סה&quot;כ 2 3 5" xfId="1143" xr:uid="{00000000-0005-0000-0000-000079040000}"/>
    <cellStyle name="סה&quot;כ 2 3 5 2" xfId="1144" xr:uid="{00000000-0005-0000-0000-00007A040000}"/>
    <cellStyle name="סה&quot;כ 2 3 5 2 2" xfId="1145" xr:uid="{00000000-0005-0000-0000-00007B040000}"/>
    <cellStyle name="סה&quot;כ 2 3 5 2 2 2" xfId="1146" xr:uid="{00000000-0005-0000-0000-00007C040000}"/>
    <cellStyle name="סה&quot;כ 2 3 5 2 3" xfId="1147" xr:uid="{00000000-0005-0000-0000-00007D040000}"/>
    <cellStyle name="סה&quot;כ 2 3 5 3" xfId="1148" xr:uid="{00000000-0005-0000-0000-00007E040000}"/>
    <cellStyle name="סה&quot;כ 2 3 6" xfId="1149" xr:uid="{00000000-0005-0000-0000-00007F040000}"/>
    <cellStyle name="סה&quot;כ 2 3 6 2" xfId="1150" xr:uid="{00000000-0005-0000-0000-000080040000}"/>
    <cellStyle name="סה&quot;כ 2 3 6 2 2" xfId="1151" xr:uid="{00000000-0005-0000-0000-000081040000}"/>
    <cellStyle name="סה&quot;כ 2 3 6 2 2 2" xfId="1152" xr:uid="{00000000-0005-0000-0000-000082040000}"/>
    <cellStyle name="סה&quot;כ 2 3 6 2 3" xfId="1153" xr:uid="{00000000-0005-0000-0000-000083040000}"/>
    <cellStyle name="סה&quot;כ 2 3 6 3" xfId="1154" xr:uid="{00000000-0005-0000-0000-000084040000}"/>
    <cellStyle name="סה&quot;כ 2 3 7" xfId="1155" xr:uid="{00000000-0005-0000-0000-000085040000}"/>
    <cellStyle name="סה&quot;כ 2 3 7 2" xfId="1156" xr:uid="{00000000-0005-0000-0000-000086040000}"/>
    <cellStyle name="סה&quot;כ 2 3 7 2 2" xfId="1157" xr:uid="{00000000-0005-0000-0000-000087040000}"/>
    <cellStyle name="סה&quot;כ 2 3 7 3" xfId="1158" xr:uid="{00000000-0005-0000-0000-000088040000}"/>
    <cellStyle name="סה&quot;כ 2 3 8" xfId="1159" xr:uid="{00000000-0005-0000-0000-000089040000}"/>
    <cellStyle name="סה&quot;כ 2 4" xfId="1160" xr:uid="{00000000-0005-0000-0000-00008A040000}"/>
    <cellStyle name="סה&quot;כ 2 4 2" xfId="1161" xr:uid="{00000000-0005-0000-0000-00008B040000}"/>
    <cellStyle name="סה&quot;כ 2 4 2 2" xfId="1162" xr:uid="{00000000-0005-0000-0000-00008C040000}"/>
    <cellStyle name="סה&quot;כ 2 4 2 2 2" xfId="1163" xr:uid="{00000000-0005-0000-0000-00008D040000}"/>
    <cellStyle name="סה&quot;כ 2 4 2 3" xfId="1164" xr:uid="{00000000-0005-0000-0000-00008E040000}"/>
    <cellStyle name="סה&quot;כ 2 4 3" xfId="1165" xr:uid="{00000000-0005-0000-0000-00008F040000}"/>
    <cellStyle name="סה&quot;כ 2 5" xfId="1166" xr:uid="{00000000-0005-0000-0000-000090040000}"/>
    <cellStyle name="סה&quot;כ 2 5 2" xfId="1167" xr:uid="{00000000-0005-0000-0000-000091040000}"/>
    <cellStyle name="סה&quot;כ 2 5 2 2" xfId="1168" xr:uid="{00000000-0005-0000-0000-000092040000}"/>
    <cellStyle name="סה&quot;כ 2 5 3" xfId="1169" xr:uid="{00000000-0005-0000-0000-000093040000}"/>
    <cellStyle name="סה&quot;כ 2 6" xfId="1170" xr:uid="{00000000-0005-0000-0000-000094040000}"/>
    <cellStyle name="סה&quot;כ 2 6 2" xfId="1171" xr:uid="{00000000-0005-0000-0000-000095040000}"/>
    <cellStyle name="סה&quot;כ 2 7" xfId="1172" xr:uid="{00000000-0005-0000-0000-000096040000}"/>
    <cellStyle name="סה&quot;כ 2 8" xfId="1173" xr:uid="{00000000-0005-0000-0000-000097040000}"/>
    <cellStyle name="סה&quot;כ 3" xfId="1174" xr:uid="{00000000-0005-0000-0000-000098040000}"/>
    <cellStyle name="סה&quot;כ 4" xfId="1175" xr:uid="{00000000-0005-0000-0000-000099040000}"/>
    <cellStyle name="סה&quot;כ 5" xfId="1176" xr:uid="{00000000-0005-0000-0000-00009A040000}"/>
    <cellStyle name="פלט 2" xfId="1177" xr:uid="{00000000-0005-0000-0000-00009B040000}"/>
    <cellStyle name="פלט 2 2" xfId="1178" xr:uid="{00000000-0005-0000-0000-00009C040000}"/>
    <cellStyle name="פלט 2 2 2" xfId="1179" xr:uid="{00000000-0005-0000-0000-00009D040000}"/>
    <cellStyle name="פלט 2 2 2 2" xfId="1180" xr:uid="{00000000-0005-0000-0000-00009E040000}"/>
    <cellStyle name="פלט 2 2 2 2 2" xfId="1181" xr:uid="{00000000-0005-0000-0000-00009F040000}"/>
    <cellStyle name="פלט 2 2 2 2 2 2" xfId="1182" xr:uid="{00000000-0005-0000-0000-0000A0040000}"/>
    <cellStyle name="פלט 2 2 2 2 2 2 2" xfId="1183" xr:uid="{00000000-0005-0000-0000-0000A1040000}"/>
    <cellStyle name="פלט 2 2 2 2 2 2 2 2" xfId="1184" xr:uid="{00000000-0005-0000-0000-0000A2040000}"/>
    <cellStyle name="פלט 2 2 2 2 2 2 3" xfId="1185" xr:uid="{00000000-0005-0000-0000-0000A3040000}"/>
    <cellStyle name="פלט 2 2 2 2 2 3" xfId="1186" xr:uid="{00000000-0005-0000-0000-0000A4040000}"/>
    <cellStyle name="פלט 2 2 2 2 3" xfId="1187" xr:uid="{00000000-0005-0000-0000-0000A5040000}"/>
    <cellStyle name="פלט 2 2 2 2 3 2" xfId="1188" xr:uid="{00000000-0005-0000-0000-0000A6040000}"/>
    <cellStyle name="פלט 2 2 2 2 3 2 2" xfId="1189" xr:uid="{00000000-0005-0000-0000-0000A7040000}"/>
    <cellStyle name="פלט 2 2 2 2 3 3" xfId="1190" xr:uid="{00000000-0005-0000-0000-0000A8040000}"/>
    <cellStyle name="פלט 2 2 2 2 4" xfId="1191" xr:uid="{00000000-0005-0000-0000-0000A9040000}"/>
    <cellStyle name="פלט 2 2 2 3" xfId="1192" xr:uid="{00000000-0005-0000-0000-0000AA040000}"/>
    <cellStyle name="פלט 2 2 2 3 2" xfId="1193" xr:uid="{00000000-0005-0000-0000-0000AB040000}"/>
    <cellStyle name="פלט 2 2 2 3 2 2" xfId="1194" xr:uid="{00000000-0005-0000-0000-0000AC040000}"/>
    <cellStyle name="פלט 2 2 2 3 2 2 2" xfId="1195" xr:uid="{00000000-0005-0000-0000-0000AD040000}"/>
    <cellStyle name="פלט 2 2 2 3 2 2 2 2" xfId="1196" xr:uid="{00000000-0005-0000-0000-0000AE040000}"/>
    <cellStyle name="פלט 2 2 2 3 2 2 3" xfId="1197" xr:uid="{00000000-0005-0000-0000-0000AF040000}"/>
    <cellStyle name="פלט 2 2 2 3 2 3" xfId="1198" xr:uid="{00000000-0005-0000-0000-0000B0040000}"/>
    <cellStyle name="פלט 2 2 2 3 3" xfId="1199" xr:uid="{00000000-0005-0000-0000-0000B1040000}"/>
    <cellStyle name="פלט 2 2 2 3 3 2" xfId="1200" xr:uid="{00000000-0005-0000-0000-0000B2040000}"/>
    <cellStyle name="פלט 2 2 2 3 3 2 2" xfId="1201" xr:uid="{00000000-0005-0000-0000-0000B3040000}"/>
    <cellStyle name="פלט 2 2 2 3 3 3" xfId="1202" xr:uid="{00000000-0005-0000-0000-0000B4040000}"/>
    <cellStyle name="פלט 2 2 2 3 4" xfId="1203" xr:uid="{00000000-0005-0000-0000-0000B5040000}"/>
    <cellStyle name="פלט 2 2 2 4" xfId="1204" xr:uid="{00000000-0005-0000-0000-0000B6040000}"/>
    <cellStyle name="פלט 2 2 2 4 2" xfId="1205" xr:uid="{00000000-0005-0000-0000-0000B7040000}"/>
    <cellStyle name="פלט 2 2 2 4 2 2" xfId="1206" xr:uid="{00000000-0005-0000-0000-0000B8040000}"/>
    <cellStyle name="פלט 2 2 2 4 2 2 2" xfId="1207" xr:uid="{00000000-0005-0000-0000-0000B9040000}"/>
    <cellStyle name="פלט 2 2 2 4 2 3" xfId="1208" xr:uid="{00000000-0005-0000-0000-0000BA040000}"/>
    <cellStyle name="פלט 2 2 2 4 3" xfId="1209" xr:uid="{00000000-0005-0000-0000-0000BB040000}"/>
    <cellStyle name="פלט 2 2 2 5" xfId="1210" xr:uid="{00000000-0005-0000-0000-0000BC040000}"/>
    <cellStyle name="פלט 2 2 2 5 2" xfId="1211" xr:uid="{00000000-0005-0000-0000-0000BD040000}"/>
    <cellStyle name="פלט 2 2 2 5 2 2" xfId="1212" xr:uid="{00000000-0005-0000-0000-0000BE040000}"/>
    <cellStyle name="פלט 2 2 2 5 2 2 2" xfId="1213" xr:uid="{00000000-0005-0000-0000-0000BF040000}"/>
    <cellStyle name="פלט 2 2 2 5 2 3" xfId="1214" xr:uid="{00000000-0005-0000-0000-0000C0040000}"/>
    <cellStyle name="פלט 2 2 2 5 3" xfId="1215" xr:uid="{00000000-0005-0000-0000-0000C1040000}"/>
    <cellStyle name="פלט 2 2 2 6" xfId="1216" xr:uid="{00000000-0005-0000-0000-0000C2040000}"/>
    <cellStyle name="פלט 2 2 2 6 2" xfId="1217" xr:uid="{00000000-0005-0000-0000-0000C3040000}"/>
    <cellStyle name="פלט 2 2 2 6 2 2" xfId="1218" xr:uid="{00000000-0005-0000-0000-0000C4040000}"/>
    <cellStyle name="פלט 2 2 2 6 2 2 2" xfId="1219" xr:uid="{00000000-0005-0000-0000-0000C5040000}"/>
    <cellStyle name="פלט 2 2 2 6 2 3" xfId="1220" xr:uid="{00000000-0005-0000-0000-0000C6040000}"/>
    <cellStyle name="פלט 2 2 2 6 3" xfId="1221" xr:uid="{00000000-0005-0000-0000-0000C7040000}"/>
    <cellStyle name="פלט 2 2 2 7" xfId="1222" xr:uid="{00000000-0005-0000-0000-0000C8040000}"/>
    <cellStyle name="פלט 2 2 2 7 2" xfId="1223" xr:uid="{00000000-0005-0000-0000-0000C9040000}"/>
    <cellStyle name="פלט 2 2 2 7 2 2" xfId="1224" xr:uid="{00000000-0005-0000-0000-0000CA040000}"/>
    <cellStyle name="פלט 2 2 2 7 3" xfId="1225" xr:uid="{00000000-0005-0000-0000-0000CB040000}"/>
    <cellStyle name="פלט 2 2 2 8" xfId="1226" xr:uid="{00000000-0005-0000-0000-0000CC040000}"/>
    <cellStyle name="פלט 2 2 3" xfId="1227" xr:uid="{00000000-0005-0000-0000-0000CD040000}"/>
    <cellStyle name="פלט 2 2 3 2" xfId="1228" xr:uid="{00000000-0005-0000-0000-0000CE040000}"/>
    <cellStyle name="פלט 2 2 3 2 2" xfId="1229" xr:uid="{00000000-0005-0000-0000-0000CF040000}"/>
    <cellStyle name="פלט 2 2 3 2 2 2" xfId="1230" xr:uid="{00000000-0005-0000-0000-0000D0040000}"/>
    <cellStyle name="פלט 2 2 3 2 3" xfId="1231" xr:uid="{00000000-0005-0000-0000-0000D1040000}"/>
    <cellStyle name="פלט 2 2 3 3" xfId="1232" xr:uid="{00000000-0005-0000-0000-0000D2040000}"/>
    <cellStyle name="פלט 2 2 4" xfId="1233" xr:uid="{00000000-0005-0000-0000-0000D3040000}"/>
    <cellStyle name="פלט 2 2 4 2" xfId="1234" xr:uid="{00000000-0005-0000-0000-0000D4040000}"/>
    <cellStyle name="פלט 2 2 4 2 2" xfId="1235" xr:uid="{00000000-0005-0000-0000-0000D5040000}"/>
    <cellStyle name="פלט 2 2 4 2 2 2" xfId="1236" xr:uid="{00000000-0005-0000-0000-0000D6040000}"/>
    <cellStyle name="פלט 2 2 4 2 3" xfId="1237" xr:uid="{00000000-0005-0000-0000-0000D7040000}"/>
    <cellStyle name="פלט 2 2 4 3" xfId="1238" xr:uid="{00000000-0005-0000-0000-0000D8040000}"/>
    <cellStyle name="פלט 2 2 5" xfId="1239" xr:uid="{00000000-0005-0000-0000-0000D9040000}"/>
    <cellStyle name="פלט 2 2 5 2" xfId="1240" xr:uid="{00000000-0005-0000-0000-0000DA040000}"/>
    <cellStyle name="פלט 2 2 5 2 2" xfId="1241" xr:uid="{00000000-0005-0000-0000-0000DB040000}"/>
    <cellStyle name="פלט 2 2 5 3" xfId="1242" xr:uid="{00000000-0005-0000-0000-0000DC040000}"/>
    <cellStyle name="פלט 2 2 6" xfId="1243" xr:uid="{00000000-0005-0000-0000-0000DD040000}"/>
    <cellStyle name="פלט 2 3" xfId="1244" xr:uid="{00000000-0005-0000-0000-0000DE040000}"/>
    <cellStyle name="פלט 2 3 2" xfId="1245" xr:uid="{00000000-0005-0000-0000-0000DF040000}"/>
    <cellStyle name="פלט 2 3 2 2" xfId="1246" xr:uid="{00000000-0005-0000-0000-0000E0040000}"/>
    <cellStyle name="פלט 2 3 2 2 2" xfId="1247" xr:uid="{00000000-0005-0000-0000-0000E1040000}"/>
    <cellStyle name="פלט 2 3 2 2 2 2" xfId="1248" xr:uid="{00000000-0005-0000-0000-0000E2040000}"/>
    <cellStyle name="פלט 2 3 2 2 2 2 2" xfId="1249" xr:uid="{00000000-0005-0000-0000-0000E3040000}"/>
    <cellStyle name="פלט 2 3 2 2 2 3" xfId="1250" xr:uid="{00000000-0005-0000-0000-0000E4040000}"/>
    <cellStyle name="פלט 2 3 2 2 3" xfId="1251" xr:uid="{00000000-0005-0000-0000-0000E5040000}"/>
    <cellStyle name="פלט 2 3 2 3" xfId="1252" xr:uid="{00000000-0005-0000-0000-0000E6040000}"/>
    <cellStyle name="פלט 2 3 2 3 2" xfId="1253" xr:uid="{00000000-0005-0000-0000-0000E7040000}"/>
    <cellStyle name="פלט 2 3 2 3 2 2" xfId="1254" xr:uid="{00000000-0005-0000-0000-0000E8040000}"/>
    <cellStyle name="פלט 2 3 2 3 3" xfId="1255" xr:uid="{00000000-0005-0000-0000-0000E9040000}"/>
    <cellStyle name="פלט 2 3 2 4" xfId="1256" xr:uid="{00000000-0005-0000-0000-0000EA040000}"/>
    <cellStyle name="פלט 2 3 3" xfId="1257" xr:uid="{00000000-0005-0000-0000-0000EB040000}"/>
    <cellStyle name="פלט 2 3 3 2" xfId="1258" xr:uid="{00000000-0005-0000-0000-0000EC040000}"/>
    <cellStyle name="פלט 2 3 3 2 2" xfId="1259" xr:uid="{00000000-0005-0000-0000-0000ED040000}"/>
    <cellStyle name="פלט 2 3 3 2 2 2" xfId="1260" xr:uid="{00000000-0005-0000-0000-0000EE040000}"/>
    <cellStyle name="פלט 2 3 3 2 2 2 2" xfId="1261" xr:uid="{00000000-0005-0000-0000-0000EF040000}"/>
    <cellStyle name="פלט 2 3 3 2 2 3" xfId="1262" xr:uid="{00000000-0005-0000-0000-0000F0040000}"/>
    <cellStyle name="פלט 2 3 3 2 3" xfId="1263" xr:uid="{00000000-0005-0000-0000-0000F1040000}"/>
    <cellStyle name="פלט 2 3 3 3" xfId="1264" xr:uid="{00000000-0005-0000-0000-0000F2040000}"/>
    <cellStyle name="פלט 2 3 3 3 2" xfId="1265" xr:uid="{00000000-0005-0000-0000-0000F3040000}"/>
    <cellStyle name="פלט 2 3 3 3 2 2" xfId="1266" xr:uid="{00000000-0005-0000-0000-0000F4040000}"/>
    <cellStyle name="פלט 2 3 3 3 3" xfId="1267" xr:uid="{00000000-0005-0000-0000-0000F5040000}"/>
    <cellStyle name="פלט 2 3 3 4" xfId="1268" xr:uid="{00000000-0005-0000-0000-0000F6040000}"/>
    <cellStyle name="פלט 2 3 4" xfId="1269" xr:uid="{00000000-0005-0000-0000-0000F7040000}"/>
    <cellStyle name="פלט 2 3 4 2" xfId="1270" xr:uid="{00000000-0005-0000-0000-0000F8040000}"/>
    <cellStyle name="פלט 2 3 4 2 2" xfId="1271" xr:uid="{00000000-0005-0000-0000-0000F9040000}"/>
    <cellStyle name="פלט 2 3 4 2 2 2" xfId="1272" xr:uid="{00000000-0005-0000-0000-0000FA040000}"/>
    <cellStyle name="פלט 2 3 4 2 3" xfId="1273" xr:uid="{00000000-0005-0000-0000-0000FB040000}"/>
    <cellStyle name="פלט 2 3 4 3" xfId="1274" xr:uid="{00000000-0005-0000-0000-0000FC040000}"/>
    <cellStyle name="פלט 2 3 5" xfId="1275" xr:uid="{00000000-0005-0000-0000-0000FD040000}"/>
    <cellStyle name="פלט 2 3 5 2" xfId="1276" xr:uid="{00000000-0005-0000-0000-0000FE040000}"/>
    <cellStyle name="פלט 2 3 5 2 2" xfId="1277" xr:uid="{00000000-0005-0000-0000-0000FF040000}"/>
    <cellStyle name="פלט 2 3 5 2 2 2" xfId="1278" xr:uid="{00000000-0005-0000-0000-000000050000}"/>
    <cellStyle name="פלט 2 3 5 2 3" xfId="1279" xr:uid="{00000000-0005-0000-0000-000001050000}"/>
    <cellStyle name="פלט 2 3 5 3" xfId="1280" xr:uid="{00000000-0005-0000-0000-000002050000}"/>
    <cellStyle name="פלט 2 3 6" xfId="1281" xr:uid="{00000000-0005-0000-0000-000003050000}"/>
    <cellStyle name="פלט 2 3 6 2" xfId="1282" xr:uid="{00000000-0005-0000-0000-000004050000}"/>
    <cellStyle name="פלט 2 3 6 2 2" xfId="1283" xr:uid="{00000000-0005-0000-0000-000005050000}"/>
    <cellStyle name="פלט 2 3 6 2 2 2" xfId="1284" xr:uid="{00000000-0005-0000-0000-000006050000}"/>
    <cellStyle name="פלט 2 3 6 2 3" xfId="1285" xr:uid="{00000000-0005-0000-0000-000007050000}"/>
    <cellStyle name="פלט 2 3 6 3" xfId="1286" xr:uid="{00000000-0005-0000-0000-000008050000}"/>
    <cellStyle name="פלט 2 3 7" xfId="1287" xr:uid="{00000000-0005-0000-0000-000009050000}"/>
    <cellStyle name="פלט 2 3 7 2" xfId="1288" xr:uid="{00000000-0005-0000-0000-00000A050000}"/>
    <cellStyle name="פלט 2 3 7 2 2" xfId="1289" xr:uid="{00000000-0005-0000-0000-00000B050000}"/>
    <cellStyle name="פלט 2 3 7 3" xfId="1290" xr:uid="{00000000-0005-0000-0000-00000C050000}"/>
    <cellStyle name="פלט 2 3 8" xfId="1291" xr:uid="{00000000-0005-0000-0000-00000D050000}"/>
    <cellStyle name="פלט 2 4" xfId="1292" xr:uid="{00000000-0005-0000-0000-00000E050000}"/>
    <cellStyle name="פלט 2 4 2" xfId="1293" xr:uid="{00000000-0005-0000-0000-00000F050000}"/>
    <cellStyle name="פלט 2 4 2 2" xfId="1294" xr:uid="{00000000-0005-0000-0000-000010050000}"/>
    <cellStyle name="פלט 2 4 2 2 2" xfId="1295" xr:uid="{00000000-0005-0000-0000-000011050000}"/>
    <cellStyle name="פלט 2 4 2 3" xfId="1296" xr:uid="{00000000-0005-0000-0000-000012050000}"/>
    <cellStyle name="פלט 2 4 3" xfId="1297" xr:uid="{00000000-0005-0000-0000-000013050000}"/>
    <cellStyle name="פלט 2 5" xfId="1298" xr:uid="{00000000-0005-0000-0000-000014050000}"/>
    <cellStyle name="פלט 2 5 2" xfId="1299" xr:uid="{00000000-0005-0000-0000-000015050000}"/>
    <cellStyle name="פלט 2 5 2 2" xfId="1300" xr:uid="{00000000-0005-0000-0000-000016050000}"/>
    <cellStyle name="פלט 2 5 3" xfId="1301" xr:uid="{00000000-0005-0000-0000-000017050000}"/>
    <cellStyle name="פלט 2 6" xfId="1302" xr:uid="{00000000-0005-0000-0000-000018050000}"/>
    <cellStyle name="פלט 2 6 2" xfId="1303" xr:uid="{00000000-0005-0000-0000-000019050000}"/>
    <cellStyle name="פלט 2 7" xfId="1304" xr:uid="{00000000-0005-0000-0000-00001A050000}"/>
    <cellStyle name="פלט 2 8" xfId="1305" xr:uid="{00000000-0005-0000-0000-00001B050000}"/>
    <cellStyle name="פלט 3" xfId="1306" xr:uid="{00000000-0005-0000-0000-00001C050000}"/>
    <cellStyle name="קלט 2" xfId="1307" xr:uid="{00000000-0005-0000-0000-00001D050000}"/>
    <cellStyle name="קלט 2 2" xfId="1308" xr:uid="{00000000-0005-0000-0000-00001E050000}"/>
    <cellStyle name="קלט 2 2 2" xfId="1309" xr:uid="{00000000-0005-0000-0000-00001F050000}"/>
    <cellStyle name="קלט 2 2 2 2" xfId="1310" xr:uid="{00000000-0005-0000-0000-000020050000}"/>
    <cellStyle name="קלט 2 2 2 2 2" xfId="1311" xr:uid="{00000000-0005-0000-0000-000021050000}"/>
    <cellStyle name="קלט 2 2 2 2 2 2" xfId="1312" xr:uid="{00000000-0005-0000-0000-000022050000}"/>
    <cellStyle name="קלט 2 2 2 2 2 2 2" xfId="1313" xr:uid="{00000000-0005-0000-0000-000023050000}"/>
    <cellStyle name="קלט 2 2 2 2 2 2 2 2" xfId="1314" xr:uid="{00000000-0005-0000-0000-000024050000}"/>
    <cellStyle name="קלט 2 2 2 2 2 2 3" xfId="1315" xr:uid="{00000000-0005-0000-0000-000025050000}"/>
    <cellStyle name="קלט 2 2 2 2 2 3" xfId="1316" xr:uid="{00000000-0005-0000-0000-000026050000}"/>
    <cellStyle name="קלט 2 2 2 2 3" xfId="1317" xr:uid="{00000000-0005-0000-0000-000027050000}"/>
    <cellStyle name="קלט 2 2 2 2 3 2" xfId="1318" xr:uid="{00000000-0005-0000-0000-000028050000}"/>
    <cellStyle name="קלט 2 2 2 2 3 2 2" xfId="1319" xr:uid="{00000000-0005-0000-0000-000029050000}"/>
    <cellStyle name="קלט 2 2 2 2 3 3" xfId="1320" xr:uid="{00000000-0005-0000-0000-00002A050000}"/>
    <cellStyle name="קלט 2 2 2 2 4" xfId="1321" xr:uid="{00000000-0005-0000-0000-00002B050000}"/>
    <cellStyle name="קלט 2 2 2 3" xfId="1322" xr:uid="{00000000-0005-0000-0000-00002C050000}"/>
    <cellStyle name="קלט 2 2 2 3 2" xfId="1323" xr:uid="{00000000-0005-0000-0000-00002D050000}"/>
    <cellStyle name="קלט 2 2 2 3 2 2" xfId="1324" xr:uid="{00000000-0005-0000-0000-00002E050000}"/>
    <cellStyle name="קלט 2 2 2 3 2 2 2" xfId="1325" xr:uid="{00000000-0005-0000-0000-00002F050000}"/>
    <cellStyle name="קלט 2 2 2 3 2 2 2 2" xfId="1326" xr:uid="{00000000-0005-0000-0000-000030050000}"/>
    <cellStyle name="קלט 2 2 2 3 2 2 3" xfId="1327" xr:uid="{00000000-0005-0000-0000-000031050000}"/>
    <cellStyle name="קלט 2 2 2 3 2 3" xfId="1328" xr:uid="{00000000-0005-0000-0000-000032050000}"/>
    <cellStyle name="קלט 2 2 2 3 3" xfId="1329" xr:uid="{00000000-0005-0000-0000-000033050000}"/>
    <cellStyle name="קלט 2 2 2 3 3 2" xfId="1330" xr:uid="{00000000-0005-0000-0000-000034050000}"/>
    <cellStyle name="קלט 2 2 2 3 3 2 2" xfId="1331" xr:uid="{00000000-0005-0000-0000-000035050000}"/>
    <cellStyle name="קלט 2 2 2 3 3 3" xfId="1332" xr:uid="{00000000-0005-0000-0000-000036050000}"/>
    <cellStyle name="קלט 2 2 2 3 4" xfId="1333" xr:uid="{00000000-0005-0000-0000-000037050000}"/>
    <cellStyle name="קלט 2 2 2 4" xfId="1334" xr:uid="{00000000-0005-0000-0000-000038050000}"/>
    <cellStyle name="קלט 2 2 2 4 2" xfId="1335" xr:uid="{00000000-0005-0000-0000-000039050000}"/>
    <cellStyle name="קלט 2 2 2 4 2 2" xfId="1336" xr:uid="{00000000-0005-0000-0000-00003A050000}"/>
    <cellStyle name="קלט 2 2 2 4 2 2 2" xfId="1337" xr:uid="{00000000-0005-0000-0000-00003B050000}"/>
    <cellStyle name="קלט 2 2 2 4 2 3" xfId="1338" xr:uid="{00000000-0005-0000-0000-00003C050000}"/>
    <cellStyle name="קלט 2 2 2 4 3" xfId="1339" xr:uid="{00000000-0005-0000-0000-00003D050000}"/>
    <cellStyle name="קלט 2 2 2 5" xfId="1340" xr:uid="{00000000-0005-0000-0000-00003E050000}"/>
    <cellStyle name="קלט 2 2 2 5 2" xfId="1341" xr:uid="{00000000-0005-0000-0000-00003F050000}"/>
    <cellStyle name="קלט 2 2 2 5 2 2" xfId="1342" xr:uid="{00000000-0005-0000-0000-000040050000}"/>
    <cellStyle name="קלט 2 2 2 5 2 2 2" xfId="1343" xr:uid="{00000000-0005-0000-0000-000041050000}"/>
    <cellStyle name="קלט 2 2 2 5 2 3" xfId="1344" xr:uid="{00000000-0005-0000-0000-000042050000}"/>
    <cellStyle name="קלט 2 2 2 5 3" xfId="1345" xr:uid="{00000000-0005-0000-0000-000043050000}"/>
    <cellStyle name="קלט 2 2 2 6" xfId="1346" xr:uid="{00000000-0005-0000-0000-000044050000}"/>
    <cellStyle name="קלט 2 2 2 6 2" xfId="1347" xr:uid="{00000000-0005-0000-0000-000045050000}"/>
    <cellStyle name="קלט 2 2 2 6 2 2" xfId="1348" xr:uid="{00000000-0005-0000-0000-000046050000}"/>
    <cellStyle name="קלט 2 2 2 6 2 2 2" xfId="1349" xr:uid="{00000000-0005-0000-0000-000047050000}"/>
    <cellStyle name="קלט 2 2 2 6 2 3" xfId="1350" xr:uid="{00000000-0005-0000-0000-000048050000}"/>
    <cellStyle name="קלט 2 2 2 6 3" xfId="1351" xr:uid="{00000000-0005-0000-0000-000049050000}"/>
    <cellStyle name="קלט 2 2 2 7" xfId="1352" xr:uid="{00000000-0005-0000-0000-00004A050000}"/>
    <cellStyle name="קלט 2 2 2 7 2" xfId="1353" xr:uid="{00000000-0005-0000-0000-00004B050000}"/>
    <cellStyle name="קלט 2 2 2 7 2 2" xfId="1354" xr:uid="{00000000-0005-0000-0000-00004C050000}"/>
    <cellStyle name="קלט 2 2 2 7 3" xfId="1355" xr:uid="{00000000-0005-0000-0000-00004D050000}"/>
    <cellStyle name="קלט 2 2 2 8" xfId="1356" xr:uid="{00000000-0005-0000-0000-00004E050000}"/>
    <cellStyle name="קלט 2 2 3" xfId="1357" xr:uid="{00000000-0005-0000-0000-00004F050000}"/>
    <cellStyle name="קלט 2 2 3 2" xfId="1358" xr:uid="{00000000-0005-0000-0000-000050050000}"/>
    <cellStyle name="קלט 2 2 3 2 2" xfId="1359" xr:uid="{00000000-0005-0000-0000-000051050000}"/>
    <cellStyle name="קלט 2 2 3 2 2 2" xfId="1360" xr:uid="{00000000-0005-0000-0000-000052050000}"/>
    <cellStyle name="קלט 2 2 3 2 3" xfId="1361" xr:uid="{00000000-0005-0000-0000-000053050000}"/>
    <cellStyle name="קלט 2 2 3 3" xfId="1362" xr:uid="{00000000-0005-0000-0000-000054050000}"/>
    <cellStyle name="קלט 2 2 4" xfId="1363" xr:uid="{00000000-0005-0000-0000-000055050000}"/>
    <cellStyle name="קלט 2 2 4 2" xfId="1364" xr:uid="{00000000-0005-0000-0000-000056050000}"/>
    <cellStyle name="קלט 2 2 4 2 2" xfId="1365" xr:uid="{00000000-0005-0000-0000-000057050000}"/>
    <cellStyle name="קלט 2 2 4 2 2 2" xfId="1366" xr:uid="{00000000-0005-0000-0000-000058050000}"/>
    <cellStyle name="קלט 2 2 4 2 3" xfId="1367" xr:uid="{00000000-0005-0000-0000-000059050000}"/>
    <cellStyle name="קלט 2 2 4 3" xfId="1368" xr:uid="{00000000-0005-0000-0000-00005A050000}"/>
    <cellStyle name="קלט 2 2 5" xfId="1369" xr:uid="{00000000-0005-0000-0000-00005B050000}"/>
    <cellStyle name="קלט 2 2 5 2" xfId="1370" xr:uid="{00000000-0005-0000-0000-00005C050000}"/>
    <cellStyle name="קלט 2 2 5 2 2" xfId="1371" xr:uid="{00000000-0005-0000-0000-00005D050000}"/>
    <cellStyle name="קלט 2 2 5 3" xfId="1372" xr:uid="{00000000-0005-0000-0000-00005E050000}"/>
    <cellStyle name="קלט 2 2 6" xfId="1373" xr:uid="{00000000-0005-0000-0000-00005F050000}"/>
    <cellStyle name="קלט 2 3" xfId="1374" xr:uid="{00000000-0005-0000-0000-000060050000}"/>
    <cellStyle name="קלט 2 3 2" xfId="1375" xr:uid="{00000000-0005-0000-0000-000061050000}"/>
    <cellStyle name="קלט 2 3 2 2" xfId="1376" xr:uid="{00000000-0005-0000-0000-000062050000}"/>
    <cellStyle name="קלט 2 3 2 2 2" xfId="1377" xr:uid="{00000000-0005-0000-0000-000063050000}"/>
    <cellStyle name="קלט 2 3 2 2 2 2" xfId="1378" xr:uid="{00000000-0005-0000-0000-000064050000}"/>
    <cellStyle name="קלט 2 3 2 2 2 2 2" xfId="1379" xr:uid="{00000000-0005-0000-0000-000065050000}"/>
    <cellStyle name="קלט 2 3 2 2 2 3" xfId="1380" xr:uid="{00000000-0005-0000-0000-000066050000}"/>
    <cellStyle name="קלט 2 3 2 2 3" xfId="1381" xr:uid="{00000000-0005-0000-0000-000067050000}"/>
    <cellStyle name="קלט 2 3 2 3" xfId="1382" xr:uid="{00000000-0005-0000-0000-000068050000}"/>
    <cellStyle name="קלט 2 3 2 3 2" xfId="1383" xr:uid="{00000000-0005-0000-0000-000069050000}"/>
    <cellStyle name="קלט 2 3 2 3 2 2" xfId="1384" xr:uid="{00000000-0005-0000-0000-00006A050000}"/>
    <cellStyle name="קלט 2 3 2 3 3" xfId="1385" xr:uid="{00000000-0005-0000-0000-00006B050000}"/>
    <cellStyle name="קלט 2 3 2 4" xfId="1386" xr:uid="{00000000-0005-0000-0000-00006C050000}"/>
    <cellStyle name="קלט 2 3 3" xfId="1387" xr:uid="{00000000-0005-0000-0000-00006D050000}"/>
    <cellStyle name="קלט 2 3 3 2" xfId="1388" xr:uid="{00000000-0005-0000-0000-00006E050000}"/>
    <cellStyle name="קלט 2 3 3 2 2" xfId="1389" xr:uid="{00000000-0005-0000-0000-00006F050000}"/>
    <cellStyle name="קלט 2 3 3 2 2 2" xfId="1390" xr:uid="{00000000-0005-0000-0000-000070050000}"/>
    <cellStyle name="קלט 2 3 3 2 2 2 2" xfId="1391" xr:uid="{00000000-0005-0000-0000-000071050000}"/>
    <cellStyle name="קלט 2 3 3 2 2 3" xfId="1392" xr:uid="{00000000-0005-0000-0000-000072050000}"/>
    <cellStyle name="קלט 2 3 3 2 3" xfId="1393" xr:uid="{00000000-0005-0000-0000-000073050000}"/>
    <cellStyle name="קלט 2 3 3 3" xfId="1394" xr:uid="{00000000-0005-0000-0000-000074050000}"/>
    <cellStyle name="קלט 2 3 3 3 2" xfId="1395" xr:uid="{00000000-0005-0000-0000-000075050000}"/>
    <cellStyle name="קלט 2 3 3 3 2 2" xfId="1396" xr:uid="{00000000-0005-0000-0000-000076050000}"/>
    <cellStyle name="קלט 2 3 3 3 3" xfId="1397" xr:uid="{00000000-0005-0000-0000-000077050000}"/>
    <cellStyle name="קלט 2 3 3 4" xfId="1398" xr:uid="{00000000-0005-0000-0000-000078050000}"/>
    <cellStyle name="קלט 2 3 4" xfId="1399" xr:uid="{00000000-0005-0000-0000-000079050000}"/>
    <cellStyle name="קלט 2 3 4 2" xfId="1400" xr:uid="{00000000-0005-0000-0000-00007A050000}"/>
    <cellStyle name="קלט 2 3 4 2 2" xfId="1401" xr:uid="{00000000-0005-0000-0000-00007B050000}"/>
    <cellStyle name="קלט 2 3 4 2 2 2" xfId="1402" xr:uid="{00000000-0005-0000-0000-00007C050000}"/>
    <cellStyle name="קלט 2 3 4 2 3" xfId="1403" xr:uid="{00000000-0005-0000-0000-00007D050000}"/>
    <cellStyle name="קלט 2 3 4 3" xfId="1404" xr:uid="{00000000-0005-0000-0000-00007E050000}"/>
    <cellStyle name="קלט 2 3 5" xfId="1405" xr:uid="{00000000-0005-0000-0000-00007F050000}"/>
    <cellStyle name="קלט 2 3 5 2" xfId="1406" xr:uid="{00000000-0005-0000-0000-000080050000}"/>
    <cellStyle name="קלט 2 3 5 2 2" xfId="1407" xr:uid="{00000000-0005-0000-0000-000081050000}"/>
    <cellStyle name="קלט 2 3 5 2 2 2" xfId="1408" xr:uid="{00000000-0005-0000-0000-000082050000}"/>
    <cellStyle name="קלט 2 3 5 2 3" xfId="1409" xr:uid="{00000000-0005-0000-0000-000083050000}"/>
    <cellStyle name="קלט 2 3 5 3" xfId="1410" xr:uid="{00000000-0005-0000-0000-000084050000}"/>
    <cellStyle name="קלט 2 3 6" xfId="1411" xr:uid="{00000000-0005-0000-0000-000085050000}"/>
    <cellStyle name="קלט 2 3 6 2" xfId="1412" xr:uid="{00000000-0005-0000-0000-000086050000}"/>
    <cellStyle name="קלט 2 3 6 2 2" xfId="1413" xr:uid="{00000000-0005-0000-0000-000087050000}"/>
    <cellStyle name="קלט 2 3 6 2 2 2" xfId="1414" xr:uid="{00000000-0005-0000-0000-000088050000}"/>
    <cellStyle name="קלט 2 3 6 2 3" xfId="1415" xr:uid="{00000000-0005-0000-0000-000089050000}"/>
    <cellStyle name="קלט 2 3 6 3" xfId="1416" xr:uid="{00000000-0005-0000-0000-00008A050000}"/>
    <cellStyle name="קלט 2 3 7" xfId="1417" xr:uid="{00000000-0005-0000-0000-00008B050000}"/>
    <cellStyle name="קלט 2 3 7 2" xfId="1418" xr:uid="{00000000-0005-0000-0000-00008C050000}"/>
    <cellStyle name="קלט 2 3 7 2 2" xfId="1419" xr:uid="{00000000-0005-0000-0000-00008D050000}"/>
    <cellStyle name="קלט 2 3 7 3" xfId="1420" xr:uid="{00000000-0005-0000-0000-00008E050000}"/>
    <cellStyle name="קלט 2 3 8" xfId="1421" xr:uid="{00000000-0005-0000-0000-00008F050000}"/>
    <cellStyle name="קלט 2 4" xfId="1422" xr:uid="{00000000-0005-0000-0000-000090050000}"/>
    <cellStyle name="קלט 2 4 2" xfId="1423" xr:uid="{00000000-0005-0000-0000-000091050000}"/>
    <cellStyle name="קלט 2 4 2 2" xfId="1424" xr:uid="{00000000-0005-0000-0000-000092050000}"/>
    <cellStyle name="קלט 2 4 2 2 2" xfId="1425" xr:uid="{00000000-0005-0000-0000-000093050000}"/>
    <cellStyle name="קלט 2 4 2 3" xfId="1426" xr:uid="{00000000-0005-0000-0000-000094050000}"/>
    <cellStyle name="קלט 2 4 3" xfId="1427" xr:uid="{00000000-0005-0000-0000-000095050000}"/>
    <cellStyle name="קלט 2 5" xfId="1428" xr:uid="{00000000-0005-0000-0000-000096050000}"/>
    <cellStyle name="קלט 2 5 2" xfId="1429" xr:uid="{00000000-0005-0000-0000-000097050000}"/>
    <cellStyle name="קלט 2 5 2 2" xfId="1430" xr:uid="{00000000-0005-0000-0000-000098050000}"/>
    <cellStyle name="קלט 2 5 3" xfId="1431" xr:uid="{00000000-0005-0000-0000-000099050000}"/>
    <cellStyle name="קלט 2 6" xfId="1432" xr:uid="{00000000-0005-0000-0000-00009A050000}"/>
    <cellStyle name="קלט 2 6 2" xfId="1433" xr:uid="{00000000-0005-0000-0000-00009B050000}"/>
    <cellStyle name="קלט 2 7" xfId="1434" xr:uid="{00000000-0005-0000-0000-00009C050000}"/>
    <cellStyle name="קלט 2 8" xfId="1435" xr:uid="{00000000-0005-0000-0000-00009D050000}"/>
    <cellStyle name="קלט 3" xfId="1436" xr:uid="{00000000-0005-0000-0000-00009E050000}"/>
    <cellStyle name="רון" xfId="1437" xr:uid="{00000000-0005-0000-0000-00009F050000}"/>
    <cellStyle name="רון 2" xfId="1438" xr:uid="{00000000-0005-0000-0000-0000A0050000}"/>
    <cellStyle name="רון 2 2" xfId="1439" xr:uid="{00000000-0005-0000-0000-0000A1050000}"/>
    <cellStyle name="רון 2 2 2" xfId="1440" xr:uid="{00000000-0005-0000-0000-0000A2050000}"/>
    <cellStyle name="רון 2 3" xfId="1441" xr:uid="{00000000-0005-0000-0000-0000A3050000}"/>
    <cellStyle name="רון 3" xfId="1442" xr:uid="{00000000-0005-0000-0000-0000A4050000}"/>
    <cellStyle name="רון 3 2" xfId="1443" xr:uid="{00000000-0005-0000-0000-0000A5050000}"/>
    <cellStyle name="רון 3 2 2" xfId="1444" xr:uid="{00000000-0005-0000-0000-0000A6050000}"/>
    <cellStyle name="רון 3 3" xfId="1445" xr:uid="{00000000-0005-0000-0000-0000A7050000}"/>
    <cellStyle name="רון 4" xfId="1446" xr:uid="{00000000-0005-0000-0000-0000A8050000}"/>
    <cellStyle name="רון 4 2" xfId="1447" xr:uid="{00000000-0005-0000-0000-0000A9050000}"/>
    <cellStyle name="רון 4 2 2" xfId="1448" xr:uid="{00000000-0005-0000-0000-0000AA050000}"/>
    <cellStyle name="רון 4 3" xfId="1449" xr:uid="{00000000-0005-0000-0000-0000AB050000}"/>
    <cellStyle name="רון 5" xfId="1450" xr:uid="{00000000-0005-0000-0000-0000AC050000}"/>
    <cellStyle name="רע 2" xfId="1451" xr:uid="{00000000-0005-0000-0000-0000AD050000}"/>
    <cellStyle name="רע 2 2" xfId="1452" xr:uid="{00000000-0005-0000-0000-0000AE050000}"/>
    <cellStyle name="רע 2 3" xfId="1453" xr:uid="{00000000-0005-0000-0000-0000AF050000}"/>
    <cellStyle name="רע 3" xfId="1454" xr:uid="{00000000-0005-0000-0000-0000B0050000}"/>
    <cellStyle name="תא מסומן 2" xfId="1455" xr:uid="{00000000-0005-0000-0000-0000B1050000}"/>
    <cellStyle name="תא מסומן 2 2" xfId="1456" xr:uid="{00000000-0005-0000-0000-0000B2050000}"/>
    <cellStyle name="תא מסומן 2 3" xfId="1457" xr:uid="{00000000-0005-0000-0000-0000B3050000}"/>
    <cellStyle name="תא מסומן 3" xfId="1458" xr:uid="{00000000-0005-0000-0000-0000B4050000}"/>
    <cellStyle name="תא מקושר 2" xfId="1459" xr:uid="{00000000-0005-0000-0000-0000B5050000}"/>
    <cellStyle name="תא מקושר 2 2" xfId="1460" xr:uid="{00000000-0005-0000-0000-0000B6050000}"/>
    <cellStyle name="תא מקושר 2 3" xfId="1461" xr:uid="{00000000-0005-0000-0000-0000B7050000}"/>
    <cellStyle name="תא מקושר 3" xfId="1462" xr:uid="{00000000-0005-0000-0000-0000B805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scatterChart>
        <c:scatterStyle val="lineMarker"/>
        <c:varyColors val="0"/>
        <c:ser>
          <c:idx val="0"/>
          <c:order val="0"/>
          <c:tx>
            <c:strRef>
              <c:f>'[8]PV co2kwh'!$J$8</c:f>
              <c:strCache>
                <c:ptCount val="1"/>
                <c:pt idx="0">
                  <c:v>Co2-g/kwh</c:v>
                </c:pt>
              </c:strCache>
            </c:strRef>
          </c:tx>
          <c:spPr>
            <a:ln w="38100" cap="rnd">
              <a:noFill/>
              <a:round/>
            </a:ln>
            <a:effectLst/>
          </c:spPr>
          <c:marker>
            <c:symbol val="circle"/>
            <c:size val="5"/>
            <c:spPr>
              <a:solidFill>
                <a:schemeClr val="accent1"/>
              </a:solidFill>
              <a:ln w="9525">
                <a:solidFill>
                  <a:schemeClr val="accent1"/>
                </a:solidFill>
              </a:ln>
              <a:effectLst/>
            </c:spPr>
          </c:marker>
          <c:xVal>
            <c:numRef>
              <c:f>'[8]PV co2kwh'!$I$9:$I$42</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'[8]PV co2kwh'!$J$9:$J$42</c:f>
              <c:numCache>
                <c:formatCode>General</c:formatCode>
                <c:ptCount val="34"/>
                <c:pt idx="0">
                  <c:v>36.949999999999996</c:v>
                </c:pt>
                <c:pt idx="1">
                  <c:v>34.777511961722475</c:v>
                </c:pt>
                <c:pt idx="2">
                  <c:v>32.484304932735419</c:v>
                </c:pt>
                <c:pt idx="3">
                  <c:v>30.626582278481013</c:v>
                </c:pt>
                <c:pt idx="4">
                  <c:v>28.976095617529882</c:v>
                </c:pt>
                <c:pt idx="5">
                  <c:v>27.5</c:v>
                </c:pt>
                <c:pt idx="6">
                  <c:v>25.984831029185873</c:v>
                </c:pt>
                <c:pt idx="7">
                  <c:v>24.614456362749877</c:v>
                </c:pt>
                <c:pt idx="8">
                  <c:v>23.369067007910658</c:v>
                </c:pt>
                <c:pt idx="9">
                  <c:v>22.232309746328443</c:v>
                </c:pt>
                <c:pt idx="10">
                  <c:v>21.190565031982945</c:v>
                </c:pt>
                <c:pt idx="11">
                  <c:v>20.232398690135081</c:v>
                </c:pt>
                <c:pt idx="12">
                  <c:v>19.348140495867771</c:v>
                </c:pt>
                <c:pt idx="13">
                  <c:v>18.178571428571427</c:v>
                </c:pt>
                <c:pt idx="14">
                  <c:v>17.794642857142858</c:v>
                </c:pt>
                <c:pt idx="15">
                  <c:v>17.410714285714285</c:v>
                </c:pt>
                <c:pt idx="16">
                  <c:v>17.026785714285715</c:v>
                </c:pt>
                <c:pt idx="17">
                  <c:v>16.642857142857142</c:v>
                </c:pt>
                <c:pt idx="18">
                  <c:v>16.258928571428569</c:v>
                </c:pt>
                <c:pt idx="19">
                  <c:v>15.875</c:v>
                </c:pt>
                <c:pt idx="20">
                  <c:v>15.491071428571427</c:v>
                </c:pt>
                <c:pt idx="21">
                  <c:v>15.107142857142856</c:v>
                </c:pt>
                <c:pt idx="22">
                  <c:v>14.723214285714286</c:v>
                </c:pt>
                <c:pt idx="23">
                  <c:v>14.339285714285714</c:v>
                </c:pt>
                <c:pt idx="24">
                  <c:v>13.955357142857142</c:v>
                </c:pt>
                <c:pt idx="25">
                  <c:v>13.571428571428571</c:v>
                </c:pt>
                <c:pt idx="26">
                  <c:v>13.187499999999998</c:v>
                </c:pt>
                <c:pt idx="27">
                  <c:v>12.803571428571429</c:v>
                </c:pt>
                <c:pt idx="28">
                  <c:v>12.419642857142856</c:v>
                </c:pt>
                <c:pt idx="29">
                  <c:v>12.035714285714285</c:v>
                </c:pt>
                <c:pt idx="30">
                  <c:v>11.651785714285715</c:v>
                </c:pt>
                <c:pt idx="31">
                  <c:v>11.267857142857142</c:v>
                </c:pt>
                <c:pt idx="32">
                  <c:v>10.883928571428571</c:v>
                </c:pt>
                <c:pt idx="33">
                  <c:v>10.499999999999998</c:v>
                </c:pt>
              </c:numCache>
            </c:numRef>
          </c:yVal>
          <c:smooth val="0"/>
          <c:extLst>
            <c:ext xmlns:c16="http://schemas.microsoft.com/office/drawing/2014/chart" uri="{C3380CC4-5D6E-409C-BE32-E72D297353CC}">
              <c16:uniqueId val="{00000000-ED05-4A22-BDC6-72C4AADDCF63}"/>
            </c:ext>
          </c:extLst>
        </c:ser>
        <c:dLbls>
          <c:showLegendKey val="0"/>
          <c:showVal val="0"/>
          <c:showCatName val="0"/>
          <c:showSerName val="0"/>
          <c:showPercent val="0"/>
          <c:showBubbleSize val="0"/>
        </c:dLbls>
        <c:axId val="1985767375"/>
        <c:axId val="1985770255"/>
      </c:scatterChart>
      <c:valAx>
        <c:axId val="1985767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85770255"/>
        <c:crosses val="autoZero"/>
        <c:crossBetween val="midCat"/>
      </c:valAx>
      <c:valAx>
        <c:axId val="19857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85767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Population Growth,</a:t>
            </a:r>
            <a:r>
              <a:rPr lang="en-US" b="1" baseline="0"/>
              <a:t> 2017-2050</a:t>
            </a:r>
            <a:endParaRPr lang="en-US" b="1"/>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cat>
            <c:numRef>
              <c:f>Population!$I$26:$O$26</c:f>
              <c:numCache>
                <c:formatCode>0</c:formatCode>
                <c:ptCount val="7"/>
                <c:pt idx="0" formatCode="General">
                  <c:v>2017</c:v>
                </c:pt>
                <c:pt idx="1">
                  <c:v>2018</c:v>
                </c:pt>
                <c:pt idx="2">
                  <c:v>2019</c:v>
                </c:pt>
                <c:pt idx="3">
                  <c:v>2020</c:v>
                </c:pt>
                <c:pt idx="4" formatCode="General">
                  <c:v>2021</c:v>
                </c:pt>
                <c:pt idx="5">
                  <c:v>2030</c:v>
                </c:pt>
                <c:pt idx="6">
                  <c:v>2050</c:v>
                </c:pt>
              </c:numCache>
            </c:numRef>
          </c:cat>
          <c:val>
            <c:numRef>
              <c:f>Population!$I$27:$O$27</c:f>
              <c:numCache>
                <c:formatCode>_ * #,##0_ ;_ * \-#,##0_ ;_ * "-"??_ ;_ @_ </c:formatCode>
                <c:ptCount val="7"/>
                <c:pt idx="0">
                  <c:v>207551</c:v>
                </c:pt>
                <c:pt idx="1">
                  <c:v>209002</c:v>
                </c:pt>
                <c:pt idx="2">
                  <c:v>209687</c:v>
                </c:pt>
                <c:pt idx="3">
                  <c:v>210595</c:v>
                </c:pt>
                <c:pt idx="4">
                  <c:v>211251</c:v>
                </c:pt>
                <c:pt idx="5" formatCode="General">
                  <c:v>219819</c:v>
                </c:pt>
                <c:pt idx="6" formatCode="General">
                  <c:v>240122</c:v>
                </c:pt>
              </c:numCache>
            </c:numRef>
          </c:val>
          <c:smooth val="0"/>
          <c:extLst>
            <c:ext xmlns:c16="http://schemas.microsoft.com/office/drawing/2014/chart" uri="{C3380CC4-5D6E-409C-BE32-E72D297353CC}">
              <c16:uniqueId val="{00000000-AD94-4417-8FAB-DB42354CA066}"/>
            </c:ext>
          </c:extLst>
        </c:ser>
        <c:dLbls>
          <c:showLegendKey val="0"/>
          <c:showVal val="0"/>
          <c:showCatName val="0"/>
          <c:showSerName val="0"/>
          <c:showPercent val="0"/>
          <c:showBubbleSize val="0"/>
        </c:dLbls>
        <c:smooth val="0"/>
        <c:axId val="417627648"/>
        <c:axId val="423726464"/>
      </c:lineChart>
      <c:dateAx>
        <c:axId val="41762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23726464"/>
        <c:crosses val="autoZero"/>
        <c:auto val="0"/>
        <c:lblOffset val="100"/>
        <c:baseTimeUnit val="days"/>
      </c:dateAx>
      <c:valAx>
        <c:axId val="423726464"/>
        <c:scaling>
          <c:orientation val="minMax"/>
          <c:max val="650000"/>
          <c:min val="200000"/>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17627648"/>
        <c:crossesAt val="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Population Growth, 2017-2050</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Population!$I$46:$O$46</c:f>
              <c:numCache>
                <c:formatCode>0</c:formatCode>
                <c:ptCount val="7"/>
                <c:pt idx="0" formatCode="General">
                  <c:v>2017</c:v>
                </c:pt>
                <c:pt idx="1">
                  <c:v>2018</c:v>
                </c:pt>
                <c:pt idx="2">
                  <c:v>2019</c:v>
                </c:pt>
                <c:pt idx="3">
                  <c:v>2020</c:v>
                </c:pt>
                <c:pt idx="4" formatCode="General">
                  <c:v>2021</c:v>
                </c:pt>
                <c:pt idx="5">
                  <c:v>2030</c:v>
                </c:pt>
                <c:pt idx="6">
                  <c:v>2050</c:v>
                </c:pt>
              </c:numCache>
            </c:numRef>
          </c:cat>
          <c:val>
            <c:numRef>
              <c:f>Population!$I$47:$O$47</c:f>
              <c:numCache>
                <c:formatCode>_ * #,##0_ ;_ * \-#,##0_ ;_ * "-"??_ ;_ @_ </c:formatCode>
                <c:ptCount val="7"/>
                <c:pt idx="0">
                  <c:v>207551</c:v>
                </c:pt>
                <c:pt idx="1">
                  <c:v>209002</c:v>
                </c:pt>
                <c:pt idx="2">
                  <c:v>209687</c:v>
                </c:pt>
                <c:pt idx="3">
                  <c:v>210595</c:v>
                </c:pt>
                <c:pt idx="4">
                  <c:v>211251</c:v>
                </c:pt>
                <c:pt idx="5" formatCode="#,##0">
                  <c:v>320431</c:v>
                </c:pt>
                <c:pt idx="6" formatCode="General">
                  <c:v>625034</c:v>
                </c:pt>
              </c:numCache>
            </c:numRef>
          </c:val>
          <c:smooth val="0"/>
          <c:extLst>
            <c:ext xmlns:c16="http://schemas.microsoft.com/office/drawing/2014/chart" uri="{C3380CC4-5D6E-409C-BE32-E72D297353CC}">
              <c16:uniqueId val="{00000000-6049-4462-99C4-26B020982778}"/>
            </c:ext>
          </c:extLst>
        </c:ser>
        <c:dLbls>
          <c:showLegendKey val="0"/>
          <c:showVal val="0"/>
          <c:showCatName val="0"/>
          <c:showSerName val="0"/>
          <c:showPercent val="0"/>
          <c:showBubbleSize val="0"/>
        </c:dLbls>
        <c:smooth val="0"/>
        <c:axId val="417998848"/>
        <c:axId val="423729920"/>
      </c:lineChart>
      <c:dateAx>
        <c:axId val="417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23729920"/>
        <c:crosses val="autoZero"/>
        <c:auto val="0"/>
        <c:lblOffset val="100"/>
        <c:baseTimeUnit val="days"/>
      </c:dateAx>
      <c:valAx>
        <c:axId val="423729920"/>
        <c:scaling>
          <c:orientation val="minMax"/>
          <c:min val="200000"/>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1799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he-IL"/>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xVal>
            <c:numRef>
              <c:f>Population!$AE$26:$AE$43</c:f>
              <c:numCache>
                <c:formatCode>General</c:formatCode>
                <c:ptCount val="18"/>
                <c:pt idx="0">
                  <c:v>2005</c:v>
                </c:pt>
                <c:pt idx="1">
                  <c:v>2006</c:v>
                </c:pt>
                <c:pt idx="2">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xVal>
          <c:yVal>
            <c:numRef>
              <c:f>Population!$AF$26:$AF$43</c:f>
              <c:numCache>
                <c:formatCode>#,##0</c:formatCode>
                <c:ptCount val="18"/>
                <c:pt idx="0">
                  <c:v>185068</c:v>
                </c:pt>
                <c:pt idx="1">
                  <c:v>185443</c:v>
                </c:pt>
                <c:pt idx="2">
                  <c:v>186119</c:v>
                </c:pt>
                <c:pt idx="4">
                  <c:v>187195</c:v>
                </c:pt>
                <c:pt idx="5">
                  <c:v>194591</c:v>
                </c:pt>
                <c:pt idx="6">
                  <c:v>195096</c:v>
                </c:pt>
                <c:pt idx="7">
                  <c:v>196556</c:v>
                </c:pt>
                <c:pt idx="8">
                  <c:v>197269</c:v>
                </c:pt>
                <c:pt idx="9">
                  <c:v>199334</c:v>
                </c:pt>
                <c:pt idx="10">
                  <c:v>201086</c:v>
                </c:pt>
                <c:pt idx="11">
                  <c:v>203604</c:v>
                </c:pt>
                <c:pt idx="12">
                  <c:v>205810</c:v>
                </c:pt>
                <c:pt idx="13">
                  <c:v>207551</c:v>
                </c:pt>
                <c:pt idx="14">
                  <c:v>209002</c:v>
                </c:pt>
                <c:pt idx="15">
                  <c:v>209687</c:v>
                </c:pt>
                <c:pt idx="16">
                  <c:v>210595</c:v>
                </c:pt>
                <c:pt idx="17">
                  <c:v>211249</c:v>
                </c:pt>
              </c:numCache>
            </c:numRef>
          </c:yVal>
          <c:smooth val="1"/>
          <c:extLst>
            <c:ext xmlns:c16="http://schemas.microsoft.com/office/drawing/2014/chart" uri="{C3380CC4-5D6E-409C-BE32-E72D297353CC}">
              <c16:uniqueId val="{00000000-5799-4570-B596-DFA1D518EF49}"/>
            </c:ext>
          </c:extLst>
        </c:ser>
        <c:dLbls>
          <c:showLegendKey val="0"/>
          <c:showVal val="0"/>
          <c:showCatName val="0"/>
          <c:showSerName val="0"/>
          <c:showPercent val="0"/>
          <c:showBubbleSize val="0"/>
        </c:dLbls>
        <c:axId val="425903232"/>
        <c:axId val="425903808"/>
      </c:scatterChart>
      <c:valAx>
        <c:axId val="42590323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he-IL"/>
          </a:p>
        </c:txPr>
        <c:crossAx val="425903808"/>
        <c:crosses val="autoZero"/>
        <c:crossBetween val="midCat"/>
      </c:valAx>
      <c:valAx>
        <c:axId val="425903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he-IL"/>
          </a:p>
        </c:txPr>
        <c:crossAx val="425903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he-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571501</xdr:colOff>
      <xdr:row>10</xdr:row>
      <xdr:rowOff>57149</xdr:rowOff>
    </xdr:from>
    <xdr:to>
      <xdr:col>7</xdr:col>
      <xdr:colOff>1762126</xdr:colOff>
      <xdr:row>19</xdr:row>
      <xdr:rowOff>66675</xdr:rowOff>
    </xdr:to>
    <xdr:sp macro="" textlink="">
      <xdr:nvSpPr>
        <xdr:cNvPr id="2" name="TextBox 4">
          <a:extLst>
            <a:ext uri="{FF2B5EF4-FFF2-40B4-BE49-F238E27FC236}">
              <a16:creationId xmlns:a16="http://schemas.microsoft.com/office/drawing/2014/main" id="{C30D3BB2-651D-43E0-87FB-6FC60B183B9C}"/>
            </a:ext>
          </a:extLst>
        </xdr:cNvPr>
        <xdr:cNvSpPr txBox="1"/>
      </xdr:nvSpPr>
      <xdr:spPr>
        <a:xfrm>
          <a:off x="5791201" y="2457449"/>
          <a:ext cx="4019550" cy="1676401"/>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050">
              <a:solidFill>
                <a:schemeClr val="bg1"/>
              </a:solidFill>
              <a:latin typeface="Segoe UI" pitchFamily="34" charset="0"/>
              <a:cs typeface="Segoe UI" pitchFamily="34" charset="0"/>
            </a:rPr>
            <a:t>נדרש להביא את הנתונים הנכונים עבור באר שבע</a:t>
          </a:r>
        </a:p>
      </xdr:txBody>
    </xdr:sp>
    <xdr:clientData/>
  </xdr:twoCellAnchor>
  <xdr:twoCellAnchor>
    <xdr:from>
      <xdr:col>0</xdr:col>
      <xdr:colOff>676275</xdr:colOff>
      <xdr:row>4</xdr:row>
      <xdr:rowOff>47625</xdr:rowOff>
    </xdr:from>
    <xdr:to>
      <xdr:col>3</xdr:col>
      <xdr:colOff>295275</xdr:colOff>
      <xdr:row>9</xdr:row>
      <xdr:rowOff>123826</xdr:rowOff>
    </xdr:to>
    <xdr:sp macro="" textlink="">
      <xdr:nvSpPr>
        <xdr:cNvPr id="3" name="TextBox 4">
          <a:extLst>
            <a:ext uri="{FF2B5EF4-FFF2-40B4-BE49-F238E27FC236}">
              <a16:creationId xmlns:a16="http://schemas.microsoft.com/office/drawing/2014/main" id="{018604DD-C319-459E-B5D8-B9DBB5187E80}"/>
            </a:ext>
          </a:extLst>
        </xdr:cNvPr>
        <xdr:cNvSpPr txBox="1"/>
      </xdr:nvSpPr>
      <xdr:spPr>
        <a:xfrm>
          <a:off x="676275" y="1343025"/>
          <a:ext cx="2638425" cy="100012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050">
              <a:solidFill>
                <a:schemeClr val="bg1"/>
              </a:solidFill>
              <a:latin typeface="Segoe UI" pitchFamily="34" charset="0"/>
              <a:cs typeface="Segoe UI" pitchFamily="34" charset="0"/>
            </a:rPr>
            <a:t>האם נכון לקחת את הנתונים מהמודל הארצי?</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20</xdr:col>
      <xdr:colOff>1008529</xdr:colOff>
      <xdr:row>10</xdr:row>
      <xdr:rowOff>56028</xdr:rowOff>
    </xdr:from>
    <xdr:to>
      <xdr:col>21</xdr:col>
      <xdr:colOff>1904999</xdr:colOff>
      <xdr:row>14</xdr:row>
      <xdr:rowOff>168087</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9437853" y="1871381"/>
          <a:ext cx="1938617" cy="1255059"/>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400">
              <a:solidFill>
                <a:schemeClr val="bg1"/>
              </a:solidFill>
            </a:rPr>
            <a:t>כל</a:t>
          </a:r>
          <a:r>
            <a:rPr lang="he-IL" sz="1400" baseline="0">
              <a:solidFill>
                <a:schemeClr val="bg1"/>
              </a:solidFill>
            </a:rPr>
            <a:t> זה מפרט את הקטגוריה:</a:t>
          </a:r>
          <a:br>
            <a:rPr lang="en-US" sz="1400" baseline="0">
              <a:solidFill>
                <a:schemeClr val="bg1"/>
              </a:solidFill>
            </a:rPr>
          </a:br>
          <a:r>
            <a:rPr lang="en-US" sz="1400" baseline="0">
              <a:solidFill>
                <a:schemeClr val="bg1"/>
              </a:solidFill>
            </a:rPr>
            <a:t>"Urban Water"</a:t>
          </a:r>
          <a:r>
            <a:rPr lang="he-IL" sz="1400" baseline="0">
              <a:solidFill>
                <a:schemeClr val="bg1"/>
              </a:solidFill>
            </a:rPr>
            <a:t>.</a:t>
          </a:r>
        </a:p>
        <a:p>
          <a:pPr algn="ctr" rtl="1"/>
          <a:r>
            <a:rPr lang="he-IL" sz="1400" baseline="0">
              <a:solidFill>
                <a:schemeClr val="bg1"/>
              </a:solidFill>
            </a:rPr>
            <a:t>דור בנה את מודל המים</a:t>
          </a:r>
          <a:endParaRPr lang="he-IL" sz="1400">
            <a:solidFill>
              <a:schemeClr val="bg1"/>
            </a:solidFill>
          </a:endParaRPr>
        </a:p>
      </xdr:txBody>
    </xdr:sp>
    <xdr:clientData/>
  </xdr:twoCellAnchor>
  <xdr:twoCellAnchor>
    <xdr:from>
      <xdr:col>12</xdr:col>
      <xdr:colOff>1027018</xdr:colOff>
      <xdr:row>40</xdr:row>
      <xdr:rowOff>57150</xdr:rowOff>
    </xdr:from>
    <xdr:to>
      <xdr:col>14</xdr:col>
      <xdr:colOff>51544</xdr:colOff>
      <xdr:row>42</xdr:row>
      <xdr:rowOff>379880</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21019993" y="10763250"/>
          <a:ext cx="1110501" cy="9132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050">
              <a:solidFill>
                <a:schemeClr val="bg1"/>
              </a:solidFill>
              <a:latin typeface="Segoe UI" pitchFamily="34" charset="0"/>
              <a:cs typeface="Segoe UI" pitchFamily="34" charset="0"/>
            </a:rPr>
            <a:t>היחס הזה הולך לעלות עם השנים.</a:t>
          </a:r>
          <a:br>
            <a:rPr lang="en-US" sz="1050">
              <a:solidFill>
                <a:schemeClr val="bg1"/>
              </a:solidFill>
              <a:latin typeface="Segoe UI" pitchFamily="34" charset="0"/>
              <a:cs typeface="Segoe UI" pitchFamily="34" charset="0"/>
            </a:rPr>
          </a:br>
          <a:r>
            <a:rPr lang="he-IL" sz="1050">
              <a:solidFill>
                <a:schemeClr val="bg1"/>
              </a:solidFill>
              <a:latin typeface="Segoe UI" pitchFamily="34" charset="0"/>
              <a:cs typeface="Segoe UI" pitchFamily="34" charset="0"/>
            </a:rPr>
            <a:t>בגלל גידול האוכלס',</a:t>
          </a:r>
          <a:r>
            <a:rPr lang="he-IL" sz="1050" baseline="0">
              <a:solidFill>
                <a:schemeClr val="bg1"/>
              </a:solidFill>
              <a:latin typeface="Segoe UI" pitchFamily="34" charset="0"/>
              <a:cs typeface="Segoe UI" pitchFamily="34" charset="0"/>
            </a:rPr>
            <a:t> והישארות המים באותו הכמות</a:t>
          </a:r>
          <a:endParaRPr lang="he-IL" sz="1050">
            <a:solidFill>
              <a:schemeClr val="bg1"/>
            </a:solidFill>
            <a:latin typeface="Segoe UI" pitchFamily="34" charset="0"/>
            <a:cs typeface="Segoe UI" pitchFamily="34" charset="0"/>
          </a:endParaRPr>
        </a:p>
      </xdr:txBody>
    </xdr:sp>
    <xdr:clientData/>
  </xdr:twoCellAnchor>
  <xdr:twoCellAnchor>
    <xdr:from>
      <xdr:col>13</xdr:col>
      <xdr:colOff>481852</xdr:colOff>
      <xdr:row>46</xdr:row>
      <xdr:rowOff>114300</xdr:rowOff>
    </xdr:from>
    <xdr:to>
      <xdr:col>14</xdr:col>
      <xdr:colOff>649938</xdr:colOff>
      <xdr:row>50</xdr:row>
      <xdr:rowOff>97491</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21541627" y="13211175"/>
          <a:ext cx="1187261" cy="100236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050">
              <a:solidFill>
                <a:schemeClr val="bg1"/>
              </a:solidFill>
              <a:latin typeface="Segoe UI" pitchFamily="34" charset="0"/>
              <a:cs typeface="Segoe UI" pitchFamily="34" charset="0"/>
            </a:rPr>
            <a:t>מודל המים של דור- יש בנספחים</a:t>
          </a:r>
          <a:r>
            <a:rPr lang="he-IL" sz="1050" baseline="0">
              <a:solidFill>
                <a:schemeClr val="bg1"/>
              </a:solidFill>
              <a:latin typeface="Segoe UI" pitchFamily="34" charset="0"/>
              <a:cs typeface="Segoe UI" pitchFamily="34" charset="0"/>
            </a:rPr>
            <a:t> של המאמר. </a:t>
          </a:r>
          <a:endParaRPr lang="he-IL" sz="1050">
            <a:solidFill>
              <a:schemeClr val="bg1"/>
            </a:solidFill>
            <a:latin typeface="Segoe UI" pitchFamily="34" charset="0"/>
            <a:cs typeface="Segoe UI" pitchFamily="34" charset="0"/>
          </a:endParaRPr>
        </a:p>
      </xdr:txBody>
    </xdr:sp>
    <xdr:clientData/>
  </xdr:twoCellAnchor>
  <xdr:twoCellAnchor>
    <xdr:from>
      <xdr:col>2</xdr:col>
      <xdr:colOff>0</xdr:colOff>
      <xdr:row>4</xdr:row>
      <xdr:rowOff>134471</xdr:rowOff>
    </xdr:from>
    <xdr:to>
      <xdr:col>2</xdr:col>
      <xdr:colOff>0</xdr:colOff>
      <xdr:row>8</xdr:row>
      <xdr:rowOff>104775</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3833529" y="1401296"/>
          <a:ext cx="1632139" cy="70372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050" b="1">
              <a:solidFill>
                <a:schemeClr val="bg1"/>
              </a:solidFill>
              <a:latin typeface="Segoe UI" pitchFamily="34" charset="0"/>
              <a:cs typeface="Segoe UI" pitchFamily="34" charset="0"/>
            </a:rPr>
            <a:t>להשלים מים לטבע ולשכנים</a:t>
          </a:r>
        </a:p>
      </xdr:txBody>
    </xdr:sp>
    <xdr:clientData/>
  </xdr:twoCellAnchor>
  <xdr:twoCellAnchor>
    <xdr:from>
      <xdr:col>2</xdr:col>
      <xdr:colOff>1333501</xdr:colOff>
      <xdr:row>53</xdr:row>
      <xdr:rowOff>0</xdr:rowOff>
    </xdr:from>
    <xdr:to>
      <xdr:col>3</xdr:col>
      <xdr:colOff>1363044</xdr:colOff>
      <xdr:row>60</xdr:row>
      <xdr:rowOff>137163</xdr:rowOff>
    </xdr:to>
    <xdr:sp macro="" textlink="">
      <xdr:nvSpPr>
        <xdr:cNvPr id="6" name="אליפסה 5">
          <a:extLst>
            <a:ext uri="{FF2B5EF4-FFF2-40B4-BE49-F238E27FC236}">
              <a16:creationId xmlns:a16="http://schemas.microsoft.com/office/drawing/2014/main" id="{1B84EAEE-2E8A-43D5-8864-72DCE4640061}"/>
            </a:ext>
          </a:extLst>
        </xdr:cNvPr>
        <xdr:cNvSpPr/>
      </xdr:nvSpPr>
      <xdr:spPr>
        <a:xfrm>
          <a:off x="5053854" y="15699441"/>
          <a:ext cx="1385455" cy="1470663"/>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600" b="1" baseline="0"/>
            <a:t>פלט המודל</a:t>
          </a:r>
          <a:endParaRPr lang="he-IL" sz="1600" b="1"/>
        </a:p>
      </xdr:txBody>
    </xdr:sp>
    <xdr:clientData/>
  </xdr:twoCellAnchor>
  <xdr:twoCellAnchor>
    <xdr:from>
      <xdr:col>1</xdr:col>
      <xdr:colOff>1736912</xdr:colOff>
      <xdr:row>3</xdr:row>
      <xdr:rowOff>134472</xdr:rowOff>
    </xdr:from>
    <xdr:to>
      <xdr:col>3</xdr:col>
      <xdr:colOff>657224</xdr:colOff>
      <xdr:row>6</xdr:row>
      <xdr:rowOff>110939</xdr:rowOff>
    </xdr:to>
    <xdr:sp macro="" textlink="">
      <xdr:nvSpPr>
        <xdr:cNvPr id="7" name="TextBox 5">
          <a:extLst>
            <a:ext uri="{FF2B5EF4-FFF2-40B4-BE49-F238E27FC236}">
              <a16:creationId xmlns:a16="http://schemas.microsoft.com/office/drawing/2014/main" id="{7BD53D72-8887-486D-98F7-EABA1AB2F500}"/>
            </a:ext>
          </a:extLst>
        </xdr:cNvPr>
        <xdr:cNvSpPr txBox="1"/>
      </xdr:nvSpPr>
      <xdr:spPr>
        <a:xfrm>
          <a:off x="3709147" y="672354"/>
          <a:ext cx="2024342" cy="51435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לגבי מים לטבע - שלחתי מייל</a:t>
          </a:r>
          <a:r>
            <a:rPr lang="he-IL" sz="1200" baseline="0">
              <a:solidFill>
                <a:schemeClr val="bg1"/>
              </a:solidFill>
              <a:latin typeface="Segoe UI" pitchFamily="34" charset="0"/>
              <a:cs typeface="Segoe UI" pitchFamily="34" charset="0"/>
            </a:rPr>
            <a:t> לעידן מחכה שיענה</a:t>
          </a:r>
          <a:endParaRPr lang="he-IL" sz="1200">
            <a:solidFill>
              <a:schemeClr val="bg1"/>
            </a:solidFill>
            <a:latin typeface="Segoe UI" pitchFamily="34" charset="0"/>
            <a:cs typeface="Segoe UI"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647698</xdr:colOff>
      <xdr:row>4</xdr:row>
      <xdr:rowOff>180974</xdr:rowOff>
    </xdr:from>
    <xdr:to>
      <xdr:col>18</xdr:col>
      <xdr:colOff>380999</xdr:colOff>
      <xdr:row>12</xdr:row>
      <xdr:rowOff>19050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24374473" y="1000124"/>
          <a:ext cx="3486151" cy="1838326"/>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לידור: האם נכון לקחת מהמודל הארצי את הנתון? </a:t>
          </a:r>
          <a:br>
            <a:rPr lang="en-US" sz="1200">
              <a:solidFill>
                <a:schemeClr val="bg1"/>
              </a:solidFill>
              <a:latin typeface="Segoe UI" pitchFamily="34" charset="0"/>
              <a:cs typeface="Segoe UI" pitchFamily="34" charset="0"/>
            </a:rPr>
          </a:br>
          <a:r>
            <a:rPr lang="he-IL" sz="1200">
              <a:solidFill>
                <a:schemeClr val="bg1"/>
              </a:solidFill>
              <a:latin typeface="Segoe UI" pitchFamily="34" charset="0"/>
              <a:cs typeface="Segoe UI" pitchFamily="34" charset="0"/>
            </a:rPr>
            <a:t>רזיאל:</a:t>
          </a:r>
          <a:r>
            <a:rPr lang="en-US" sz="1200">
              <a:solidFill>
                <a:schemeClr val="bg1"/>
              </a:solidFill>
              <a:latin typeface="Segoe UI" pitchFamily="34" charset="0"/>
              <a:cs typeface="Segoe UI" pitchFamily="34" charset="0"/>
            </a:rPr>
            <a:t> </a:t>
          </a:r>
          <a:r>
            <a:rPr lang="he-IL" sz="1200">
              <a:solidFill>
                <a:schemeClr val="bg1"/>
              </a:solidFill>
              <a:latin typeface="Segoe UI" pitchFamily="34" charset="0"/>
              <a:cs typeface="Segoe UI" pitchFamily="34" charset="0"/>
            </a:rPr>
            <a:t>לקחת</a:t>
          </a:r>
          <a:r>
            <a:rPr lang="he-IL" sz="1200" baseline="0">
              <a:solidFill>
                <a:schemeClr val="bg1"/>
              </a:solidFill>
              <a:latin typeface="Segoe UI" pitchFamily="34" charset="0"/>
              <a:cs typeface="Segoe UI" pitchFamily="34" charset="0"/>
            </a:rPr>
            <a:t> אולי נתון ממשרד האנרגיה.</a:t>
          </a:r>
          <a:br>
            <a:rPr lang="en-US" sz="1200" baseline="0">
              <a:solidFill>
                <a:schemeClr val="bg1"/>
              </a:solidFill>
              <a:latin typeface="Segoe UI" pitchFamily="34" charset="0"/>
              <a:cs typeface="Segoe UI" pitchFamily="34" charset="0"/>
            </a:rPr>
          </a:br>
          <a:r>
            <a:rPr lang="he-IL" sz="1200" baseline="0">
              <a:solidFill>
                <a:schemeClr val="bg1"/>
              </a:solidFill>
              <a:latin typeface="Segoe UI" pitchFamily="34" charset="0"/>
              <a:cs typeface="Segoe UI" pitchFamily="34" charset="0"/>
            </a:rPr>
            <a:t>זו הנחה של המודל ממשרד האנרגיה.</a:t>
          </a:r>
        </a:p>
        <a:p>
          <a:pPr algn="ctr" rtl="1"/>
          <a:r>
            <a:rPr lang="he-IL" sz="1200" baseline="0">
              <a:solidFill>
                <a:schemeClr val="bg1"/>
              </a:solidFill>
              <a:latin typeface="Segoe UI" pitchFamily="34" charset="0"/>
              <a:cs typeface="Segoe UI" pitchFamily="34" charset="0"/>
            </a:rPr>
            <a:t>לידור: לא מצאתי נתון לבאר שבע, אבל אולי אפשר כן לקחת את זה לפי הנחות המודל</a:t>
          </a:r>
          <a:endParaRPr lang="he-IL" sz="1200">
            <a:solidFill>
              <a:schemeClr val="bg1"/>
            </a:solidFill>
            <a:latin typeface="Segoe UI" pitchFamily="34" charset="0"/>
            <a:cs typeface="Segoe UI" pitchFamily="34" charset="0"/>
          </a:endParaRPr>
        </a:p>
      </xdr:txBody>
    </xdr:sp>
    <xdr:clientData/>
  </xdr:twoCellAnchor>
  <xdr:twoCellAnchor>
    <xdr:from>
      <xdr:col>3</xdr:col>
      <xdr:colOff>0</xdr:colOff>
      <xdr:row>27</xdr:row>
      <xdr:rowOff>0</xdr:rowOff>
    </xdr:from>
    <xdr:to>
      <xdr:col>3</xdr:col>
      <xdr:colOff>1692089</xdr:colOff>
      <xdr:row>30</xdr:row>
      <xdr:rowOff>11207</xdr:rowOff>
    </xdr:to>
    <xdr:sp macro="" textlink="">
      <xdr:nvSpPr>
        <xdr:cNvPr id="2" name="אליפסה 1">
          <a:extLst>
            <a:ext uri="{FF2B5EF4-FFF2-40B4-BE49-F238E27FC236}">
              <a16:creationId xmlns:a16="http://schemas.microsoft.com/office/drawing/2014/main" id="{E273839F-09E1-49D9-9732-2DE660BB1B5C}"/>
            </a:ext>
          </a:extLst>
        </xdr:cNvPr>
        <xdr:cNvSpPr/>
      </xdr:nvSpPr>
      <xdr:spPr>
        <a:xfrm>
          <a:off x="4661647" y="6745941"/>
          <a:ext cx="1692089" cy="1333501"/>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600" b="1"/>
            <a:t>מחשוב מהמודל (יש גם בלשונית השניה)</a:t>
          </a:r>
        </a:p>
      </xdr:txBody>
    </xdr:sp>
    <xdr:clientData/>
  </xdr:twoCellAnchor>
  <xdr:twoCellAnchor>
    <xdr:from>
      <xdr:col>1</xdr:col>
      <xdr:colOff>1276351</xdr:colOff>
      <xdr:row>2</xdr:row>
      <xdr:rowOff>56029</xdr:rowOff>
    </xdr:from>
    <xdr:to>
      <xdr:col>3</xdr:col>
      <xdr:colOff>1467972</xdr:colOff>
      <xdr:row>8</xdr:row>
      <xdr:rowOff>47625</xdr:rowOff>
    </xdr:to>
    <xdr:sp macro="" textlink="">
      <xdr:nvSpPr>
        <xdr:cNvPr id="9" name="TextBox 5">
          <a:extLst>
            <a:ext uri="{FF2B5EF4-FFF2-40B4-BE49-F238E27FC236}">
              <a16:creationId xmlns:a16="http://schemas.microsoft.com/office/drawing/2014/main" id="{45B78D99-F04D-4680-B40D-235BF6E50C42}"/>
            </a:ext>
          </a:extLst>
        </xdr:cNvPr>
        <xdr:cNvSpPr txBox="1"/>
      </xdr:nvSpPr>
      <xdr:spPr>
        <a:xfrm>
          <a:off x="3133726" y="484654"/>
          <a:ext cx="3001496" cy="1363196"/>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רזיאל: נעשה</a:t>
          </a:r>
          <a:r>
            <a:rPr lang="he-IL" sz="1200" baseline="0">
              <a:solidFill>
                <a:schemeClr val="bg1"/>
              </a:solidFill>
              <a:latin typeface="Segoe UI" pitchFamily="34" charset="0"/>
              <a:cs typeface="Segoe UI" pitchFamily="34" charset="0"/>
            </a:rPr>
            <a:t> חישוב לבדוק שפיות רזיאל שלח בווצאפ</a:t>
          </a:r>
        </a:p>
        <a:p>
          <a:pPr algn="ctr" rtl="1"/>
          <a:r>
            <a:rPr lang="he-IL" sz="1200" baseline="0">
              <a:solidFill>
                <a:schemeClr val="bg1"/>
              </a:solidFill>
              <a:latin typeface="Segoe UI" pitchFamily="34" charset="0"/>
              <a:cs typeface="Segoe UI" pitchFamily="34" charset="0"/>
            </a:rPr>
            <a:t>לידור: בבאר שבע יש 6,589 מכוניות חשמליות נכון לשנת 2024</a:t>
          </a:r>
          <a:endParaRPr lang="he-IL" sz="1200">
            <a:solidFill>
              <a:schemeClr val="bg1"/>
            </a:solidFill>
            <a:latin typeface="Segoe UI" pitchFamily="34" charset="0"/>
            <a:cs typeface="Segoe UI" pitchFamily="34" charset="0"/>
          </a:endParaRPr>
        </a:p>
      </xdr:txBody>
    </xdr:sp>
    <xdr:clientData/>
  </xdr:twoCellAnchor>
  <xdr:twoCellAnchor>
    <xdr:from>
      <xdr:col>0</xdr:col>
      <xdr:colOff>835398</xdr:colOff>
      <xdr:row>14</xdr:row>
      <xdr:rowOff>127748</xdr:rowOff>
    </xdr:from>
    <xdr:to>
      <xdr:col>1</xdr:col>
      <xdr:colOff>999564</xdr:colOff>
      <xdr:row>16</xdr:row>
      <xdr:rowOff>59392</xdr:rowOff>
    </xdr:to>
    <xdr:sp macro="" textlink="">
      <xdr:nvSpPr>
        <xdr:cNvPr id="10" name="TextBox 5">
          <a:extLst>
            <a:ext uri="{FF2B5EF4-FFF2-40B4-BE49-F238E27FC236}">
              <a16:creationId xmlns:a16="http://schemas.microsoft.com/office/drawing/2014/main" id="{5127E6D1-795D-4D40-8CF6-2E406575BC0D}"/>
            </a:ext>
          </a:extLst>
        </xdr:cNvPr>
        <xdr:cNvSpPr txBox="1"/>
      </xdr:nvSpPr>
      <xdr:spPr>
        <a:xfrm>
          <a:off x="835398" y="3534336"/>
          <a:ext cx="2024342" cy="51435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נראה מספר גדול,</a:t>
          </a:r>
        </a:p>
        <a:p>
          <a:pPr algn="ctr" rtl="1"/>
          <a:r>
            <a:rPr lang="he-IL" sz="1200">
              <a:solidFill>
                <a:schemeClr val="bg1"/>
              </a:solidFill>
              <a:latin typeface="Segoe UI" pitchFamily="34" charset="0"/>
              <a:cs typeface="Segoe UI" pitchFamily="34" charset="0"/>
            </a:rPr>
            <a:t>לשאול את מידד אולי לגבי זה</a:t>
          </a:r>
        </a:p>
      </xdr:txBody>
    </xdr:sp>
    <xdr:clientData/>
  </xdr:twoCellAnchor>
  <xdr:twoCellAnchor>
    <xdr:from>
      <xdr:col>10</xdr:col>
      <xdr:colOff>3727077</xdr:colOff>
      <xdr:row>18</xdr:row>
      <xdr:rowOff>107576</xdr:rowOff>
    </xdr:from>
    <xdr:to>
      <xdr:col>13</xdr:col>
      <xdr:colOff>344582</xdr:colOff>
      <xdr:row>24</xdr:row>
      <xdr:rowOff>69477</xdr:rowOff>
    </xdr:to>
    <xdr:sp macro="" textlink="">
      <xdr:nvSpPr>
        <xdr:cNvPr id="12" name="TextBox 5">
          <a:extLst>
            <a:ext uri="{FF2B5EF4-FFF2-40B4-BE49-F238E27FC236}">
              <a16:creationId xmlns:a16="http://schemas.microsoft.com/office/drawing/2014/main" id="{5747D556-57D7-4EB5-9892-B4D89CF8731A}"/>
            </a:ext>
          </a:extLst>
        </xdr:cNvPr>
        <xdr:cNvSpPr txBox="1"/>
      </xdr:nvSpPr>
      <xdr:spPr>
        <a:xfrm>
          <a:off x="17599959" y="4690782"/>
          <a:ext cx="3397064" cy="1564342"/>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-כל מכונית סוללה אחת והפליטה</a:t>
          </a:r>
          <a:r>
            <a:rPr lang="he-IL" sz="1200" baseline="0">
              <a:solidFill>
                <a:schemeClr val="bg1"/>
              </a:solidFill>
              <a:latin typeface="Segoe UI" pitchFamily="34" charset="0"/>
              <a:cs typeface="Segoe UI" pitchFamily="34" charset="0"/>
            </a:rPr>
            <a:t> שלה כנראה מחו"ל שיש לה עלות (האנרגיה שיש להשקיע בסוללה)</a:t>
          </a:r>
        </a:p>
        <a:p>
          <a:pPr algn="ctr" rtl="1"/>
          <a:r>
            <a:rPr lang="he-IL" sz="1200" baseline="0">
              <a:solidFill>
                <a:schemeClr val="bg1"/>
              </a:solidFill>
              <a:latin typeface="Segoe UI" pitchFamily="34" charset="0"/>
              <a:cs typeface="Segoe UI" pitchFamily="34" charset="0"/>
            </a:rPr>
            <a:t>-על סוללה אפשר לנסוע 200,000 רמ ואז נחלק לפי כמות הקמ שלנו..</a:t>
          </a:r>
        </a:p>
        <a:p>
          <a:pPr algn="ctr" rtl="1"/>
          <a:r>
            <a:rPr lang="he-IL" sz="1200" baseline="0">
              <a:solidFill>
                <a:schemeClr val="bg1"/>
              </a:solidFill>
              <a:latin typeface="Segoe UI" pitchFamily="34" charset="0"/>
              <a:cs typeface="Segoe UI" pitchFamily="34" charset="0"/>
            </a:rPr>
            <a:t>- להבין מאיפה המקדם הגיע</a:t>
          </a:r>
          <a:endParaRPr lang="he-IL" sz="1200">
            <a:solidFill>
              <a:schemeClr val="bg1"/>
            </a:solidFill>
            <a:latin typeface="Segoe UI" pitchFamily="34" charset="0"/>
            <a:cs typeface="Segoe UI" pitchFamily="34" charset="0"/>
          </a:endParaRPr>
        </a:p>
      </xdr:txBody>
    </xdr:sp>
    <xdr:clientData/>
  </xdr:twoCellAnchor>
  <xdr:twoCellAnchor>
    <xdr:from>
      <xdr:col>10</xdr:col>
      <xdr:colOff>114300</xdr:colOff>
      <xdr:row>27</xdr:row>
      <xdr:rowOff>485776</xdr:rowOff>
    </xdr:from>
    <xdr:to>
      <xdr:col>10</xdr:col>
      <xdr:colOff>3505200</xdr:colOff>
      <xdr:row>29</xdr:row>
      <xdr:rowOff>190501</xdr:rowOff>
    </xdr:to>
    <xdr:sp macro="" textlink="">
      <xdr:nvSpPr>
        <xdr:cNvPr id="13" name="TextBox 5">
          <a:extLst>
            <a:ext uri="{FF2B5EF4-FFF2-40B4-BE49-F238E27FC236}">
              <a16:creationId xmlns:a16="http://schemas.microsoft.com/office/drawing/2014/main" id="{9928F960-8F36-42D6-92CB-EF75D9323B15}"/>
            </a:ext>
          </a:extLst>
        </xdr:cNvPr>
        <xdr:cNvSpPr txBox="1"/>
      </xdr:nvSpPr>
      <xdr:spPr>
        <a:xfrm>
          <a:off x="14001750" y="7229476"/>
          <a:ext cx="3390900" cy="62865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מחלקים את הפליטות לפי סוג התחנה שייצרנו בה את החשמל...</a:t>
          </a:r>
        </a:p>
      </xdr:txBody>
    </xdr:sp>
    <xdr:clientData/>
  </xdr:twoCellAnchor>
  <xdr:twoCellAnchor>
    <xdr:from>
      <xdr:col>20</xdr:col>
      <xdr:colOff>228600</xdr:colOff>
      <xdr:row>2</xdr:row>
      <xdr:rowOff>47625</xdr:rowOff>
    </xdr:from>
    <xdr:to>
      <xdr:col>21</xdr:col>
      <xdr:colOff>342900</xdr:colOff>
      <xdr:row>5</xdr:row>
      <xdr:rowOff>114300</xdr:rowOff>
    </xdr:to>
    <xdr:sp macro="" textlink="">
      <xdr:nvSpPr>
        <xdr:cNvPr id="16" name="TextBox 5">
          <a:extLst>
            <a:ext uri="{FF2B5EF4-FFF2-40B4-BE49-F238E27FC236}">
              <a16:creationId xmlns:a16="http://schemas.microsoft.com/office/drawing/2014/main" id="{6C15A34C-7671-4E4C-859D-50C8A99D8741}"/>
            </a:ext>
          </a:extLst>
        </xdr:cNvPr>
        <xdr:cNvSpPr txBox="1"/>
      </xdr:nvSpPr>
      <xdr:spPr>
        <a:xfrm>
          <a:off x="30489525" y="476250"/>
          <a:ext cx="1143000" cy="6572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יש להכניס לקוד</a:t>
          </a:r>
        </a:p>
      </xdr:txBody>
    </xdr:sp>
    <xdr:clientData/>
  </xdr:twoCellAnchor>
  <xdr:twoCellAnchor>
    <xdr:from>
      <xdr:col>4</xdr:col>
      <xdr:colOff>485775</xdr:colOff>
      <xdr:row>10</xdr:row>
      <xdr:rowOff>28575</xdr:rowOff>
    </xdr:from>
    <xdr:to>
      <xdr:col>5</xdr:col>
      <xdr:colOff>419100</xdr:colOff>
      <xdr:row>13</xdr:row>
      <xdr:rowOff>19050</xdr:rowOff>
    </xdr:to>
    <xdr:sp macro="" textlink="">
      <xdr:nvSpPr>
        <xdr:cNvPr id="17" name="אליפסה 16">
          <a:extLst>
            <a:ext uri="{FF2B5EF4-FFF2-40B4-BE49-F238E27FC236}">
              <a16:creationId xmlns:a16="http://schemas.microsoft.com/office/drawing/2014/main" id="{FD84330D-9B05-9366-CD1A-7E9745B5BD15}"/>
            </a:ext>
          </a:extLst>
        </xdr:cNvPr>
        <xdr:cNvSpPr/>
      </xdr:nvSpPr>
      <xdr:spPr>
        <a:xfrm>
          <a:off x="6858000" y="2228850"/>
          <a:ext cx="1304925" cy="1000125"/>
        </a:xfrm>
        <a:prstGeom prst="ellipse">
          <a:avLst/>
        </a:prstGeom>
        <a:solidFill>
          <a:srgbClr val="00B05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200"/>
            <a:t>מאושר</a:t>
          </a:r>
        </a:p>
      </xdr:txBody>
    </xdr:sp>
    <xdr:clientData/>
  </xdr:twoCellAnchor>
  <xdr:twoCellAnchor>
    <xdr:from>
      <xdr:col>4</xdr:col>
      <xdr:colOff>133351</xdr:colOff>
      <xdr:row>14</xdr:row>
      <xdr:rowOff>342900</xdr:rowOff>
    </xdr:from>
    <xdr:to>
      <xdr:col>4</xdr:col>
      <xdr:colOff>1009651</xdr:colOff>
      <xdr:row>17</xdr:row>
      <xdr:rowOff>9525</xdr:rowOff>
    </xdr:to>
    <xdr:sp macro="" textlink="">
      <xdr:nvSpPr>
        <xdr:cNvPr id="18" name="אליפסה 17">
          <a:extLst>
            <a:ext uri="{FF2B5EF4-FFF2-40B4-BE49-F238E27FC236}">
              <a16:creationId xmlns:a16="http://schemas.microsoft.com/office/drawing/2014/main" id="{939CCEDA-ECC8-43ED-B240-1F131BE07F7B}"/>
            </a:ext>
          </a:extLst>
        </xdr:cNvPr>
        <xdr:cNvSpPr/>
      </xdr:nvSpPr>
      <xdr:spPr>
        <a:xfrm>
          <a:off x="6505576" y="3743325"/>
          <a:ext cx="876300" cy="447675"/>
        </a:xfrm>
        <a:prstGeom prst="ellipse">
          <a:avLst/>
        </a:prstGeom>
        <a:solidFill>
          <a:srgbClr val="00B05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200"/>
            <a:t>מאושר</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145675</xdr:colOff>
      <xdr:row>42</xdr:row>
      <xdr:rowOff>134471</xdr:rowOff>
    </xdr:from>
    <xdr:to>
      <xdr:col>6</xdr:col>
      <xdr:colOff>414617</xdr:colOff>
      <xdr:row>53</xdr:row>
      <xdr:rowOff>78442</xdr:rowOff>
    </xdr:to>
    <xdr:sp macro="" textlink="">
      <xdr:nvSpPr>
        <xdr:cNvPr id="4" name="אליפסה 3">
          <a:extLst>
            <a:ext uri="{FF2B5EF4-FFF2-40B4-BE49-F238E27FC236}">
              <a16:creationId xmlns:a16="http://schemas.microsoft.com/office/drawing/2014/main" id="{4012151F-3B0A-4378-8143-E89B6B1F1887}"/>
            </a:ext>
          </a:extLst>
        </xdr:cNvPr>
        <xdr:cNvSpPr/>
      </xdr:nvSpPr>
      <xdr:spPr>
        <a:xfrm>
          <a:off x="8998322" y="9793942"/>
          <a:ext cx="2756648" cy="2073088"/>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200" b="1"/>
            <a:t>מחושב מהמודל, אבל עם העמודות המצולמות פה למטה במצורף (גם פה נכנס העניין של שריפת פסולת)</a:t>
          </a:r>
          <a:br>
            <a:rPr lang="en-US" sz="1200" b="1"/>
          </a:br>
          <a:r>
            <a:rPr lang="he-IL" sz="1200" b="1"/>
            <a:t>הסכום של השורה התחתונה זה סה"כ הפליטה מחשמל</a:t>
          </a:r>
        </a:p>
      </xdr:txBody>
    </xdr:sp>
    <xdr:clientData/>
  </xdr:twoCellAnchor>
  <xdr:twoCellAnchor>
    <xdr:from>
      <xdr:col>2</xdr:col>
      <xdr:colOff>2375646</xdr:colOff>
      <xdr:row>17</xdr:row>
      <xdr:rowOff>0</xdr:rowOff>
    </xdr:from>
    <xdr:to>
      <xdr:col>4</xdr:col>
      <xdr:colOff>705971</xdr:colOff>
      <xdr:row>23</xdr:row>
      <xdr:rowOff>156884</xdr:rowOff>
    </xdr:to>
    <xdr:sp macro="" textlink="">
      <xdr:nvSpPr>
        <xdr:cNvPr id="5" name="אליפסה 4">
          <a:extLst>
            <a:ext uri="{FF2B5EF4-FFF2-40B4-BE49-F238E27FC236}">
              <a16:creationId xmlns:a16="http://schemas.microsoft.com/office/drawing/2014/main" id="{A55F06CD-79EA-4EA3-A2A8-65DE78ACC3D6}"/>
            </a:ext>
          </a:extLst>
        </xdr:cNvPr>
        <xdr:cNvSpPr/>
      </xdr:nvSpPr>
      <xdr:spPr>
        <a:xfrm>
          <a:off x="7373470" y="4213412"/>
          <a:ext cx="2185148" cy="1333501"/>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600" b="1"/>
            <a:t>מחושב</a:t>
          </a:r>
          <a:r>
            <a:rPr lang="he-IL" sz="1600" b="1" baseline="0"/>
            <a:t> מהמודל- עבור כל שנה עד השנת מטרה</a:t>
          </a:r>
          <a:endParaRPr lang="he-IL" sz="1600" b="1"/>
        </a:p>
      </xdr:txBody>
    </xdr:sp>
    <xdr:clientData/>
  </xdr:twoCellAnchor>
  <xdr:twoCellAnchor>
    <xdr:from>
      <xdr:col>6</xdr:col>
      <xdr:colOff>347383</xdr:colOff>
      <xdr:row>25</xdr:row>
      <xdr:rowOff>67236</xdr:rowOff>
    </xdr:from>
    <xdr:to>
      <xdr:col>7</xdr:col>
      <xdr:colOff>515472</xdr:colOff>
      <xdr:row>29</xdr:row>
      <xdr:rowOff>22414</xdr:rowOff>
    </xdr:to>
    <xdr:sp macro="" textlink="">
      <xdr:nvSpPr>
        <xdr:cNvPr id="6" name="אליפסה 5">
          <a:extLst>
            <a:ext uri="{FF2B5EF4-FFF2-40B4-BE49-F238E27FC236}">
              <a16:creationId xmlns:a16="http://schemas.microsoft.com/office/drawing/2014/main" id="{3477B470-A9D5-41FB-A0BC-3AE1A125D839}"/>
            </a:ext>
          </a:extLst>
        </xdr:cNvPr>
        <xdr:cNvSpPr/>
      </xdr:nvSpPr>
      <xdr:spPr>
        <a:xfrm>
          <a:off x="11687736" y="5860677"/>
          <a:ext cx="1109383" cy="896472"/>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000" b="1"/>
            <a:t>מחושב מהמודל</a:t>
          </a:r>
        </a:p>
      </xdr:txBody>
    </xdr:sp>
    <xdr:clientData/>
  </xdr:twoCellAnchor>
  <xdr:twoCellAnchor>
    <xdr:from>
      <xdr:col>6</xdr:col>
      <xdr:colOff>840441</xdr:colOff>
      <xdr:row>13</xdr:row>
      <xdr:rowOff>56030</xdr:rowOff>
    </xdr:from>
    <xdr:to>
      <xdr:col>8</xdr:col>
      <xdr:colOff>358588</xdr:colOff>
      <xdr:row>20</xdr:row>
      <xdr:rowOff>78442</xdr:rowOff>
    </xdr:to>
    <xdr:sp macro="" textlink="">
      <xdr:nvSpPr>
        <xdr:cNvPr id="7" name="TextBox 5">
          <a:extLst>
            <a:ext uri="{FF2B5EF4-FFF2-40B4-BE49-F238E27FC236}">
              <a16:creationId xmlns:a16="http://schemas.microsoft.com/office/drawing/2014/main" id="{F3AC6B00-CED3-422A-957B-FBD2B0432985}"/>
            </a:ext>
          </a:extLst>
        </xdr:cNvPr>
        <xdr:cNvSpPr txBox="1"/>
      </xdr:nvSpPr>
      <xdr:spPr>
        <a:xfrm>
          <a:off x="12180794" y="3048001"/>
          <a:ext cx="2017059" cy="184897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עמודה</a:t>
          </a:r>
          <a:r>
            <a:rPr lang="he-IL" sz="1200" baseline="0">
              <a:solidFill>
                <a:schemeClr val="bg1"/>
              </a:solidFill>
              <a:latin typeface="Segoe UI" pitchFamily="34" charset="0"/>
              <a:cs typeface="Segoe UI" pitchFamily="34" charset="0"/>
            </a:rPr>
            <a:t> שמחושבת במודל בקוד אבל לא נמצאת פה בקלט.</a:t>
          </a:r>
          <a:br>
            <a:rPr lang="en-US" sz="1200" baseline="0">
              <a:solidFill>
                <a:schemeClr val="bg1"/>
              </a:solidFill>
              <a:latin typeface="Segoe UI" pitchFamily="34" charset="0"/>
              <a:cs typeface="Segoe UI" pitchFamily="34" charset="0"/>
            </a:rPr>
          </a:br>
          <a:r>
            <a:rPr lang="he-IL" sz="1200" baseline="0">
              <a:solidFill>
                <a:schemeClr val="bg1"/>
              </a:solidFill>
              <a:latin typeface="Segoe UI" pitchFamily="34" charset="0"/>
              <a:cs typeface="Segoe UI" pitchFamily="34" charset="0"/>
            </a:rPr>
            <a:t>ולפי התזה גם לא קיימת.</a:t>
          </a:r>
        </a:p>
        <a:p>
          <a:pPr algn="ctr" rtl="1"/>
          <a:r>
            <a:rPr lang="he-IL" sz="1200" baseline="0">
              <a:solidFill>
                <a:schemeClr val="bg1"/>
              </a:solidFill>
              <a:latin typeface="Segoe UI" pitchFamily="34" charset="0"/>
              <a:cs typeface="Segoe UI" pitchFamily="34" charset="0"/>
            </a:rPr>
            <a:t>מי הוסיף אותה?</a:t>
          </a:r>
          <a:br>
            <a:rPr lang="en-US" sz="1200" baseline="0">
              <a:solidFill>
                <a:schemeClr val="bg1"/>
              </a:solidFill>
              <a:latin typeface="Segoe UI" pitchFamily="34" charset="0"/>
              <a:cs typeface="Segoe UI" pitchFamily="34" charset="0"/>
            </a:rPr>
          </a:br>
          <a:r>
            <a:rPr lang="he-IL" sz="1200" baseline="0">
              <a:solidFill>
                <a:schemeClr val="bg1"/>
              </a:solidFill>
              <a:latin typeface="Segoe UI" pitchFamily="34" charset="0"/>
              <a:cs typeface="Segoe UI" pitchFamily="34" charset="0"/>
            </a:rPr>
            <a:t>אולי כי לפי ההנחות עבודה זה מחליף כוהל?</a:t>
          </a:r>
          <a:endParaRPr lang="he-IL" sz="1200">
            <a:solidFill>
              <a:schemeClr val="bg1"/>
            </a:solidFill>
            <a:latin typeface="Segoe UI" pitchFamily="34" charset="0"/>
            <a:cs typeface="Segoe UI" pitchFamily="34" charset="0"/>
          </a:endParaRPr>
        </a:p>
      </xdr:txBody>
    </xdr:sp>
    <xdr:clientData/>
  </xdr:twoCellAnchor>
  <xdr:twoCellAnchor editAs="oneCell">
    <xdr:from>
      <xdr:col>0</xdr:col>
      <xdr:colOff>470648</xdr:colOff>
      <xdr:row>53</xdr:row>
      <xdr:rowOff>197174</xdr:rowOff>
    </xdr:from>
    <xdr:to>
      <xdr:col>4</xdr:col>
      <xdr:colOff>997324</xdr:colOff>
      <xdr:row>63</xdr:row>
      <xdr:rowOff>31934</xdr:rowOff>
    </xdr:to>
    <xdr:pic>
      <xdr:nvPicPr>
        <xdr:cNvPr id="8" name="תמונה 7">
          <a:extLst>
            <a:ext uri="{FF2B5EF4-FFF2-40B4-BE49-F238E27FC236}">
              <a16:creationId xmlns:a16="http://schemas.microsoft.com/office/drawing/2014/main" id="{47B59EFF-BBE3-4D2C-A1A8-5F8363FC2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648" y="11828880"/>
          <a:ext cx="9379323" cy="1650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38447</xdr:colOff>
      <xdr:row>5</xdr:row>
      <xdr:rowOff>20782</xdr:rowOff>
    </xdr:from>
    <xdr:to>
      <xdr:col>20</xdr:col>
      <xdr:colOff>81743</xdr:colOff>
      <xdr:row>17</xdr:row>
      <xdr:rowOff>42016</xdr:rowOff>
    </xdr:to>
    <xdr:graphicFrame macro="">
      <xdr:nvGraphicFramePr>
        <xdr:cNvPr id="2" name="Chart 1">
          <a:extLst>
            <a:ext uri="{FF2B5EF4-FFF2-40B4-BE49-F238E27FC236}">
              <a16:creationId xmlns:a16="http://schemas.microsoft.com/office/drawing/2014/main" id="{62BC26DD-1246-4D98-B156-AB1387CC9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1543050</xdr:colOff>
      <xdr:row>0</xdr:row>
      <xdr:rowOff>180975</xdr:rowOff>
    </xdr:from>
    <xdr:to>
      <xdr:col>12</xdr:col>
      <xdr:colOff>133350</xdr:colOff>
      <xdr:row>7</xdr:row>
      <xdr:rowOff>104775</xdr:rowOff>
    </xdr:to>
    <xdr:sp macro="" textlink="">
      <xdr:nvSpPr>
        <xdr:cNvPr id="3" name="TextBox 4">
          <a:extLst>
            <a:ext uri="{FF2B5EF4-FFF2-40B4-BE49-F238E27FC236}">
              <a16:creationId xmlns:a16="http://schemas.microsoft.com/office/drawing/2014/main" id="{281031DC-D304-4684-8252-F397D047B922}"/>
            </a:ext>
          </a:extLst>
        </xdr:cNvPr>
        <xdr:cNvSpPr txBox="1"/>
      </xdr:nvSpPr>
      <xdr:spPr>
        <a:xfrm>
          <a:off x="9077325" y="180975"/>
          <a:ext cx="1552575" cy="12668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050">
              <a:solidFill>
                <a:schemeClr val="bg1"/>
              </a:solidFill>
              <a:latin typeface="Segoe UI" pitchFamily="34" charset="0"/>
              <a:cs typeface="Segoe UI" pitchFamily="34" charset="0"/>
            </a:rPr>
            <a:t>נדרש להביא את הנתונים הנכונים עבור באר שבע</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153</xdr:row>
      <xdr:rowOff>95250</xdr:rowOff>
    </xdr:from>
    <xdr:to>
      <xdr:col>12</xdr:col>
      <xdr:colOff>66675</xdr:colOff>
      <xdr:row>167</xdr:row>
      <xdr:rowOff>180973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829425" y="28365450"/>
          <a:ext cx="7391400" cy="261937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400">
              <a:solidFill>
                <a:schemeClr val="bg1"/>
              </a:solidFill>
            </a:rPr>
            <a:t>מאיזה שנה הנתונים?</a:t>
          </a:r>
        </a:p>
        <a:p>
          <a:pPr algn="r" rtl="1"/>
          <a:r>
            <a:rPr lang="he-IL" sz="1400">
              <a:solidFill>
                <a:schemeClr val="bg1"/>
              </a:solidFill>
            </a:rPr>
            <a:t>אני צריכה לשנת 2019 (רק אם אצטרך בסקטור הבנייה).</a:t>
          </a:r>
        </a:p>
        <a:p>
          <a:pPr algn="r" rtl="1"/>
          <a:r>
            <a:rPr lang="he-IL" sz="1400">
              <a:solidFill>
                <a:schemeClr val="bg1"/>
              </a:solidFill>
            </a:rPr>
            <a:t>איפה אני יכולה למצוא</a:t>
          </a:r>
          <a:r>
            <a:rPr lang="he-IL" sz="1400" baseline="0">
              <a:solidFill>
                <a:schemeClr val="bg1"/>
              </a:solidFill>
            </a:rPr>
            <a:t> קובץ כזה ל2019?</a:t>
          </a:r>
        </a:p>
        <a:p>
          <a:pPr algn="r" rtl="1"/>
          <a:endParaRPr lang="he-IL" sz="1400" baseline="0">
            <a:solidFill>
              <a:schemeClr val="bg1"/>
            </a:solidFill>
          </a:endParaRPr>
        </a:p>
        <a:p>
          <a:pPr algn="r" rtl="1"/>
          <a:r>
            <a:rPr lang="he-IL" sz="1400" baseline="0">
              <a:solidFill>
                <a:schemeClr val="bg1"/>
              </a:solidFill>
            </a:rPr>
            <a:t>- יש שימוש בזה רק בסקטור הבניה, עבור הפליטות הכוללת של </a:t>
          </a:r>
          <a:r>
            <a:rPr lang="en-US" sz="1400" baseline="0">
              <a:solidFill>
                <a:schemeClr val="bg1"/>
              </a:solidFill>
            </a:rPr>
            <a:t>MORTAR/</a:t>
          </a:r>
        </a:p>
        <a:p>
          <a:pPr algn="r" rtl="1"/>
          <a:r>
            <a:rPr lang="he-IL" sz="1400" baseline="0">
              <a:solidFill>
                <a:schemeClr val="bg1"/>
              </a:solidFill>
            </a:rPr>
            <a:t>- אם אנו יכולים להסתדר עם המקדם שהמודל הארצי מצא, אז גידליון זה לא רלוונטי.</a:t>
          </a:r>
          <a:endParaRPr lang="he-IL" sz="14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2086698</xdr:colOff>
      <xdr:row>38</xdr:row>
      <xdr:rowOff>84845</xdr:rowOff>
    </xdr:from>
    <xdr:to>
      <xdr:col>1</xdr:col>
      <xdr:colOff>2229970</xdr:colOff>
      <xdr:row>43</xdr:row>
      <xdr:rowOff>56030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086698" y="8097051"/>
          <a:ext cx="2541331" cy="92368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050">
              <a:solidFill>
                <a:schemeClr val="bg1"/>
              </a:solidFill>
              <a:latin typeface="Segoe UI" pitchFamily="34" charset="0"/>
              <a:cs typeface="Segoe UI" pitchFamily="34" charset="0"/>
            </a:rPr>
            <a:t>עשיתי את החלק היחסי של האוכלוסיה של בש מהארצי (אחרי המרה לשנת 2019 מ2017..)</a:t>
          </a:r>
        </a:p>
      </xdr:txBody>
    </xdr:sp>
    <xdr:clientData/>
  </xdr:twoCellAnchor>
  <xdr:twoCellAnchor>
    <xdr:from>
      <xdr:col>12</xdr:col>
      <xdr:colOff>295355</xdr:colOff>
      <xdr:row>33</xdr:row>
      <xdr:rowOff>169688</xdr:rowOff>
    </xdr:from>
    <xdr:to>
      <xdr:col>13</xdr:col>
      <xdr:colOff>1263062</xdr:colOff>
      <xdr:row>38</xdr:row>
      <xdr:rowOff>35218</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24434426" y="6660295"/>
          <a:ext cx="2723029" cy="1375923"/>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400" baseline="0">
              <a:solidFill>
                <a:schemeClr val="bg1"/>
              </a:solidFill>
              <a:latin typeface="Segoe UI" pitchFamily="34" charset="0"/>
              <a:cs typeface="Segoe UI" pitchFamily="34" charset="0"/>
            </a:rPr>
            <a:t>נכון לשלב זה- ניקח את המקדם</a:t>
          </a:r>
          <a:r>
            <a:rPr lang="en-US" sz="1400" baseline="0">
              <a:solidFill>
                <a:schemeClr val="bg1"/>
              </a:solidFill>
              <a:latin typeface="Segoe UI" pitchFamily="34" charset="0"/>
              <a:cs typeface="Segoe UI" pitchFamily="34" charset="0"/>
            </a:rPr>
            <a:t> </a:t>
          </a:r>
          <a:r>
            <a:rPr lang="he-IL" sz="1400" baseline="0">
              <a:solidFill>
                <a:schemeClr val="bg1"/>
              </a:solidFill>
              <a:latin typeface="Segoe UI" pitchFamily="34" charset="0"/>
              <a:cs typeface="Segoe UI" pitchFamily="34" charset="0"/>
            </a:rPr>
            <a:t>למודל העירוני. לרשום בצד שלקחנו את המקדם הזה. נניח שהמקדם נשאר קבוע בזמן</a:t>
          </a:r>
          <a:endParaRPr lang="he-IL" sz="1400">
            <a:solidFill>
              <a:schemeClr val="bg1"/>
            </a:solidFill>
            <a:latin typeface="Segoe UI" pitchFamily="34" charset="0"/>
            <a:cs typeface="Segoe UI" pitchFamily="34" charset="0"/>
          </a:endParaRPr>
        </a:p>
      </xdr:txBody>
    </xdr:sp>
    <xdr:clientData/>
  </xdr:twoCellAnchor>
  <xdr:twoCellAnchor>
    <xdr:from>
      <xdr:col>9</xdr:col>
      <xdr:colOff>341299</xdr:colOff>
      <xdr:row>36</xdr:row>
      <xdr:rowOff>37139</xdr:rowOff>
    </xdr:from>
    <xdr:to>
      <xdr:col>10</xdr:col>
      <xdr:colOff>605918</xdr:colOff>
      <xdr:row>44</xdr:row>
      <xdr:rowOff>169689</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7472692" y="7684353"/>
          <a:ext cx="2700297" cy="162933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050">
              <a:solidFill>
                <a:schemeClr val="bg1"/>
              </a:solidFill>
              <a:latin typeface="Segoe UI" pitchFamily="34" charset="0"/>
              <a:cs typeface="Segoe UI" pitchFamily="34" charset="0"/>
            </a:rPr>
            <a:t>במודל</a:t>
          </a:r>
          <a:r>
            <a:rPr lang="he-IL" sz="1050" baseline="0">
              <a:solidFill>
                <a:schemeClr val="bg1"/>
              </a:solidFill>
              <a:latin typeface="Segoe UI" pitchFamily="34" charset="0"/>
              <a:cs typeface="Segoe UI" pitchFamily="34" charset="0"/>
            </a:rPr>
            <a:t> הארצי- </a:t>
          </a:r>
          <a:r>
            <a:rPr lang="he-IL" sz="1050">
              <a:solidFill>
                <a:schemeClr val="bg1"/>
              </a:solidFill>
              <a:latin typeface="Segoe UI" pitchFamily="34" charset="0"/>
              <a:cs typeface="Segoe UI" pitchFamily="34" charset="0"/>
            </a:rPr>
            <a:t>חושב עם נתוני 2017 בגיליון </a:t>
          </a:r>
          <a:r>
            <a:rPr lang="en-US" sz="1050">
              <a:solidFill>
                <a:schemeClr val="bg1"/>
              </a:solidFill>
              <a:latin typeface="Segoe UI" pitchFamily="34" charset="0"/>
              <a:cs typeface="Segoe UI" pitchFamily="34" charset="0"/>
            </a:rPr>
            <a:t>polutant Register - GHG</a:t>
          </a:r>
          <a:r>
            <a:rPr lang="he-IL" sz="1050">
              <a:solidFill>
                <a:schemeClr val="bg1"/>
              </a:solidFill>
              <a:latin typeface="Segoe UI" pitchFamily="34" charset="0"/>
              <a:cs typeface="Segoe UI" pitchFamily="34" charset="0"/>
            </a:rPr>
            <a:t> ולכן, כדי שיתאים לנתון הפליטה- שמתי פה ערך שנותן נתון מקדם פליטה כמו במודל הארצי.</a:t>
          </a:r>
          <a:br>
            <a:rPr lang="en-US" sz="1050">
              <a:solidFill>
                <a:schemeClr val="bg1"/>
              </a:solidFill>
              <a:latin typeface="Segoe UI" pitchFamily="34" charset="0"/>
              <a:cs typeface="Segoe UI" pitchFamily="34" charset="0"/>
            </a:rPr>
          </a:br>
          <a:r>
            <a:rPr lang="he-IL" sz="1050">
              <a:solidFill>
                <a:schemeClr val="bg1"/>
              </a:solidFill>
              <a:latin typeface="Segoe UI" pitchFamily="34" charset="0"/>
              <a:cs typeface="Segoe UI" pitchFamily="34" charset="0"/>
            </a:rPr>
            <a:t>אני חושבת שכן כדאי לוודא שבב"ש בשנת 2019 הפליטה הייתה דומה לזה מטיט.</a:t>
          </a:r>
          <a:br>
            <a:rPr lang="en-US" sz="1050">
              <a:solidFill>
                <a:schemeClr val="bg1"/>
              </a:solidFill>
              <a:latin typeface="Segoe UI" pitchFamily="34" charset="0"/>
              <a:cs typeface="Segoe UI" pitchFamily="34" charset="0"/>
            </a:rPr>
          </a:br>
          <a:r>
            <a:rPr lang="he-IL" sz="1050">
              <a:solidFill>
                <a:schemeClr val="bg1"/>
              </a:solidFill>
              <a:latin typeface="Segoe UI" pitchFamily="34" charset="0"/>
              <a:cs typeface="Segoe UI" pitchFamily="34" charset="0"/>
            </a:rPr>
            <a:t>למרות שהמודל לא משתמש בזה חוץ מזה אז זה לא נורא</a:t>
          </a:r>
        </a:p>
      </xdr:txBody>
    </xdr:sp>
    <xdr:clientData/>
  </xdr:twoCellAnchor>
  <xdr:twoCellAnchor>
    <xdr:from>
      <xdr:col>14</xdr:col>
      <xdr:colOff>42743</xdr:colOff>
      <xdr:row>17</xdr:row>
      <xdr:rowOff>141193</xdr:rowOff>
    </xdr:from>
    <xdr:to>
      <xdr:col>15</xdr:col>
      <xdr:colOff>150797</xdr:colOff>
      <xdr:row>23</xdr:row>
      <xdr:rowOff>122464</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27692457" y="3502157"/>
          <a:ext cx="1863376" cy="1165093"/>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האם אנו בודקים רק ייצור של טיט? מה עם חומרים אחרים?</a:t>
          </a:r>
        </a:p>
      </xdr:txBody>
    </xdr:sp>
    <xdr:clientData/>
  </xdr:twoCellAnchor>
  <xdr:twoCellAnchor>
    <xdr:from>
      <xdr:col>3</xdr:col>
      <xdr:colOff>1621970</xdr:colOff>
      <xdr:row>46</xdr:row>
      <xdr:rowOff>145676</xdr:rowOff>
    </xdr:from>
    <xdr:to>
      <xdr:col>5</xdr:col>
      <xdr:colOff>593911</xdr:colOff>
      <xdr:row>58</xdr:row>
      <xdr:rowOff>135300</xdr:rowOff>
    </xdr:to>
    <xdr:sp macro="" textlink="">
      <xdr:nvSpPr>
        <xdr:cNvPr id="9" name="אליפסה 8">
          <a:extLst>
            <a:ext uri="{FF2B5EF4-FFF2-40B4-BE49-F238E27FC236}">
              <a16:creationId xmlns:a16="http://schemas.microsoft.com/office/drawing/2014/main" id="{76CB6FCD-EA02-466E-9B93-05578C401AD5}"/>
            </a:ext>
          </a:extLst>
        </xdr:cNvPr>
        <xdr:cNvSpPr/>
      </xdr:nvSpPr>
      <xdr:spPr>
        <a:xfrm>
          <a:off x="7471441" y="9749117"/>
          <a:ext cx="2938823" cy="2174771"/>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600" b="1"/>
            <a:t>בגדול גם זה יחושב- הפסולת והפליטה מכריית החומרים והפסולת והפליטה מייצור מלט</a:t>
          </a:r>
        </a:p>
      </xdr:txBody>
    </xdr:sp>
    <xdr:clientData/>
  </xdr:twoCellAnchor>
  <xdr:twoCellAnchor>
    <xdr:from>
      <xdr:col>3</xdr:col>
      <xdr:colOff>1535207</xdr:colOff>
      <xdr:row>31</xdr:row>
      <xdr:rowOff>22411</xdr:rowOff>
    </xdr:from>
    <xdr:to>
      <xdr:col>4</xdr:col>
      <xdr:colOff>795618</xdr:colOff>
      <xdr:row>34</xdr:row>
      <xdr:rowOff>670781</xdr:rowOff>
    </xdr:to>
    <xdr:sp macro="" textlink="">
      <xdr:nvSpPr>
        <xdr:cNvPr id="11" name="אליפסה 10">
          <a:extLst>
            <a:ext uri="{FF2B5EF4-FFF2-40B4-BE49-F238E27FC236}">
              <a16:creationId xmlns:a16="http://schemas.microsoft.com/office/drawing/2014/main" id="{76507319-EF9E-4C0B-A78C-246EB6B31DFA}"/>
            </a:ext>
          </a:extLst>
        </xdr:cNvPr>
        <xdr:cNvSpPr/>
      </xdr:nvSpPr>
      <xdr:spPr>
        <a:xfrm>
          <a:off x="7384678" y="6163235"/>
          <a:ext cx="1445558" cy="1197458"/>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600" b="1"/>
            <a:t>את כל זה מחשב המודל</a:t>
          </a:r>
        </a:p>
      </xdr:txBody>
    </xdr:sp>
    <xdr:clientData/>
  </xdr:twoCellAnchor>
  <xdr:twoCellAnchor>
    <xdr:from>
      <xdr:col>9</xdr:col>
      <xdr:colOff>742310</xdr:colOff>
      <xdr:row>26</xdr:row>
      <xdr:rowOff>131589</xdr:rowOff>
    </xdr:from>
    <xdr:to>
      <xdr:col>10</xdr:col>
      <xdr:colOff>1006929</xdr:colOff>
      <xdr:row>34</xdr:row>
      <xdr:rowOff>174491</xdr:rowOff>
    </xdr:to>
    <xdr:sp macro="" textlink="">
      <xdr:nvSpPr>
        <xdr:cNvPr id="12" name="TextBox 4">
          <a:extLst>
            <a:ext uri="{FF2B5EF4-FFF2-40B4-BE49-F238E27FC236}">
              <a16:creationId xmlns:a16="http://schemas.microsoft.com/office/drawing/2014/main" id="{CA39A9FE-D1B1-4818-B47F-F01B5B731FA3}"/>
            </a:ext>
          </a:extLst>
        </xdr:cNvPr>
        <xdr:cNvSpPr txBox="1"/>
      </xdr:nvSpPr>
      <xdr:spPr>
        <a:xfrm>
          <a:off x="17876104" y="5230265"/>
          <a:ext cx="2696296" cy="1634138"/>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2000">
              <a:solidFill>
                <a:schemeClr val="bg1"/>
              </a:solidFill>
              <a:latin typeface="Segoe UI" pitchFamily="34" charset="0"/>
              <a:cs typeface="Segoe UI" pitchFamily="34" charset="0"/>
            </a:rPr>
            <a:t>המודל לא משתמש בנתונים אלו, חוץ</a:t>
          </a:r>
          <a:r>
            <a:rPr lang="he-IL" sz="2000" baseline="0">
              <a:solidFill>
                <a:schemeClr val="bg1"/>
              </a:solidFill>
              <a:latin typeface="Segoe UI" pitchFamily="34" charset="0"/>
              <a:cs typeface="Segoe UI" pitchFamily="34" charset="0"/>
            </a:rPr>
            <a:t> מהנתון לייצור מלט</a:t>
          </a:r>
          <a:endParaRPr lang="he-IL" sz="2000">
            <a:solidFill>
              <a:schemeClr val="bg1"/>
            </a:solidFill>
            <a:latin typeface="Segoe UI" pitchFamily="34" charset="0"/>
            <a:cs typeface="Segoe UI" pitchFamily="34" charset="0"/>
          </a:endParaRPr>
        </a:p>
      </xdr:txBody>
    </xdr:sp>
    <xdr:clientData/>
  </xdr:twoCellAnchor>
  <xdr:twoCellAnchor>
    <xdr:from>
      <xdr:col>20</xdr:col>
      <xdr:colOff>92368</xdr:colOff>
      <xdr:row>5</xdr:row>
      <xdr:rowOff>95570</xdr:rowOff>
    </xdr:from>
    <xdr:to>
      <xdr:col>22</xdr:col>
      <xdr:colOff>581422</xdr:colOff>
      <xdr:row>11</xdr:row>
      <xdr:rowOff>88047</xdr:rowOff>
    </xdr:to>
    <xdr:sp macro="" textlink="">
      <xdr:nvSpPr>
        <xdr:cNvPr id="13" name="TextBox 7">
          <a:extLst>
            <a:ext uri="{FF2B5EF4-FFF2-40B4-BE49-F238E27FC236}">
              <a16:creationId xmlns:a16="http://schemas.microsoft.com/office/drawing/2014/main" id="{07DBA4ED-0234-4F84-88BB-5C5D20C83A40}"/>
            </a:ext>
          </a:extLst>
        </xdr:cNvPr>
        <xdr:cNvSpPr txBox="1"/>
      </xdr:nvSpPr>
      <xdr:spPr>
        <a:xfrm>
          <a:off x="33474692" y="1137717"/>
          <a:ext cx="1856171" cy="116909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הנתונים האלה משירי לבדוק אם נכונים</a:t>
          </a:r>
        </a:p>
      </xdr:txBody>
    </xdr:sp>
    <xdr:clientData/>
  </xdr:twoCellAnchor>
  <xdr:twoCellAnchor>
    <xdr:from>
      <xdr:col>17</xdr:col>
      <xdr:colOff>1085209</xdr:colOff>
      <xdr:row>16</xdr:row>
      <xdr:rowOff>124706</xdr:rowOff>
    </xdr:from>
    <xdr:to>
      <xdr:col>20</xdr:col>
      <xdr:colOff>341615</xdr:colOff>
      <xdr:row>21</xdr:row>
      <xdr:rowOff>195624</xdr:rowOff>
    </xdr:to>
    <xdr:sp macro="" textlink="">
      <xdr:nvSpPr>
        <xdr:cNvPr id="14" name="TextBox 7">
          <a:extLst>
            <a:ext uri="{FF2B5EF4-FFF2-40B4-BE49-F238E27FC236}">
              <a16:creationId xmlns:a16="http://schemas.microsoft.com/office/drawing/2014/main" id="{E037D0A1-3B1C-467B-B636-D7236A2E10B9}"/>
            </a:ext>
          </a:extLst>
        </xdr:cNvPr>
        <xdr:cNvSpPr txBox="1"/>
      </xdr:nvSpPr>
      <xdr:spPr>
        <a:xfrm>
          <a:off x="31867768" y="3340794"/>
          <a:ext cx="1856171" cy="116909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זה</a:t>
          </a:r>
          <a:r>
            <a:rPr lang="he-IL" sz="1200" baseline="0">
              <a:solidFill>
                <a:schemeClr val="bg1"/>
              </a:solidFill>
              <a:latin typeface="Segoe UI" pitchFamily="34" charset="0"/>
              <a:cs typeface="Segoe UI" pitchFamily="34" charset="0"/>
            </a:rPr>
            <a:t> השטח הבנוי בישראל.</a:t>
          </a:r>
          <a:br>
            <a:rPr lang="en-US" sz="1200" baseline="0">
              <a:solidFill>
                <a:schemeClr val="bg1"/>
              </a:solidFill>
              <a:latin typeface="Segoe UI" pitchFamily="34" charset="0"/>
              <a:cs typeface="Segoe UI" pitchFamily="34" charset="0"/>
            </a:rPr>
          </a:br>
          <a:r>
            <a:rPr lang="he-IL" sz="1200" baseline="0">
              <a:solidFill>
                <a:schemeClr val="bg1"/>
              </a:solidFill>
              <a:latin typeface="Segoe UI" pitchFamily="34" charset="0"/>
              <a:cs typeface="Segoe UI" pitchFamily="34" charset="0"/>
            </a:rPr>
            <a:t>האם זה בכלל רלוונטי במודל העירוני?</a:t>
          </a:r>
          <a:endParaRPr lang="he-IL" sz="1200">
            <a:solidFill>
              <a:schemeClr val="bg1"/>
            </a:solidFill>
            <a:latin typeface="Segoe UI" pitchFamily="34" charset="0"/>
            <a:cs typeface="Segoe UI"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6895</xdr:colOff>
      <xdr:row>24</xdr:row>
      <xdr:rowOff>179432</xdr:rowOff>
    </xdr:from>
    <xdr:to>
      <xdr:col>23</xdr:col>
      <xdr:colOff>311695</xdr:colOff>
      <xdr:row>40</xdr:row>
      <xdr:rowOff>171812</xdr:rowOff>
    </xdr:to>
    <xdr:graphicFrame macro="">
      <xdr:nvGraphicFramePr>
        <xdr:cNvPr id="2" name="Chart 2">
          <a:extLst>
            <a:ext uri="{FF2B5EF4-FFF2-40B4-BE49-F238E27FC236}">
              <a16:creationId xmlns:a16="http://schemas.microsoft.com/office/drawing/2014/main" id="{A73A1EBB-0E9C-B71E-DBC1-DC528F3E1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45720</xdr:colOff>
      <xdr:row>27</xdr:row>
      <xdr:rowOff>171450</xdr:rowOff>
    </xdr:from>
    <xdr:ext cx="1649618"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6670968-98AC-D101-8735-7CADB9657422}"/>
                </a:ext>
              </a:extLst>
            </xdr:cNvPr>
            <xdr:cNvSpPr txBox="1"/>
          </xdr:nvSpPr>
          <xdr:spPr>
            <a:xfrm>
              <a:off x="5532120" y="5591175"/>
              <a:ext cx="164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𝑃𝑜𝑝𝑢𝑙𝑎𝑡𝑖𝑜𝑛</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𝑏</m:t>
                            </m:r>
                          </m:e>
                        </m:d>
                      </m:e>
                      <m:sup>
                        <m:r>
                          <a:rPr lang="en-US" sz="1100" b="0" i="1">
                            <a:latin typeface="Cambria Math" panose="02040503050406030204" pitchFamily="18" charset="0"/>
                          </a:rPr>
                          <m:t>𝑛</m:t>
                        </m:r>
                      </m:sup>
                    </m:sSup>
                  </m:oMath>
                </m:oMathPara>
              </a14:m>
              <a:endParaRPr lang="en-US" sz="1100" b="0"/>
            </a:p>
          </xdr:txBody>
        </xdr:sp>
      </mc:Choice>
      <mc:Fallback xmlns="">
        <xdr:sp macro="" textlink="">
          <xdr:nvSpPr>
            <xdr:cNvPr id="3" name="TextBox 2">
              <a:extLst>
                <a:ext uri="{FF2B5EF4-FFF2-40B4-BE49-F238E27FC236}">
                  <a16:creationId xmlns="" xmlns:a16="http://schemas.microsoft.com/office/drawing/2014/main" xmlns:a14="http://schemas.microsoft.com/office/drawing/2010/main" id="{36670968-98AC-D101-8735-7CADB9657422}"/>
                </a:ext>
              </a:extLst>
            </xdr:cNvPr>
            <xdr:cNvSpPr txBox="1"/>
          </xdr:nvSpPr>
          <xdr:spPr>
            <a:xfrm>
              <a:off x="5532120" y="5591175"/>
              <a:ext cx="164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𝑃𝑜𝑝𝑢𝑙𝑎𝑡𝑖𝑜𝑛=𝑎∗</a:t>
              </a:r>
              <a:r>
                <a:rPr lang="en-US" sz="1100" b="0" i="0">
                  <a:solidFill>
                    <a:schemeClr val="tx1"/>
                  </a:solidFill>
                  <a:effectLst/>
                  <a:latin typeface="Cambria Math"/>
                  <a:ea typeface="+mn-ea"/>
                  <a:cs typeface="+mn-cs"/>
                </a:rPr>
                <a:t>(</a:t>
              </a:r>
              <a:r>
                <a:rPr lang="en-US" sz="1100" b="0" i="0">
                  <a:solidFill>
                    <a:schemeClr val="tx1"/>
                  </a:solidFill>
                  <a:effectLst/>
                  <a:latin typeface="Cambria Math" panose="02040503050406030204" pitchFamily="18" charset="0"/>
                  <a:ea typeface="+mn-ea"/>
                  <a:cs typeface="+mn-cs"/>
                </a:rPr>
                <a:t>1+𝑏</a:t>
              </a:r>
              <a:r>
                <a:rPr lang="en-US" sz="1100" b="0" i="0">
                  <a:solidFill>
                    <a:schemeClr val="tx1"/>
                  </a:solidFill>
                  <a:effectLst/>
                  <a:latin typeface="Cambria Math"/>
                  <a:ea typeface="+mn-ea"/>
                  <a:cs typeface="+mn-cs"/>
                </a:rPr>
                <a:t>)^</a:t>
              </a:r>
              <a:r>
                <a:rPr lang="en-US" sz="1100" b="0" i="0">
                  <a:latin typeface="Cambria Math" panose="02040503050406030204" pitchFamily="18" charset="0"/>
                </a:rPr>
                <a:t>𝑛</a:t>
              </a:r>
              <a:endParaRPr lang="en-US" sz="1100" b="0"/>
            </a:p>
          </xdr:txBody>
        </xdr:sp>
      </mc:Fallback>
    </mc:AlternateContent>
    <xdr:clientData/>
  </xdr:oneCellAnchor>
  <xdr:oneCellAnchor>
    <xdr:from>
      <xdr:col>8</xdr:col>
      <xdr:colOff>22860</xdr:colOff>
      <xdr:row>29</xdr:row>
      <xdr:rowOff>11792</xdr:rowOff>
    </xdr:from>
    <xdr:ext cx="2121606"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A68A50-41E0-4CAE-8449-382C689E9C78}"/>
                </a:ext>
              </a:extLst>
            </xdr:cNvPr>
            <xdr:cNvSpPr txBox="1"/>
          </xdr:nvSpPr>
          <xdr:spPr>
            <a:xfrm>
              <a:off x="5509260" y="5793467"/>
              <a:ext cx="212160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𝑎</m:t>
                    </m:r>
                    <m:r>
                      <a:rPr lang="en-US" sz="1100" b="0" i="1">
                        <a:latin typeface="Cambria Math" panose="02040503050406030204" pitchFamily="18" charset="0"/>
                      </a:rPr>
                      <m:t>−</m:t>
                    </m:r>
                    <m:r>
                      <a:rPr lang="en-US" sz="1100" b="0" i="1">
                        <a:latin typeface="Cambria Math" panose="02040503050406030204" pitchFamily="18" charset="0"/>
                      </a:rPr>
                      <m:t>2017</m:t>
                    </m:r>
                    <m:r>
                      <a:rPr lang="en-US" sz="1100" b="0" i="1">
                        <a:latin typeface="Cambria Math" panose="02040503050406030204" pitchFamily="18" charset="0"/>
                      </a:rPr>
                      <m:t> </m:t>
                    </m:r>
                    <m:r>
                      <a:rPr lang="en-US" sz="1100" b="0" i="1">
                        <a:latin typeface="Cambria Math" panose="02040503050406030204" pitchFamily="18" charset="0"/>
                      </a:rPr>
                      <m:t>𝑝𝑜𝑝𝑢𝑙𝑎𝑡𝑖𝑜𝑛</m:t>
                    </m:r>
                    <m:r>
                      <a:rPr lang="en-US" sz="1100" b="0" i="1">
                        <a:latin typeface="Cambria Math" panose="02040503050406030204" pitchFamily="18" charset="0"/>
                      </a:rPr>
                      <m:t> </m:t>
                    </m:r>
                    <m:d>
                      <m:dPr>
                        <m:ctrlPr>
                          <a:rPr lang="en-US" sz="1100" b="0" i="1">
                            <a:latin typeface="Cambria Math" panose="02040503050406030204" pitchFamily="18" charset="0"/>
                          </a:rPr>
                        </m:ctrlPr>
                      </m:dPr>
                      <m:e>
                        <m:r>
                          <a:rPr lang="en-US" sz="1100" b="0" i="1">
                            <a:latin typeface="Cambria Math" panose="02040503050406030204" pitchFamily="18" charset="0"/>
                          </a:rPr>
                          <m:t>𝑏𝑎𝑠𝑒</m:t>
                        </m:r>
                        <m:r>
                          <a:rPr lang="en-US" sz="1100" b="0" i="1">
                            <a:latin typeface="Cambria Math" panose="02040503050406030204" pitchFamily="18" charset="0"/>
                          </a:rPr>
                          <m:t> </m:t>
                        </m:r>
                        <m:r>
                          <a:rPr lang="en-US" sz="1100" b="0" i="1">
                            <a:latin typeface="Cambria Math" panose="02040503050406030204" pitchFamily="18" charset="0"/>
                          </a:rPr>
                          <m:t>𝑦𝑒𝑎𝑟</m:t>
                        </m:r>
                      </m:e>
                    </m:d>
                    <m:r>
                      <a:rPr lang="en-US" sz="1100" b="0" i="0">
                        <a:latin typeface="Cambria Math" panose="02040503050406030204" pitchFamily="18" charset="0"/>
                      </a:rPr>
                      <m:t> </m:t>
                    </m:r>
                  </m:oMath>
                </m:oMathPara>
              </a14:m>
              <a:endParaRPr lang="en-US" sz="1100" b="0"/>
            </a:p>
          </xdr:txBody>
        </xdr:sp>
      </mc:Choice>
      <mc:Fallback xmlns="">
        <xdr:sp macro="" textlink="">
          <xdr:nvSpPr>
            <xdr:cNvPr id="4" name="TextBox 3">
              <a:extLst>
                <a:ext uri="{FF2B5EF4-FFF2-40B4-BE49-F238E27FC236}">
                  <a16:creationId xmlns="" xmlns:a16="http://schemas.microsoft.com/office/drawing/2014/main" xmlns:a14="http://schemas.microsoft.com/office/drawing/2010/main" id="{90A68A50-41E0-4CAE-8449-382C689E9C78}"/>
                </a:ext>
              </a:extLst>
            </xdr:cNvPr>
            <xdr:cNvSpPr txBox="1"/>
          </xdr:nvSpPr>
          <xdr:spPr>
            <a:xfrm>
              <a:off x="5509260" y="5793467"/>
              <a:ext cx="212160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𝑎−2017 𝑝𝑜𝑝𝑢𝑙𝑎𝑡𝑖𝑜𝑛 </a:t>
              </a:r>
              <a:r>
                <a:rPr lang="en-US" sz="1100" b="0" i="0">
                  <a:latin typeface="Cambria Math"/>
                </a:rPr>
                <a:t>(</a:t>
              </a:r>
              <a:r>
                <a:rPr lang="en-US" sz="1100" b="0" i="0">
                  <a:latin typeface="Cambria Math" panose="02040503050406030204" pitchFamily="18" charset="0"/>
                </a:rPr>
                <a:t>𝑏𝑎𝑠𝑒 𝑦𝑒𝑎𝑟</a:t>
              </a:r>
              <a:r>
                <a:rPr lang="en-US" sz="1100" b="0" i="0">
                  <a:latin typeface="Cambria Math"/>
                </a:rPr>
                <a:t>)</a:t>
              </a:r>
              <a:r>
                <a:rPr lang="en-US" sz="1100" b="0" i="0">
                  <a:latin typeface="Cambria Math" panose="02040503050406030204" pitchFamily="18" charset="0"/>
                </a:rPr>
                <a:t>  </a:t>
              </a:r>
              <a:endParaRPr lang="en-US" sz="1100" b="0"/>
            </a:p>
          </xdr:txBody>
        </xdr:sp>
      </mc:Fallback>
    </mc:AlternateContent>
    <xdr:clientData/>
  </xdr:oneCellAnchor>
  <xdr:oneCellAnchor>
    <xdr:from>
      <xdr:col>8</xdr:col>
      <xdr:colOff>37012</xdr:colOff>
      <xdr:row>30</xdr:row>
      <xdr:rowOff>41184</xdr:rowOff>
    </xdr:from>
    <xdr:ext cx="1216936"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0FBA166-9A1B-400C-8FB4-1C03B1681E5A}"/>
                </a:ext>
              </a:extLst>
            </xdr:cNvPr>
            <xdr:cNvSpPr txBox="1"/>
          </xdr:nvSpPr>
          <xdr:spPr>
            <a:xfrm>
              <a:off x="5523412" y="6003834"/>
              <a:ext cx="12169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r>
                      <a:rPr lang="en-US" sz="1100" b="0" i="1">
                        <a:latin typeface="Cambria Math" panose="02040503050406030204" pitchFamily="18" charset="0"/>
                      </a:rPr>
                      <m:t>−</m:t>
                    </m:r>
                    <m:r>
                      <a:rPr lang="en-US" sz="1100" b="0" i="1">
                        <a:latin typeface="Cambria Math" panose="02040503050406030204" pitchFamily="18" charset="0"/>
                      </a:rPr>
                      <m:t>𝑦𝑒𝑎𝑟𝑙𝑦</m:t>
                    </m:r>
                    <m:r>
                      <a:rPr lang="en-US" sz="1100" b="0" i="1">
                        <a:latin typeface="Cambria Math" panose="02040503050406030204" pitchFamily="18" charset="0"/>
                      </a:rPr>
                      <m:t> </m:t>
                    </m:r>
                    <m:r>
                      <a:rPr lang="en-US" sz="1100" b="0" i="1">
                        <a:latin typeface="Cambria Math" panose="02040503050406030204" pitchFamily="18" charset="0"/>
                      </a:rPr>
                      <m:t>𝑔𝑟𝑜𝑤𝑡</m:t>
                    </m:r>
                    <m:r>
                      <a:rPr lang="en-US" sz="1100" b="0" i="1">
                        <a:latin typeface="Cambria Math" panose="02040503050406030204" pitchFamily="18" charset="0"/>
                      </a:rPr>
                      <m:t>h</m:t>
                    </m:r>
                  </m:oMath>
                </m:oMathPara>
              </a14:m>
              <a:endParaRPr lang="en-US" sz="1100" b="0"/>
            </a:p>
          </xdr:txBody>
        </xdr:sp>
      </mc:Choice>
      <mc:Fallback xmlns="">
        <xdr:sp macro="" textlink="">
          <xdr:nvSpPr>
            <xdr:cNvPr id="5" name="TextBox 4">
              <a:extLst>
                <a:ext uri="{FF2B5EF4-FFF2-40B4-BE49-F238E27FC236}">
                  <a16:creationId xmlns="" xmlns:a16="http://schemas.microsoft.com/office/drawing/2014/main" xmlns:a14="http://schemas.microsoft.com/office/drawing/2010/main" id="{50FBA166-9A1B-400C-8FB4-1C03B1681E5A}"/>
                </a:ext>
              </a:extLst>
            </xdr:cNvPr>
            <xdr:cNvSpPr txBox="1"/>
          </xdr:nvSpPr>
          <xdr:spPr>
            <a:xfrm>
              <a:off x="5523412" y="6003834"/>
              <a:ext cx="12169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𝐵−𝑦𝑒𝑎𝑟𝑙𝑦 𝑔𝑟𝑜𝑤𝑡ℎ</a:t>
              </a:r>
              <a:endParaRPr lang="en-US" sz="1100" b="0"/>
            </a:p>
          </xdr:txBody>
        </xdr:sp>
      </mc:Fallback>
    </mc:AlternateContent>
    <xdr:clientData/>
  </xdr:oneCellAnchor>
  <xdr:twoCellAnchor>
    <xdr:from>
      <xdr:col>16</xdr:col>
      <xdr:colOff>283028</xdr:colOff>
      <xdr:row>44</xdr:row>
      <xdr:rowOff>177982</xdr:rowOff>
    </xdr:from>
    <xdr:to>
      <xdr:col>29</xdr:col>
      <xdr:colOff>312056</xdr:colOff>
      <xdr:row>59</xdr:row>
      <xdr:rowOff>141696</xdr:rowOff>
    </xdr:to>
    <xdr:graphicFrame macro="">
      <xdr:nvGraphicFramePr>
        <xdr:cNvPr id="6" name="Chart 7">
          <a:extLst>
            <a:ext uri="{FF2B5EF4-FFF2-40B4-BE49-F238E27FC236}">
              <a16:creationId xmlns:a16="http://schemas.microsoft.com/office/drawing/2014/main" id="{94E64BF1-779D-422C-AB71-5D015CD75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182516</xdr:colOff>
      <xdr:row>25</xdr:row>
      <xdr:rowOff>125478</xdr:rowOff>
    </xdr:from>
    <xdr:to>
      <xdr:col>39</xdr:col>
      <xdr:colOff>451661</xdr:colOff>
      <xdr:row>41</xdr:row>
      <xdr:rowOff>122169</xdr:rowOff>
    </xdr:to>
    <xdr:graphicFrame macro="">
      <xdr:nvGraphicFramePr>
        <xdr:cNvPr id="7" name="Chart 1">
          <a:extLst>
            <a:ext uri="{FF2B5EF4-FFF2-40B4-BE49-F238E27FC236}">
              <a16:creationId xmlns:a16="http://schemas.microsoft.com/office/drawing/2014/main" id="{BAFE054F-B8D4-0291-38C6-98028D8D6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323850</xdr:colOff>
      <xdr:row>46</xdr:row>
      <xdr:rowOff>301625</xdr:rowOff>
    </xdr:from>
    <xdr:to>
      <xdr:col>6</xdr:col>
      <xdr:colOff>492125</xdr:colOff>
      <xdr:row>51</xdr:row>
      <xdr:rowOff>187325</xdr:rowOff>
    </xdr:to>
    <xdr:sp macro="" textlink="">
      <xdr:nvSpPr>
        <xdr:cNvPr id="2" name="TextBox 1">
          <a:extLst>
            <a:ext uri="{FF2B5EF4-FFF2-40B4-BE49-F238E27FC236}">
              <a16:creationId xmlns:a16="http://schemas.microsoft.com/office/drawing/2014/main" id="{96B3CC5B-4404-4359-8566-C26C212A28C9}"/>
            </a:ext>
          </a:extLst>
        </xdr:cNvPr>
        <xdr:cNvSpPr txBox="1"/>
      </xdr:nvSpPr>
      <xdr:spPr>
        <a:xfrm>
          <a:off x="2971800" y="13855700"/>
          <a:ext cx="728345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a:t>קובץ</a:t>
          </a:r>
          <a:r>
            <a:rPr lang="he-IL" sz="1100" baseline="0"/>
            <a:t> חומרים:</a:t>
          </a:r>
        </a:p>
        <a:p>
          <a:pPr rtl="1"/>
          <a:r>
            <a:rPr lang="he-IL" sz="1100" baseline="0"/>
            <a:t>1. נעשתה החלוקה למזחור והטמנה - כולל פליטות מהתעסקות בהטמנת פסולת.</a:t>
          </a:r>
        </a:p>
        <a:p>
          <a:pPr rtl="1"/>
          <a:r>
            <a:rPr lang="he-IL" sz="1100" baseline="0"/>
            <a:t>2. לדעתי - צריך לחלק לשלושה חלקים: צריכה, פסולת ופליטות.</a:t>
          </a:r>
        </a:p>
        <a:p>
          <a:pPr rtl="1"/>
          <a:r>
            <a:rPr lang="he-IL" sz="1100" baseline="0"/>
            <a:t>    2.1. - פליטות כוללות: התעסקות בהטמנה, ייצור חומרים (ללא אנרגיה, בינוי, התפלה, טיפול בשפכים וחקלאות אשר נמצאים בסקטורים אחרים).</a:t>
          </a:r>
        </a:p>
        <a:p>
          <a:pPr rtl="1"/>
          <a:r>
            <a:rPr lang="he-IL" sz="1100" baseline="0"/>
            <a:t>    2.2. - פסולת: כולל את הפסולת להטמנה ולמחזור - נקשר באופן ישיר לתרחישים 9 ו-10 (הקטנת פסולת והגדלת מחזור על חשבון הטמנה).</a:t>
          </a:r>
        </a:p>
        <a:p>
          <a:pPr rtl="1"/>
          <a:r>
            <a:rPr lang="he-IL" sz="1100" baseline="0"/>
            <a:t>     2.3 - צריכה: כולל את כלל צריכת המוצרים (ללא צריכת מים, אנרגיה, חומרים לבינוי ודלק לתחבורה - הם מודלו בסקטורים האחרים).</a:t>
          </a:r>
        </a:p>
        <a:p>
          <a:pPr rtl="1"/>
          <a:endParaRPr lang="he-IL" sz="1100" baseline="0"/>
        </a:p>
        <a:p>
          <a:pPr rtl="1"/>
          <a:r>
            <a:rPr lang="he-IL" sz="1100" baseline="0"/>
            <a:t>3. צריך לרכז את כלל החומרים ולהציג את הפליטות. אפשר לעשות את זה מהקובץ של מפלס.</a:t>
          </a:r>
          <a:endParaRPr lang="en-US" sz="1100"/>
        </a:p>
      </xdr:txBody>
    </xdr:sp>
    <xdr:clientData/>
  </xdr:twoCellAnchor>
  <xdr:twoCellAnchor>
    <xdr:from>
      <xdr:col>18</xdr:col>
      <xdr:colOff>764649</xdr:colOff>
      <xdr:row>44</xdr:row>
      <xdr:rowOff>75996</xdr:rowOff>
    </xdr:from>
    <xdr:to>
      <xdr:col>22</xdr:col>
      <xdr:colOff>200280</xdr:colOff>
      <xdr:row>46</xdr:row>
      <xdr:rowOff>25003</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2422285" y="11956269"/>
          <a:ext cx="3453450" cy="849552"/>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לשאול את מידד איך להשתמש</a:t>
          </a:r>
          <a:r>
            <a:rPr lang="he-IL" sz="1200" baseline="0">
              <a:solidFill>
                <a:schemeClr val="bg1"/>
              </a:solidFill>
              <a:latin typeface="Segoe UI" pitchFamily="34" charset="0"/>
              <a:cs typeface="Segoe UI" pitchFamily="34" charset="0"/>
            </a:rPr>
            <a:t> בזה</a:t>
          </a:r>
          <a:endParaRPr lang="he-IL" sz="1200">
            <a:solidFill>
              <a:schemeClr val="bg1"/>
            </a:solidFill>
            <a:latin typeface="Segoe UI" pitchFamily="34" charset="0"/>
            <a:cs typeface="Segoe UI" pitchFamily="34" charset="0"/>
          </a:endParaRPr>
        </a:p>
      </xdr:txBody>
    </xdr:sp>
    <xdr:clientData/>
  </xdr:twoCellAnchor>
  <xdr:twoCellAnchor>
    <xdr:from>
      <xdr:col>3</xdr:col>
      <xdr:colOff>748394</xdr:colOff>
      <xdr:row>5</xdr:row>
      <xdr:rowOff>190499</xdr:rowOff>
    </xdr:from>
    <xdr:to>
      <xdr:col>4</xdr:col>
      <xdr:colOff>1544814</xdr:colOff>
      <xdr:row>12</xdr:row>
      <xdr:rowOff>176892</xdr:rowOff>
    </xdr:to>
    <xdr:sp macro="" textlink="">
      <xdr:nvSpPr>
        <xdr:cNvPr id="8" name="TextBox 4">
          <a:extLst>
            <a:ext uri="{FF2B5EF4-FFF2-40B4-BE49-F238E27FC236}">
              <a16:creationId xmlns:a16="http://schemas.microsoft.com/office/drawing/2014/main" id="{0E8ED862-8F3F-4CF0-8CF1-563EDA7862D9}"/>
            </a:ext>
          </a:extLst>
        </xdr:cNvPr>
        <xdr:cNvSpPr txBox="1"/>
      </xdr:nvSpPr>
      <xdr:spPr>
        <a:xfrm>
          <a:off x="4939394" y="1605642"/>
          <a:ext cx="2293206" cy="141514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די</a:t>
          </a:r>
          <a:r>
            <a:rPr lang="he-IL" sz="1200" baseline="0">
              <a:solidFill>
                <a:schemeClr val="bg1"/>
              </a:solidFill>
              <a:latin typeface="Segoe UI" pitchFamily="34" charset="0"/>
              <a:cs typeface="Segoe UI" pitchFamily="34" charset="0"/>
            </a:rPr>
            <a:t> בטוחה שלא צריך את זה למודל העירוני.</a:t>
          </a:r>
        </a:p>
        <a:p>
          <a:pPr algn="ctr" rtl="1"/>
          <a:r>
            <a:rPr lang="he-IL" sz="1200" baseline="0">
              <a:solidFill>
                <a:schemeClr val="bg1"/>
              </a:solidFill>
              <a:latin typeface="Segoe UI" pitchFamily="34" charset="0"/>
              <a:cs typeface="Segoe UI" pitchFamily="34" charset="0"/>
            </a:rPr>
            <a:t>אם כן - יש לקחת את החלק היחסי של 2019 לבאר שבע.</a:t>
          </a:r>
          <a:endParaRPr lang="en-US" sz="1200" baseline="0">
            <a:solidFill>
              <a:schemeClr val="bg1"/>
            </a:solidFill>
            <a:latin typeface="Segoe UI" pitchFamily="34" charset="0"/>
            <a:cs typeface="Segoe UI" pitchFamily="34" charset="0"/>
          </a:endParaRPr>
        </a:p>
      </xdr:txBody>
    </xdr:sp>
    <xdr:clientData/>
  </xdr:twoCellAnchor>
  <xdr:twoCellAnchor>
    <xdr:from>
      <xdr:col>8</xdr:col>
      <xdr:colOff>116062</xdr:colOff>
      <xdr:row>3</xdr:row>
      <xdr:rowOff>123263</xdr:rowOff>
    </xdr:from>
    <xdr:to>
      <xdr:col>11</xdr:col>
      <xdr:colOff>1038945</xdr:colOff>
      <xdr:row>14</xdr:row>
      <xdr:rowOff>40822</xdr:rowOff>
    </xdr:to>
    <xdr:sp macro="" textlink="">
      <xdr:nvSpPr>
        <xdr:cNvPr id="9" name="TextBox 4">
          <a:extLst>
            <a:ext uri="{FF2B5EF4-FFF2-40B4-BE49-F238E27FC236}">
              <a16:creationId xmlns:a16="http://schemas.microsoft.com/office/drawing/2014/main" id="{21BB5638-A19B-4A63-A0A1-1948B2406561}"/>
            </a:ext>
          </a:extLst>
        </xdr:cNvPr>
        <xdr:cNvSpPr txBox="1"/>
      </xdr:nvSpPr>
      <xdr:spPr>
        <a:xfrm>
          <a:off x="9913205" y="1130192"/>
          <a:ext cx="5590133" cy="2162737"/>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400" b="1">
              <a:solidFill>
                <a:schemeClr val="bg1"/>
              </a:solidFill>
              <a:latin typeface="+mj-lt"/>
              <a:cs typeface="+mn-cs"/>
            </a:rPr>
            <a:t>כאן אני מניחה</a:t>
          </a:r>
          <a:r>
            <a:rPr lang="he-IL" sz="1400" b="1" baseline="0">
              <a:solidFill>
                <a:schemeClr val="bg1"/>
              </a:solidFill>
              <a:latin typeface="+mj-lt"/>
              <a:cs typeface="+mn-cs"/>
            </a:rPr>
            <a:t> התפלגות זהה של סוגי פסולת כמו במודל הארצי.</a:t>
          </a:r>
          <a:br>
            <a:rPr lang="en-US" sz="1400" b="1" baseline="0">
              <a:solidFill>
                <a:schemeClr val="bg1"/>
              </a:solidFill>
              <a:latin typeface="+mj-lt"/>
              <a:cs typeface="+mn-cs"/>
            </a:rPr>
          </a:br>
          <a:r>
            <a:rPr lang="he-IL" sz="1400" b="1" baseline="0">
              <a:solidFill>
                <a:schemeClr val="bg1"/>
              </a:solidFill>
              <a:latin typeface="+mj-lt"/>
              <a:cs typeface="+mn-cs"/>
            </a:rPr>
            <a:t>גם מבחינת התפלגות לפסולת עירונית- מסחרית- גזם.</a:t>
          </a:r>
          <a:br>
            <a:rPr lang="en-US" sz="1400" b="1" baseline="0">
              <a:solidFill>
                <a:schemeClr val="bg1"/>
              </a:solidFill>
              <a:latin typeface="+mj-lt"/>
              <a:cs typeface="+mn-cs"/>
            </a:rPr>
          </a:br>
          <a:r>
            <a:rPr lang="he-IL" sz="1400" b="1" baseline="0">
              <a:solidFill>
                <a:schemeClr val="bg1"/>
              </a:solidFill>
              <a:latin typeface="+mj-lt"/>
              <a:cs typeface="+mn-cs"/>
            </a:rPr>
            <a:t>וגם מבחינת התפלגות סוגי החומרים.</a:t>
          </a:r>
          <a:br>
            <a:rPr lang="en-US" sz="1400" b="1" baseline="0">
              <a:solidFill>
                <a:schemeClr val="bg1"/>
              </a:solidFill>
              <a:latin typeface="+mj-lt"/>
              <a:cs typeface="+mn-cs"/>
            </a:rPr>
          </a:br>
          <a:r>
            <a:rPr lang="he-IL" sz="1400" b="1" baseline="0">
              <a:solidFill>
                <a:schemeClr val="bg1"/>
              </a:solidFill>
              <a:latin typeface="+mj-lt"/>
              <a:cs typeface="+mn-cs"/>
            </a:rPr>
            <a:t>יש פה חישוב כלשהו בהתאם לנתוני דוח 1 מהלמ"ס ונתונים יבשים מהלמ"ס לב"ש (2 ק"ג פסולת ליום)</a:t>
          </a:r>
          <a:br>
            <a:rPr lang="en-US" sz="1400" b="1" baseline="0">
              <a:solidFill>
                <a:schemeClr val="bg1"/>
              </a:solidFill>
              <a:latin typeface="+mj-lt"/>
              <a:cs typeface="+mn-cs"/>
            </a:rPr>
          </a:br>
          <a:r>
            <a:rPr lang="he-IL" sz="1400" b="1" baseline="0">
              <a:solidFill>
                <a:schemeClr val="bg1"/>
              </a:solidFill>
              <a:latin typeface="+mj-lt"/>
              <a:cs typeface="+mn-cs"/>
            </a:rPr>
            <a:t>יש קובץ עזר בתיקיה</a:t>
          </a:r>
          <a:br>
            <a:rPr lang="en-US" sz="1400" b="1" baseline="0">
              <a:solidFill>
                <a:schemeClr val="bg1"/>
              </a:solidFill>
              <a:latin typeface="+mj-lt"/>
              <a:cs typeface="+mn-cs"/>
            </a:rPr>
          </a:br>
          <a:r>
            <a:rPr lang="he-IL" sz="1400" b="1" baseline="0">
              <a:solidFill>
                <a:schemeClr val="bg1"/>
              </a:solidFill>
              <a:latin typeface="+mj-lt"/>
              <a:cs typeface="+mn-cs"/>
            </a:rPr>
            <a:t>נראה לי שיש צורך לתקן לפי ההתפלגות החדשה למטה...</a:t>
          </a:r>
          <a:r>
            <a:rPr lang="en-US" sz="1400" b="1" baseline="0">
              <a:solidFill>
                <a:schemeClr val="bg1"/>
              </a:solidFill>
              <a:latin typeface="+mj-lt"/>
              <a:cs typeface="+mn-cs"/>
            </a:rPr>
            <a:t> </a:t>
          </a:r>
          <a:endParaRPr lang="he-IL" sz="1400" b="1">
            <a:solidFill>
              <a:schemeClr val="bg1"/>
            </a:solidFill>
            <a:latin typeface="+mj-lt"/>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34</xdr:col>
      <xdr:colOff>1229589</xdr:colOff>
      <xdr:row>3</xdr:row>
      <xdr:rowOff>34637</xdr:rowOff>
    </xdr:from>
    <xdr:to>
      <xdr:col>37</xdr:col>
      <xdr:colOff>450271</xdr:colOff>
      <xdr:row>8</xdr:row>
      <xdr:rowOff>155865</xdr:rowOff>
    </xdr:to>
    <xdr:sp macro="" textlink="">
      <xdr:nvSpPr>
        <xdr:cNvPr id="5" name="TextBox 3">
          <a:extLst>
            <a:ext uri="{FF2B5EF4-FFF2-40B4-BE49-F238E27FC236}">
              <a16:creationId xmlns:a16="http://schemas.microsoft.com/office/drawing/2014/main" id="{8E9587CE-7127-4E94-B62F-C04D8CF446DA}"/>
            </a:ext>
          </a:extLst>
        </xdr:cNvPr>
        <xdr:cNvSpPr txBox="1"/>
      </xdr:nvSpPr>
      <xdr:spPr>
        <a:xfrm>
          <a:off x="45390953" y="1524001"/>
          <a:ext cx="2182091" cy="162790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800">
              <a:solidFill>
                <a:schemeClr val="bg1"/>
              </a:solidFill>
              <a:latin typeface="Segoe UI" pitchFamily="34" charset="0"/>
              <a:cs typeface="Segoe UI" pitchFamily="34" charset="0"/>
            </a:rPr>
            <a:t>אני חושבת</a:t>
          </a:r>
          <a:r>
            <a:rPr lang="he-IL" sz="1800" baseline="0">
              <a:solidFill>
                <a:schemeClr val="bg1"/>
              </a:solidFill>
              <a:latin typeface="Segoe UI" pitchFamily="34" charset="0"/>
              <a:cs typeface="Segoe UI" pitchFamily="34" charset="0"/>
            </a:rPr>
            <a:t> שהנתון הזה נשאר אותו דבר, שכן לא אכפת לי איפה ייצרו את המזון לבאר שבע. </a:t>
          </a:r>
          <a:endParaRPr lang="he-IL" sz="1800">
            <a:solidFill>
              <a:schemeClr val="bg1"/>
            </a:solidFill>
            <a:latin typeface="Segoe UI" pitchFamily="34" charset="0"/>
            <a:cs typeface="Segoe UI" pitchFamily="34" charset="0"/>
          </a:endParaRPr>
        </a:p>
      </xdr:txBody>
    </xdr:sp>
    <xdr:clientData/>
  </xdr:twoCellAnchor>
  <xdr:twoCellAnchor>
    <xdr:from>
      <xdr:col>32</xdr:col>
      <xdr:colOff>280802</xdr:colOff>
      <xdr:row>2</xdr:row>
      <xdr:rowOff>285749</xdr:rowOff>
    </xdr:from>
    <xdr:to>
      <xdr:col>32</xdr:col>
      <xdr:colOff>1666257</xdr:colOff>
      <xdr:row>7</xdr:row>
      <xdr:rowOff>289461</xdr:rowOff>
    </xdr:to>
    <xdr:sp macro="" textlink="">
      <xdr:nvSpPr>
        <xdr:cNvPr id="7" name="אליפסה 6">
          <a:extLst>
            <a:ext uri="{FF2B5EF4-FFF2-40B4-BE49-F238E27FC236}">
              <a16:creationId xmlns:a16="http://schemas.microsoft.com/office/drawing/2014/main" id="{CC8E685C-CE08-E6E2-CC8A-0A912994A3C9}"/>
            </a:ext>
          </a:extLst>
        </xdr:cNvPr>
        <xdr:cNvSpPr/>
      </xdr:nvSpPr>
      <xdr:spPr>
        <a:xfrm>
          <a:off x="41687338" y="1387928"/>
          <a:ext cx="1385455" cy="1500497"/>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he-IL" sz="1600" b="1" baseline="0"/>
            <a:t> את זה המודל מחשב</a:t>
          </a:r>
          <a:endParaRPr lang="he-IL" sz="1600" b="1"/>
        </a:p>
      </xdr:txBody>
    </xdr:sp>
    <xdr:clientData/>
  </xdr:twoCellAnchor>
  <xdr:twoCellAnchor>
    <xdr:from>
      <xdr:col>8</xdr:col>
      <xdr:colOff>1401536</xdr:colOff>
      <xdr:row>71</xdr:row>
      <xdr:rowOff>81643</xdr:rowOff>
    </xdr:from>
    <xdr:to>
      <xdr:col>10</xdr:col>
      <xdr:colOff>1066551</xdr:colOff>
      <xdr:row>75</xdr:row>
      <xdr:rowOff>388176</xdr:rowOff>
    </xdr:to>
    <xdr:sp macro="" textlink="">
      <xdr:nvSpPr>
        <xdr:cNvPr id="8" name="TextBox 3">
          <a:extLst>
            <a:ext uri="{FF2B5EF4-FFF2-40B4-BE49-F238E27FC236}">
              <a16:creationId xmlns:a16="http://schemas.microsoft.com/office/drawing/2014/main" id="{2F70244D-5DCB-43EC-A1DA-DA7A865C441D}"/>
            </a:ext>
          </a:extLst>
        </xdr:cNvPr>
        <xdr:cNvSpPr txBox="1"/>
      </xdr:nvSpPr>
      <xdr:spPr>
        <a:xfrm>
          <a:off x="13620750" y="18342429"/>
          <a:ext cx="1910194" cy="1503961"/>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400">
              <a:solidFill>
                <a:schemeClr val="bg1"/>
              </a:solidFill>
              <a:latin typeface="Segoe UI" pitchFamily="34" charset="0"/>
              <a:cs typeface="Segoe UI" pitchFamily="34" charset="0"/>
            </a:rPr>
            <a:t>לא בטוחה אם יחושב כאן,</a:t>
          </a:r>
          <a:r>
            <a:rPr lang="he-IL" sz="1400" baseline="0">
              <a:solidFill>
                <a:schemeClr val="bg1"/>
              </a:solidFill>
              <a:latin typeface="Segoe UI" pitchFamily="34" charset="0"/>
              <a:cs typeface="Segoe UI" pitchFamily="34" charset="0"/>
            </a:rPr>
            <a:t> או בסקטור "חומרים", שכן לא נעשה במודלה ארצי.</a:t>
          </a:r>
          <a:endParaRPr lang="he-IL" sz="1400">
            <a:solidFill>
              <a:schemeClr val="bg1"/>
            </a:solidFill>
            <a:latin typeface="Segoe UI" pitchFamily="34" charset="0"/>
            <a:cs typeface="Segoe UI"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217714</xdr:colOff>
      <xdr:row>15</xdr:row>
      <xdr:rowOff>27214</xdr:rowOff>
    </xdr:from>
    <xdr:to>
      <xdr:col>8</xdr:col>
      <xdr:colOff>1401535</xdr:colOff>
      <xdr:row>20</xdr:row>
      <xdr:rowOff>163285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0980964" y="3401785"/>
          <a:ext cx="2490107" cy="108857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he-IL" sz="1400">
              <a:solidFill>
                <a:schemeClr val="bg1"/>
              </a:solidFill>
              <a:latin typeface="+mn-lt"/>
            </a:rPr>
            <a:t>חסר פה כלי "מיוחד",</a:t>
          </a:r>
          <a:r>
            <a:rPr lang="he-IL" sz="1400" baseline="0">
              <a:solidFill>
                <a:schemeClr val="bg1"/>
              </a:solidFill>
              <a:latin typeface="+mn-lt"/>
            </a:rPr>
            <a:t> לאן </a:t>
          </a:r>
          <a:br>
            <a:rPr lang="en-US" sz="1400" baseline="0">
              <a:solidFill>
                <a:schemeClr val="bg1"/>
              </a:solidFill>
              <a:latin typeface="+mn-lt"/>
            </a:rPr>
          </a:br>
          <a:r>
            <a:rPr lang="he-IL" sz="1400" baseline="0">
              <a:solidFill>
                <a:schemeClr val="bg1"/>
              </a:solidFill>
              <a:latin typeface="+mn-lt"/>
            </a:rPr>
            <a:t>יש לצרפו?</a:t>
          </a:r>
          <a:br>
            <a:rPr lang="en-US" sz="1400" baseline="0">
              <a:solidFill>
                <a:schemeClr val="bg1"/>
              </a:solidFill>
              <a:latin typeface="+mn-lt"/>
            </a:rPr>
          </a:br>
          <a:r>
            <a:rPr lang="he-IL" sz="1400" baseline="0">
              <a:solidFill>
                <a:schemeClr val="bg1"/>
              </a:solidFill>
              <a:latin typeface="+mn-lt"/>
            </a:rPr>
            <a:t>-או להכניס מיניבוס, או להתעלם כי זה כמות יחסית זעירה</a:t>
          </a:r>
          <a:endParaRPr lang="he-IL" sz="1400">
            <a:solidFill>
              <a:schemeClr val="bg1"/>
            </a:solidFill>
            <a:latin typeface="+mn-lt"/>
          </a:endParaRPr>
        </a:p>
      </xdr:txBody>
    </xdr:sp>
    <xdr:clientData/>
  </xdr:twoCellAnchor>
  <xdr:twoCellAnchor>
    <xdr:from>
      <xdr:col>10</xdr:col>
      <xdr:colOff>29935</xdr:colOff>
      <xdr:row>11</xdr:row>
      <xdr:rowOff>29934</xdr:rowOff>
    </xdr:from>
    <xdr:to>
      <xdr:col>11</xdr:col>
      <xdr:colOff>1004454</xdr:colOff>
      <xdr:row>18</xdr:row>
      <xdr:rowOff>176893</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5174685" y="2492827"/>
          <a:ext cx="2416876" cy="1562102"/>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a:r>
            <a:rPr lang="he-IL" sz="1400">
              <a:solidFill>
                <a:schemeClr val="bg1"/>
              </a:solidFill>
              <a:latin typeface="+mn-lt"/>
            </a:rPr>
            <a:t>האם ההנחה שרכב נוסע 4 פעמים ביום</a:t>
          </a:r>
          <a:r>
            <a:rPr lang="he-IL" sz="1400" baseline="0">
              <a:solidFill>
                <a:schemeClr val="bg1"/>
              </a:solidFill>
              <a:latin typeface="+mn-lt"/>
            </a:rPr>
            <a:t> בממוצע </a:t>
          </a:r>
          <a:r>
            <a:rPr lang="he-IL" sz="1400">
              <a:solidFill>
                <a:schemeClr val="bg1"/>
              </a:solidFill>
              <a:latin typeface="+mn-lt"/>
            </a:rPr>
            <a:t>נכונה גם למודל באר שבע?</a:t>
          </a:r>
          <a:br>
            <a:rPr lang="en-US" sz="1400">
              <a:solidFill>
                <a:schemeClr val="bg1"/>
              </a:solidFill>
              <a:latin typeface="+mn-lt"/>
            </a:rPr>
          </a:br>
          <a:r>
            <a:rPr lang="he-IL" sz="1400">
              <a:solidFill>
                <a:schemeClr val="bg1"/>
              </a:solidFill>
              <a:latin typeface="+mn-lt"/>
            </a:rPr>
            <a:t>ניקח את הנתון מהמודל הארצי כרגע.</a:t>
          </a:r>
          <a:br>
            <a:rPr lang="en-US" sz="1400">
              <a:solidFill>
                <a:schemeClr val="bg1"/>
              </a:solidFill>
              <a:latin typeface="+mn-lt"/>
            </a:rPr>
          </a:br>
          <a:r>
            <a:rPr lang="he-IL" sz="1400">
              <a:solidFill>
                <a:schemeClr val="bg1"/>
              </a:solidFill>
              <a:latin typeface="+mn-lt"/>
            </a:rPr>
            <a:t>לבדוק את היחס בין פליטות קרות לחמות.</a:t>
          </a:r>
        </a:p>
      </xdr:txBody>
    </xdr:sp>
    <xdr:clientData/>
  </xdr:twoCellAnchor>
  <xdr:twoCellAnchor>
    <xdr:from>
      <xdr:col>5</xdr:col>
      <xdr:colOff>465364</xdr:colOff>
      <xdr:row>15</xdr:row>
      <xdr:rowOff>57148</xdr:rowOff>
    </xdr:from>
    <xdr:to>
      <xdr:col>7</xdr:col>
      <xdr:colOff>2721</xdr:colOff>
      <xdr:row>18</xdr:row>
      <xdr:rowOff>68036</xdr:rowOff>
    </xdr:to>
    <xdr:sp macro="" textlink="">
      <xdr:nvSpPr>
        <xdr:cNvPr id="3" name="TextBox 4">
          <a:extLst>
            <a:ext uri="{FF2B5EF4-FFF2-40B4-BE49-F238E27FC236}">
              <a16:creationId xmlns:a16="http://schemas.microsoft.com/office/drawing/2014/main" id="{BB83604F-A680-413F-8C31-063E5DB4B918}"/>
            </a:ext>
          </a:extLst>
        </xdr:cNvPr>
        <xdr:cNvSpPr txBox="1"/>
      </xdr:nvSpPr>
      <xdr:spPr>
        <a:xfrm>
          <a:off x="8275864" y="3363684"/>
          <a:ext cx="2490107" cy="582388"/>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he-IL" sz="1400">
              <a:solidFill>
                <a:schemeClr val="bg1"/>
              </a:solidFill>
              <a:latin typeface="+mn-lt"/>
            </a:rPr>
            <a:t>יש לקבל</a:t>
          </a:r>
          <a:r>
            <a:rPr lang="he-IL" sz="1400" baseline="0">
              <a:solidFill>
                <a:schemeClr val="bg1"/>
              </a:solidFill>
              <a:latin typeface="+mn-lt"/>
            </a:rPr>
            <a:t> מעידן נתונים לגבי כמות בנזין לעומת הסה"כ.</a:t>
          </a:r>
          <a:endParaRPr lang="he-IL" sz="1400">
            <a:solidFill>
              <a:schemeClr val="bg1"/>
            </a:solidFill>
            <a:latin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28</xdr:col>
      <xdr:colOff>1211035</xdr:colOff>
      <xdr:row>45</xdr:row>
      <xdr:rowOff>40821</xdr:rowOff>
    </xdr:from>
    <xdr:to>
      <xdr:col>30</xdr:col>
      <xdr:colOff>585108</xdr:colOff>
      <xdr:row>48</xdr:row>
      <xdr:rowOff>40821</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44522571" y="12246428"/>
          <a:ext cx="2013858" cy="63953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400">
              <a:solidFill>
                <a:schemeClr val="bg1"/>
              </a:solidFill>
            </a:rPr>
            <a:t>נתונים</a:t>
          </a:r>
          <a:r>
            <a:rPr lang="he-IL" sz="1400" baseline="0">
              <a:solidFill>
                <a:schemeClr val="bg1"/>
              </a:solidFill>
            </a:rPr>
            <a:t> מגיליון חומרים.</a:t>
          </a:r>
          <a:br>
            <a:rPr lang="en-US" sz="1400" baseline="0">
              <a:solidFill>
                <a:schemeClr val="bg1"/>
              </a:solidFill>
            </a:rPr>
          </a:br>
          <a:r>
            <a:rPr lang="he-IL" sz="1400" baseline="0">
              <a:solidFill>
                <a:schemeClr val="bg1"/>
              </a:solidFill>
            </a:rPr>
            <a:t>יש לבדוק נכונות שלהם</a:t>
          </a:r>
          <a:endParaRPr lang="he-IL" sz="1400">
            <a:solidFill>
              <a:schemeClr val="bg1"/>
            </a:solidFill>
          </a:endParaRPr>
        </a:p>
      </xdr:txBody>
    </xdr:sp>
    <xdr:clientData/>
  </xdr:twoCellAnchor>
  <xdr:twoCellAnchor>
    <xdr:from>
      <xdr:col>10</xdr:col>
      <xdr:colOff>1496784</xdr:colOff>
      <xdr:row>45</xdr:row>
      <xdr:rowOff>40821</xdr:rowOff>
    </xdr:from>
    <xdr:to>
      <xdr:col>14</xdr:col>
      <xdr:colOff>761999</xdr:colOff>
      <xdr:row>49</xdr:row>
      <xdr:rowOff>762000</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9567070" y="12532178"/>
          <a:ext cx="6966858" cy="1755322"/>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b="1">
              <a:solidFill>
                <a:schemeClr val="bg1"/>
              </a:solidFill>
              <a:latin typeface="Segoe UI" pitchFamily="34" charset="0"/>
              <a:cs typeface="Segoe UI" pitchFamily="34" charset="0"/>
            </a:rPr>
            <a:t>יש</a:t>
          </a:r>
          <a:r>
            <a:rPr lang="he-IL" sz="1200" b="1" baseline="0">
              <a:solidFill>
                <a:schemeClr val="bg1"/>
              </a:solidFill>
              <a:latin typeface="Segoe UI" pitchFamily="34" charset="0"/>
              <a:cs typeface="Segoe UI" pitchFamily="34" charset="0"/>
            </a:rPr>
            <a:t> פה חישוב של פליטות מרכבת על סמך נתוני הלמ"ס לשנת 2019, ועל סמך נתוני מטאוטק לשנת 2011. המודל עושה מישמש בינהם (לפי היחס שחושב בינהם) ומוציא את הפליטה הכוללת.</a:t>
          </a:r>
          <a:br>
            <a:rPr lang="en-US" sz="1200" b="1" baseline="0">
              <a:solidFill>
                <a:schemeClr val="bg1"/>
              </a:solidFill>
              <a:latin typeface="Segoe UI" pitchFamily="34" charset="0"/>
              <a:cs typeface="Segoe UI" pitchFamily="34" charset="0"/>
            </a:rPr>
          </a:br>
          <a:endParaRPr lang="he-IL" sz="1200" b="1">
            <a:solidFill>
              <a:schemeClr val="bg1"/>
            </a:solidFill>
            <a:latin typeface="Segoe UI" pitchFamily="34" charset="0"/>
            <a:cs typeface="Segoe UI" pitchFamily="34" charset="0"/>
          </a:endParaRPr>
        </a:p>
        <a:p>
          <a:pPr algn="ctr" rtl="1"/>
          <a:r>
            <a:rPr lang="he-IL" sz="1200" b="1">
              <a:solidFill>
                <a:schemeClr val="bg1"/>
              </a:solidFill>
              <a:latin typeface="Segoe UI" pitchFamily="34" charset="0"/>
              <a:cs typeface="Segoe UI" pitchFamily="34" charset="0"/>
            </a:rPr>
            <a:t>1.</a:t>
          </a:r>
          <a:r>
            <a:rPr lang="he-IL" sz="1200" b="1" baseline="0">
              <a:solidFill>
                <a:schemeClr val="bg1"/>
              </a:solidFill>
              <a:latin typeface="Segoe UI" pitchFamily="34" charset="0"/>
              <a:cs typeface="Segoe UI" pitchFamily="34" charset="0"/>
            </a:rPr>
            <a:t> כרגע צריכות רכבת משא של באר שבע לא מחושבות עבורה</a:t>
          </a:r>
        </a:p>
        <a:p>
          <a:pPr algn="ctr" rtl="1"/>
          <a:r>
            <a:rPr lang="he-IL" sz="1200" b="1" baseline="0">
              <a:solidFill>
                <a:schemeClr val="bg1"/>
              </a:solidFill>
              <a:latin typeface="Segoe UI" pitchFamily="34" charset="0"/>
              <a:cs typeface="Segoe UI" pitchFamily="34" charset="0"/>
            </a:rPr>
            <a:t>2. מה שעשיתי זה לקחתי את הכמויות מהמודל הארצי של נתוני מטאוטק והכפלתי בחלק היחסי של אוכלוסיית באר שבע בשנת 2011.</a:t>
          </a:r>
          <a:br>
            <a:rPr lang="en-US" sz="1200" b="1" baseline="0">
              <a:solidFill>
                <a:schemeClr val="bg1"/>
              </a:solidFill>
              <a:latin typeface="Segoe UI" pitchFamily="34" charset="0"/>
              <a:cs typeface="Segoe UI" pitchFamily="34" charset="0"/>
            </a:rPr>
          </a:br>
          <a:r>
            <a:rPr lang="he-IL" sz="1200" b="1" baseline="0">
              <a:solidFill>
                <a:schemeClr val="bg1"/>
              </a:solidFill>
              <a:latin typeface="Segoe UI" pitchFamily="34" charset="0"/>
              <a:cs typeface="Segoe UI" pitchFamily="34" charset="0"/>
            </a:rPr>
            <a:t>בנוסף, עדכנתי את נתוני הלמ"ס לשנת 2019 </a:t>
          </a:r>
          <a:br>
            <a:rPr lang="en-US" sz="1200" b="1" baseline="0">
              <a:solidFill>
                <a:schemeClr val="bg1"/>
              </a:solidFill>
              <a:latin typeface="Segoe UI" pitchFamily="34" charset="0"/>
              <a:cs typeface="Segoe UI" pitchFamily="34" charset="0"/>
            </a:rPr>
          </a:br>
          <a:r>
            <a:rPr lang="en-US" sz="1200" b="1" baseline="0">
              <a:solidFill>
                <a:schemeClr val="bg1"/>
              </a:solidFill>
              <a:latin typeface="Segoe UI" pitchFamily="34" charset="0"/>
              <a:cs typeface="Segoe UI" pitchFamily="34" charset="0"/>
            </a:rPr>
            <a:t>https://www.cbs.gov.il/he/Statistics/Pages/%D7%9E%D7%97%D7%95%D7%9C%D7%9C%D7%99%D7%9D/%D7%9E%D7%97%D7%95%D7%9C%D7%9C-%D7%A1%D7%93%D7%A8%D7%95%D7%AA.aspx?subject=20</a:t>
          </a:r>
          <a:endParaRPr lang="he-IL" sz="1200" b="1">
            <a:solidFill>
              <a:schemeClr val="bg1"/>
            </a:solidFill>
            <a:latin typeface="Segoe UI" pitchFamily="34" charset="0"/>
            <a:cs typeface="Segoe UI" pitchFamily="34" charset="0"/>
          </a:endParaRPr>
        </a:p>
      </xdr:txBody>
    </xdr:sp>
    <xdr:clientData/>
  </xdr:twoCellAnchor>
  <xdr:twoCellAnchor>
    <xdr:from>
      <xdr:col>16</xdr:col>
      <xdr:colOff>16326</xdr:colOff>
      <xdr:row>50</xdr:row>
      <xdr:rowOff>70758</xdr:rowOff>
    </xdr:from>
    <xdr:to>
      <xdr:col>17</xdr:col>
      <xdr:colOff>503464</xdr:colOff>
      <xdr:row>53</xdr:row>
      <xdr:rowOff>54428</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28985933" y="14371865"/>
          <a:ext cx="1398817" cy="1208313"/>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100" b="1">
              <a:solidFill>
                <a:schemeClr val="bg1"/>
              </a:solidFill>
              <a:latin typeface="Segoe UI" pitchFamily="34" charset="0"/>
              <a:cs typeface="Segoe UI" pitchFamily="34" charset="0"/>
            </a:rPr>
            <a:t>יחס</a:t>
          </a:r>
          <a:r>
            <a:rPr lang="he-IL" sz="1100" b="1" baseline="0">
              <a:solidFill>
                <a:schemeClr val="bg1"/>
              </a:solidFill>
              <a:latin typeface="Segoe UI" pitchFamily="34" charset="0"/>
              <a:cs typeface="Segoe UI" pitchFamily="34" charset="0"/>
            </a:rPr>
            <a:t> בין סה"כ סולר כמות למ"ס/ חישוב עם מקדמי 2011</a:t>
          </a:r>
          <a:endParaRPr lang="he-IL" sz="1100" b="1">
            <a:solidFill>
              <a:schemeClr val="bg1"/>
            </a:solidFill>
            <a:latin typeface="Segoe UI" pitchFamily="34" charset="0"/>
            <a:cs typeface="Segoe UI" pitchFamily="34" charset="0"/>
          </a:endParaRPr>
        </a:p>
      </xdr:txBody>
    </xdr:sp>
    <xdr:clientData/>
  </xdr:twoCellAnchor>
  <xdr:twoCellAnchor>
    <xdr:from>
      <xdr:col>16</xdr:col>
      <xdr:colOff>46262</xdr:colOff>
      <xdr:row>64</xdr:row>
      <xdr:rowOff>13607</xdr:rowOff>
    </xdr:from>
    <xdr:to>
      <xdr:col>17</xdr:col>
      <xdr:colOff>1088571</xdr:colOff>
      <xdr:row>72</xdr:row>
      <xdr:rowOff>111578</xdr:rowOff>
    </xdr:to>
    <xdr:sp macro="" textlink="">
      <xdr:nvSpPr>
        <xdr:cNvPr id="2" name="TextBox 11">
          <a:extLst>
            <a:ext uri="{FF2B5EF4-FFF2-40B4-BE49-F238E27FC236}">
              <a16:creationId xmlns:a16="http://schemas.microsoft.com/office/drawing/2014/main" id="{192E6FA6-46DC-4202-8933-700936DE043E}"/>
            </a:ext>
          </a:extLst>
        </xdr:cNvPr>
        <xdr:cNvSpPr txBox="1"/>
      </xdr:nvSpPr>
      <xdr:spPr>
        <a:xfrm>
          <a:off x="29015869" y="18505714"/>
          <a:ext cx="1953988" cy="1690007"/>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100" b="1">
              <a:solidFill>
                <a:schemeClr val="bg1"/>
              </a:solidFill>
              <a:latin typeface="Segoe UI" pitchFamily="34" charset="0"/>
              <a:cs typeface="Segoe UI" pitchFamily="34" charset="0"/>
            </a:rPr>
            <a:t>	האם כלי הנדסה נכנסים בחישוב? </a:t>
          </a:r>
          <a:r>
            <a:rPr lang="he-IL" sz="1100" b="1" baseline="0">
              <a:solidFill>
                <a:schemeClr val="bg1"/>
              </a:solidFill>
              <a:latin typeface="Segoe UI" pitchFamily="34" charset="0"/>
              <a:cs typeface="Segoe UI" pitchFamily="34" charset="0"/>
            </a:rPr>
            <a:t>להבין מה זה בידיוק.</a:t>
          </a:r>
        </a:p>
        <a:p>
          <a:pPr algn="ctr" rtl="1"/>
          <a:r>
            <a:rPr lang="he-IL" sz="1100" b="1" baseline="0">
              <a:solidFill>
                <a:schemeClr val="bg1"/>
              </a:solidFill>
              <a:latin typeface="Segoe UI" pitchFamily="34" charset="0"/>
              <a:cs typeface="Segoe UI" pitchFamily="34" charset="0"/>
            </a:rPr>
            <a:t>אם לא- שמים ברכיב המתאים - 0</a:t>
          </a:r>
        </a:p>
        <a:p>
          <a:pPr algn="ctr" rtl="1"/>
          <a:r>
            <a:rPr lang="he-IL" sz="1100" b="1" baseline="0">
              <a:solidFill>
                <a:schemeClr val="bg1"/>
              </a:solidFill>
              <a:latin typeface="Segoe UI" pitchFamily="34" charset="0"/>
              <a:cs typeface="Segoe UI" pitchFamily="34" charset="0"/>
            </a:rPr>
            <a:t>מידד אמר שזה זניח.</a:t>
          </a:r>
        </a:p>
        <a:p>
          <a:pPr algn="ctr" rtl="1"/>
          <a:r>
            <a:rPr lang="he-IL" sz="1100" b="1" baseline="0">
              <a:solidFill>
                <a:schemeClr val="bg1"/>
              </a:solidFill>
              <a:latin typeface="Segoe UI" pitchFamily="34" charset="0"/>
              <a:cs typeface="Segoe UI" pitchFamily="34" charset="0"/>
            </a:rPr>
            <a:t>לשאול את רזיאל אם להעיף את המרכיב הזה מהמודל.</a:t>
          </a:r>
          <a:endParaRPr lang="he-IL" sz="1100" b="1">
            <a:solidFill>
              <a:schemeClr val="bg1"/>
            </a:solidFill>
            <a:latin typeface="Segoe UI" pitchFamily="34" charset="0"/>
            <a:cs typeface="Segoe UI" pitchFamily="34" charset="0"/>
          </a:endParaRPr>
        </a:p>
      </xdr:txBody>
    </xdr:sp>
    <xdr:clientData/>
  </xdr:twoCellAnchor>
  <xdr:twoCellAnchor>
    <xdr:from>
      <xdr:col>7</xdr:col>
      <xdr:colOff>887187</xdr:colOff>
      <xdr:row>34</xdr:row>
      <xdr:rowOff>236764</xdr:rowOff>
    </xdr:from>
    <xdr:to>
      <xdr:col>9</xdr:col>
      <xdr:colOff>32657</xdr:colOff>
      <xdr:row>37</xdr:row>
      <xdr:rowOff>81643</xdr:rowOff>
    </xdr:to>
    <xdr:sp macro="" textlink="">
      <xdr:nvSpPr>
        <xdr:cNvPr id="6" name="TextBox 4">
          <a:extLst>
            <a:ext uri="{FF2B5EF4-FFF2-40B4-BE49-F238E27FC236}">
              <a16:creationId xmlns:a16="http://schemas.microsoft.com/office/drawing/2014/main" id="{8F8620F4-6ACD-40A3-A258-338B6349B317}"/>
            </a:ext>
          </a:extLst>
        </xdr:cNvPr>
        <xdr:cNvSpPr txBox="1"/>
      </xdr:nvSpPr>
      <xdr:spPr>
        <a:xfrm>
          <a:off x="12929508" y="9639300"/>
          <a:ext cx="2520042" cy="498022"/>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200">
              <a:solidFill>
                <a:schemeClr val="bg1"/>
              </a:solidFill>
              <a:latin typeface="Segoe UI" pitchFamily="34" charset="0"/>
              <a:cs typeface="Segoe UI" pitchFamily="34" charset="0"/>
            </a:rPr>
            <a:t>האם</a:t>
          </a:r>
          <a:r>
            <a:rPr lang="he-IL" sz="1200" baseline="0">
              <a:solidFill>
                <a:schemeClr val="bg1"/>
              </a:solidFill>
              <a:latin typeface="Segoe UI" pitchFamily="34" charset="0"/>
              <a:cs typeface="Segoe UI" pitchFamily="34" charset="0"/>
            </a:rPr>
            <a:t> נכון לקחת בצורה זו נתון זה?</a:t>
          </a:r>
          <a:endParaRPr lang="he-IL" sz="1200">
            <a:solidFill>
              <a:schemeClr val="bg1"/>
            </a:solidFill>
            <a:latin typeface="Segoe UI" pitchFamily="34" charset="0"/>
            <a:cs typeface="Segoe UI"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lco/Dropbox/Israel%20metabolism%20-%20calculations/b-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lco/Dropbox/Israel%20metabolism/Israel%20metabolism%20-%20calculations/b-materi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alco/Dropbox/Israel%20metabolism%20-%20calculations/b-transportation.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alco/Dropbox/Israel%20metabolism/Israel%20metabolism%20-%20calculations/m-matlab%20dat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lco/Dropbox/Israel%20metabolism/Israel%20metabolism%20-%20calculations/b-transportation.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alco/Dropbox/Israel%20metabolism/Israel%20metabolism%20-%20calculations/c-%20emission%20facto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alco/Dropbox/Israel%20metabolism%20-%20calculations/b-water-sewage.xlsm"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LAB\PV%20articles\china%20co2-per%20kwh.xlsx" TargetMode="External"/><Relationship Id="rId1" Type="http://schemas.openxmlformats.org/officeDocument/2006/relationships/externalLinkPath" Target="/LAB/PV%20articles/china%20co2-per%20kw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טבלת תיעוד צריכה תשומות ופס (2"/>
      <sheetName val="סיכום"/>
      <sheetName val="6 ספרות חישןבים"/>
      <sheetName val="דלקים מנפט ופלסטיק בתעשייה"/>
      <sheetName val="גז טבעי בתעשייה"/>
      <sheetName val="דלקים במשקי בית ומסחר "/>
      <sheetName val="פסולת מכרות חומרי גלם לתעשייה"/>
      <sheetName val="כיל פוספטים"/>
      <sheetName val="קודים 2 ספרות"/>
    </sheetNames>
    <sheetDataSet>
      <sheetData sheetId="0" refreshError="1"/>
      <sheetData sheetId="1" refreshError="1">
        <row r="1">
          <cell r="L1" t="str">
            <v>שיוך נושא</v>
          </cell>
        </row>
        <row r="2">
          <cell r="Z2">
            <v>1205</v>
          </cell>
        </row>
        <row r="3">
          <cell r="Z3">
            <v>890</v>
          </cell>
        </row>
        <row r="4">
          <cell r="Z4">
            <v>0</v>
          </cell>
        </row>
        <row r="5">
          <cell r="Z5">
            <v>2101</v>
          </cell>
        </row>
        <row r="6">
          <cell r="Z6">
            <v>4020</v>
          </cell>
        </row>
        <row r="7">
          <cell r="Z7">
            <v>990</v>
          </cell>
        </row>
        <row r="8">
          <cell r="C8">
            <v>48049970</v>
          </cell>
          <cell r="D8">
            <v>2455000</v>
          </cell>
          <cell r="E8">
            <v>29263540</v>
          </cell>
          <cell r="F8">
            <v>2116000</v>
          </cell>
          <cell r="Z8">
            <v>3580</v>
          </cell>
        </row>
        <row r="9">
          <cell r="C9">
            <v>0</v>
          </cell>
          <cell r="D9">
            <v>24000</v>
          </cell>
          <cell r="E9">
            <v>0.1</v>
          </cell>
          <cell r="F9">
            <v>1068000</v>
          </cell>
          <cell r="Z9">
            <v>23850</v>
          </cell>
        </row>
        <row r="10">
          <cell r="C10">
            <v>408305897</v>
          </cell>
          <cell r="D10">
            <v>303523000</v>
          </cell>
          <cell r="E10">
            <v>845089</v>
          </cell>
          <cell r="F10">
            <v>19311000</v>
          </cell>
        </row>
        <row r="11">
          <cell r="C11">
            <v>122482702</v>
          </cell>
          <cell r="D11">
            <v>24163000</v>
          </cell>
          <cell r="E11">
            <v>444421</v>
          </cell>
          <cell r="F11">
            <v>335000</v>
          </cell>
        </row>
        <row r="12">
          <cell r="C12">
            <v>52518</v>
          </cell>
          <cell r="D12">
            <v>80000</v>
          </cell>
          <cell r="E12">
            <v>3682782</v>
          </cell>
          <cell r="F12">
            <v>1607000</v>
          </cell>
        </row>
        <row r="13">
          <cell r="C13">
            <v>18484687</v>
          </cell>
          <cell r="D13">
            <v>6687000</v>
          </cell>
          <cell r="E13">
            <v>2715654</v>
          </cell>
          <cell r="F13">
            <v>1689000</v>
          </cell>
        </row>
        <row r="15">
          <cell r="D15">
            <v>58642000</v>
          </cell>
          <cell r="E15">
            <v>1351039</v>
          </cell>
          <cell r="F15">
            <v>630000</v>
          </cell>
        </row>
        <row r="16">
          <cell r="D16">
            <v>2259501000</v>
          </cell>
          <cell r="E16">
            <v>208239067</v>
          </cell>
          <cell r="F16">
            <v>112128000</v>
          </cell>
        </row>
        <row r="17">
          <cell r="D17">
            <v>95660000</v>
          </cell>
          <cell r="E17">
            <v>10077289</v>
          </cell>
          <cell r="F17">
            <v>836062000</v>
          </cell>
        </row>
        <row r="18">
          <cell r="D18">
            <v>70626000</v>
          </cell>
          <cell r="E18">
            <v>122739102</v>
          </cell>
          <cell r="F18">
            <v>270540000</v>
          </cell>
        </row>
        <row r="19">
          <cell r="D19">
            <v>954823000</v>
          </cell>
          <cell r="E19">
            <v>217372258</v>
          </cell>
          <cell r="F19">
            <v>2617490000</v>
          </cell>
        </row>
        <row r="20">
          <cell r="D20">
            <v>9931972000</v>
          </cell>
          <cell r="E20">
            <v>1450547347</v>
          </cell>
          <cell r="F20">
            <v>5359596000</v>
          </cell>
        </row>
        <row r="21">
          <cell r="D21">
            <v>14840051000</v>
          </cell>
          <cell r="E21">
            <v>37662091</v>
          </cell>
          <cell r="F21">
            <v>6940259000</v>
          </cell>
        </row>
        <row r="22">
          <cell r="D22">
            <v>33262000</v>
          </cell>
          <cell r="E22">
            <v>949266040</v>
          </cell>
          <cell r="F22">
            <v>142952000</v>
          </cell>
        </row>
        <row r="23">
          <cell r="D23">
            <v>15115007000</v>
          </cell>
          <cell r="E23">
            <v>175680247</v>
          </cell>
          <cell r="F23">
            <v>22643080000</v>
          </cell>
        </row>
        <row r="24">
          <cell r="D24">
            <v>2212338000</v>
          </cell>
          <cell r="E24">
            <v>888665294</v>
          </cell>
          <cell r="F24">
            <v>2798019000</v>
          </cell>
        </row>
        <row r="25">
          <cell r="D25">
            <v>252145000</v>
          </cell>
          <cell r="E25">
            <v>825127616</v>
          </cell>
          <cell r="F25">
            <v>851412000</v>
          </cell>
        </row>
        <row r="26">
          <cell r="D26">
            <v>6907000</v>
          </cell>
          <cell r="E26">
            <v>336779119</v>
          </cell>
          <cell r="F26">
            <v>457012000</v>
          </cell>
        </row>
        <row r="27">
          <cell r="D27">
            <v>2668188000</v>
          </cell>
          <cell r="E27">
            <v>991424882</v>
          </cell>
          <cell r="F27">
            <v>2955120000</v>
          </cell>
        </row>
        <row r="28">
          <cell r="D28">
            <v>7386437000</v>
          </cell>
          <cell r="E28">
            <v>128669060</v>
          </cell>
          <cell r="F28">
            <v>5037589000</v>
          </cell>
        </row>
      </sheetData>
      <sheetData sheetId="2" refreshError="1"/>
      <sheetData sheetId="3" refreshError="1">
        <row r="3">
          <cell r="C3">
            <v>0</v>
          </cell>
          <cell r="D3">
            <v>188506.95</v>
          </cell>
          <cell r="E3">
            <v>49558</v>
          </cell>
          <cell r="F3">
            <v>23518</v>
          </cell>
          <cell r="G3">
            <v>0</v>
          </cell>
          <cell r="H3">
            <v>149752.00000000006</v>
          </cell>
          <cell r="I3">
            <v>320322.23</v>
          </cell>
          <cell r="J3">
            <v>731657.18</v>
          </cell>
          <cell r="K3">
            <v>756266.61355773418</v>
          </cell>
          <cell r="L3">
            <v>922645.2685404357</v>
          </cell>
          <cell r="M3">
            <v>16555.419472821843</v>
          </cell>
          <cell r="N3">
            <v>379960.44691722258</v>
          </cell>
        </row>
        <row r="4">
          <cell r="C4">
            <v>0</v>
          </cell>
          <cell r="D4">
            <v>6140.7395791622794</v>
          </cell>
          <cell r="E4">
            <v>2801.5218670373911</v>
          </cell>
          <cell r="F4">
            <v>323.84150195492663</v>
          </cell>
          <cell r="G4">
            <v>0</v>
          </cell>
          <cell r="H4">
            <v>662.50803838300499</v>
          </cell>
          <cell r="I4">
            <v>3002.6714380423828</v>
          </cell>
          <cell r="J4">
            <v>12931.282424579986</v>
          </cell>
          <cell r="K4">
            <v>0</v>
          </cell>
          <cell r="L4">
            <v>0</v>
          </cell>
          <cell r="M4">
            <v>0</v>
          </cell>
          <cell r="N4">
            <v>0</v>
          </cell>
        </row>
        <row r="5">
          <cell r="C5">
            <v>0</v>
          </cell>
          <cell r="D5">
            <v>11.380115378340335</v>
          </cell>
          <cell r="E5">
            <v>5.1918244815355363</v>
          </cell>
          <cell r="F5">
            <v>0.60014817580732649</v>
          </cell>
          <cell r="G5">
            <v>0</v>
          </cell>
          <cell r="H5">
            <v>1.2277703391722488</v>
          </cell>
          <cell r="I5">
            <v>5.5645980370382331</v>
          </cell>
          <cell r="J5">
            <v>23.964456411893682</v>
          </cell>
          <cell r="K5">
            <v>0</v>
          </cell>
          <cell r="L5">
            <v>0</v>
          </cell>
          <cell r="M5">
            <v>0</v>
          </cell>
          <cell r="N5">
            <v>0</v>
          </cell>
        </row>
        <row r="6">
          <cell r="C6">
            <v>0</v>
          </cell>
          <cell r="D6">
            <v>12.095605868883379</v>
          </cell>
          <cell r="E6">
            <v>5.518244813984662</v>
          </cell>
          <cell r="F6">
            <v>0.63788068540245524</v>
          </cell>
          <cell r="G6">
            <v>0</v>
          </cell>
          <cell r="H6">
            <v>1.3049627026100146</v>
          </cell>
          <cell r="I6">
            <v>5.9144553844227028</v>
          </cell>
          <cell r="J6">
            <v>25.471149455303213</v>
          </cell>
          <cell r="K6">
            <v>0</v>
          </cell>
          <cell r="L6">
            <v>0</v>
          </cell>
          <cell r="M6">
            <v>0</v>
          </cell>
          <cell r="N6">
            <v>0</v>
          </cell>
        </row>
        <row r="7">
          <cell r="C7">
            <v>839535</v>
          </cell>
          <cell r="D7">
            <v>0</v>
          </cell>
          <cell r="E7">
            <v>0</v>
          </cell>
          <cell r="F7">
            <v>0</v>
          </cell>
          <cell r="G7">
            <v>0</v>
          </cell>
          <cell r="H7">
            <v>0</v>
          </cell>
          <cell r="I7">
            <v>704632.85090532666</v>
          </cell>
          <cell r="J7">
            <v>1544167.8509053267</v>
          </cell>
          <cell r="K7">
            <v>1596106.2411345372</v>
          </cell>
          <cell r="L7">
            <v>1947249.6141841353</v>
          </cell>
          <cell r="M7">
            <v>34940.334362854876</v>
          </cell>
          <cell r="N7">
            <v>801909.31324584957</v>
          </cell>
        </row>
        <row r="8">
          <cell r="C8">
            <v>12311.631228641625</v>
          </cell>
          <cell r="D8">
            <v>0</v>
          </cell>
          <cell r="E8">
            <v>0</v>
          </cell>
          <cell r="F8">
            <v>0</v>
          </cell>
          <cell r="G8">
            <v>0</v>
          </cell>
          <cell r="H8">
            <v>0</v>
          </cell>
          <cell r="I8">
            <v>6605.1642301559941</v>
          </cell>
          <cell r="J8">
            <v>18916.79545879762</v>
          </cell>
          <cell r="K8">
            <v>0</v>
          </cell>
          <cell r="L8">
            <v>0</v>
          </cell>
          <cell r="M8">
            <v>0</v>
          </cell>
          <cell r="N8">
            <v>0</v>
          </cell>
        </row>
        <row r="9">
          <cell r="C9">
            <v>22.816109048648688</v>
          </cell>
          <cell r="D9">
            <v>0</v>
          </cell>
          <cell r="E9">
            <v>0</v>
          </cell>
          <cell r="F9">
            <v>0</v>
          </cell>
          <cell r="G9">
            <v>0</v>
          </cell>
          <cell r="H9">
            <v>0</v>
          </cell>
          <cell r="I9">
            <v>12.240794461815636</v>
          </cell>
          <cell r="J9">
            <v>35.056903510464323</v>
          </cell>
          <cell r="K9">
            <v>0</v>
          </cell>
          <cell r="L9">
            <v>0</v>
          </cell>
          <cell r="M9">
            <v>0</v>
          </cell>
          <cell r="N9">
            <v>0</v>
          </cell>
        </row>
        <row r="10">
          <cell r="C10">
            <v>24.250603209100877</v>
          </cell>
          <cell r="D10">
            <v>0</v>
          </cell>
          <cell r="E10">
            <v>0</v>
          </cell>
          <cell r="F10">
            <v>0</v>
          </cell>
          <cell r="G10">
            <v>0</v>
          </cell>
          <cell r="H10">
            <v>0</v>
          </cell>
          <cell r="I10">
            <v>13.010397558352816</v>
          </cell>
          <cell r="J10">
            <v>37.261000767453694</v>
          </cell>
          <cell r="K10">
            <v>0</v>
          </cell>
          <cell r="L10">
            <v>0</v>
          </cell>
          <cell r="M10">
            <v>0</v>
          </cell>
          <cell r="N10">
            <v>0</v>
          </cell>
        </row>
        <row r="12">
          <cell r="C12">
            <v>335989.00000000006</v>
          </cell>
          <cell r="D12">
            <v>2453258.0000000005</v>
          </cell>
          <cell r="E12">
            <v>2014393.9999999998</v>
          </cell>
          <cell r="F12">
            <v>262790</v>
          </cell>
          <cell r="G12">
            <v>0</v>
          </cell>
          <cell r="H12">
            <v>0</v>
          </cell>
          <cell r="I12">
            <v>0</v>
          </cell>
          <cell r="J12">
            <v>5066431</v>
          </cell>
          <cell r="K12">
            <v>5236841.405962727</v>
          </cell>
          <cell r="L12">
            <v>6388946.5152745266</v>
          </cell>
          <cell r="M12">
            <v>114639.60544350596</v>
          </cell>
          <cell r="N12">
            <v>2631072.9118181695</v>
          </cell>
        </row>
        <row r="13">
          <cell r="C13">
            <v>4927.218835283903</v>
          </cell>
          <cell r="D13">
            <v>79916.515006457295</v>
          </cell>
          <cell r="E13">
            <v>113874.02316132447</v>
          </cell>
          <cell r="F13">
            <v>3618.6031252119724</v>
          </cell>
          <cell r="G13">
            <v>0</v>
          </cell>
          <cell r="H13">
            <v>0</v>
          </cell>
          <cell r="I13">
            <v>0</v>
          </cell>
          <cell r="J13">
            <v>202336.36012827765</v>
          </cell>
          <cell r="K13">
            <v>0</v>
          </cell>
          <cell r="L13">
            <v>0</v>
          </cell>
          <cell r="M13">
            <v>0</v>
          </cell>
          <cell r="N13">
            <v>0</v>
          </cell>
        </row>
        <row r="14">
          <cell r="C14">
            <v>9.1311996082908102</v>
          </cell>
          <cell r="D14">
            <v>148.10254525276898</v>
          </cell>
          <cell r="E14">
            <v>211.03313460305691</v>
          </cell>
          <cell r="F14">
            <v>6.7060523480060947</v>
          </cell>
          <cell r="G14">
            <v>0</v>
          </cell>
          <cell r="H14">
            <v>0</v>
          </cell>
          <cell r="I14">
            <v>0</v>
          </cell>
          <cell r="J14">
            <v>374.97293181212279</v>
          </cell>
          <cell r="K14">
            <v>0</v>
          </cell>
          <cell r="L14">
            <v>0</v>
          </cell>
          <cell r="M14">
            <v>0</v>
          </cell>
          <cell r="N14">
            <v>0</v>
          </cell>
        </row>
        <row r="15">
          <cell r="C15">
            <v>9.7052962909498675</v>
          </cell>
          <cell r="D15">
            <v>157.41404687034137</v>
          </cell>
          <cell r="E15">
            <v>224.30120755118887</v>
          </cell>
          <cell r="F15">
            <v>7.1276751984399702</v>
          </cell>
          <cell r="G15">
            <v>0</v>
          </cell>
          <cell r="H15">
            <v>0</v>
          </cell>
          <cell r="I15">
            <v>0</v>
          </cell>
          <cell r="J15">
            <v>398.54822591092011</v>
          </cell>
          <cell r="K15">
            <v>0</v>
          </cell>
          <cell r="L15">
            <v>0</v>
          </cell>
          <cell r="M15">
            <v>0</v>
          </cell>
          <cell r="N15">
            <v>0</v>
          </cell>
        </row>
      </sheetData>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טבלת תיעוד צריכה תשומות ופס (2"/>
      <sheetName val="סיכום"/>
      <sheetName val="6 ספרות חישןבים"/>
      <sheetName val="דלקים מנפט ופלסטיק בתעשייה"/>
      <sheetName val="גז טבעי בתעשייה"/>
      <sheetName val="דלקים במשקי בית ומסחר "/>
      <sheetName val="פסולת מכרות חומרי גלם לתעשייה"/>
      <sheetName val="כיל פוספטים"/>
      <sheetName val="קודים 2 ספרות"/>
    </sheetNames>
    <sheetDataSet>
      <sheetData sheetId="0"/>
      <sheetData sheetId="1"/>
      <sheetData sheetId="2"/>
      <sheetData sheetId="3">
        <row r="3">
          <cell r="D3">
            <v>188506.95</v>
          </cell>
        </row>
        <row r="20">
          <cell r="H20">
            <v>31169.85129123084</v>
          </cell>
          <cell r="I20">
            <v>257461.55090532659</v>
          </cell>
        </row>
        <row r="52">
          <cell r="B52">
            <v>1.4</v>
          </cell>
          <cell r="F52">
            <v>2.5046276504295343E-4</v>
          </cell>
          <cell r="G52">
            <v>5.5636485967574438E-4</v>
          </cell>
          <cell r="H52">
            <v>9.654874301831621E-4</v>
          </cell>
          <cell r="I52">
            <v>2.3517897743721662E-4</v>
          </cell>
          <cell r="J52">
            <v>5.769537870691045E-4</v>
          </cell>
          <cell r="K52">
            <v>7.5558773463151949E-5</v>
          </cell>
          <cell r="L52">
            <v>1.6009844448350093E-4</v>
          </cell>
        </row>
        <row r="53">
          <cell r="F53">
            <v>14.657803840926412</v>
          </cell>
          <cell r="G53">
            <v>32.560077246264704</v>
          </cell>
          <cell r="H53">
            <v>56.503110792048965</v>
          </cell>
          <cell r="I53">
            <v>13.763352481528328</v>
          </cell>
          <cell r="J53">
            <v>33.765000696563568</v>
          </cell>
          <cell r="K53">
            <v>4.4219174841974649</v>
          </cell>
          <cell r="L53">
            <v>9.3694230121357762</v>
          </cell>
        </row>
        <row r="54">
          <cell r="F54">
            <v>1.267916423692853E-6</v>
          </cell>
          <cell r="G54">
            <v>2.8164830929158994E-6</v>
          </cell>
          <cell r="H54">
            <v>4.887582269517385E-6</v>
          </cell>
          <cell r="I54">
            <v>1.1905453808624999E-6</v>
          </cell>
          <cell r="J54">
            <v>2.9207103188022865E-6</v>
          </cell>
          <cell r="K54">
            <v>3.825008073019889E-7</v>
          </cell>
          <cell r="L54">
            <v>8.1046556813942771E-7</v>
          </cell>
        </row>
        <row r="55">
          <cell r="F55">
            <v>14.664821870013311</v>
          </cell>
          <cell r="G55">
            <v>32.575666728267997</v>
          </cell>
          <cell r="H55">
            <v>56.530163990423169</v>
          </cell>
          <cell r="I55">
            <v>13.769942255078094</v>
          </cell>
          <cell r="J55">
            <v>33.781167085442782</v>
          </cell>
          <cell r="K55">
            <v>4.4240346598576625</v>
          </cell>
          <cell r="L55">
            <v>9.3739090104435867</v>
          </cell>
          <cell r="Q55">
            <v>17.943428571428573</v>
          </cell>
        </row>
        <row r="56">
          <cell r="F56">
            <v>2.7177079036191092E-2</v>
          </cell>
          <cell r="G56">
            <v>6.0369739037952362E-2</v>
          </cell>
          <cell r="H56">
            <v>0.10476259093457235</v>
          </cell>
          <cell r="I56">
            <v>2.5518674028715303E-2</v>
          </cell>
          <cell r="J56">
            <v>6.260379130094558E-2</v>
          </cell>
          <cell r="K56">
            <v>8.1986907632101615E-3</v>
          </cell>
          <cell r="L56">
            <v>1.7371875929554539E-2</v>
          </cell>
        </row>
        <row r="57">
          <cell r="F57">
            <v>2.8885756054364473E-2</v>
          </cell>
          <cell r="G57">
            <v>6.4165304615471083E-2</v>
          </cell>
          <cell r="H57">
            <v>0.111349223414679</v>
          </cell>
          <cell r="I57">
            <v>2.7123083825259599E-2</v>
          </cell>
          <cell r="J57">
            <v>6.6539816188094E-2</v>
          </cell>
          <cell r="K57">
            <v>8.7141587598831005E-3</v>
          </cell>
          <cell r="L57">
            <v>1.8464080324436749E-2</v>
          </cell>
        </row>
      </sheetData>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נתונים לנחש"/>
      <sheetName val="רכב מוטורי וסיכום"/>
      <sheetName val="רכבת"/>
      <sheetName val="מקדמי פליטה מזיקוק נפט בישראל"/>
      <sheetName val="מקדמי פליטה מהפקת גז טבעי בארץ"/>
      <sheetName val=" מקדמי פליטה משופרים לתרחישים"/>
      <sheetName val="מקדמי פליטה של רכב חשמלי"/>
      <sheetName val="מאזן אנרגיה חישובים נוספים"/>
      <sheetName val="הסברים למאזן אנרגיה"/>
      <sheetName val="מנהל הדלק 2017"/>
      <sheetName val="מפל&quot;ס פליטות מבתי זיקוק בישראל"/>
      <sheetName val="מאזן אנרגיה ישן"/>
    </sheetNames>
    <sheetDataSet>
      <sheetData sheetId="0" refreshError="1"/>
      <sheetData sheetId="1" refreshError="1">
        <row r="2">
          <cell r="M2">
            <v>3.4029533211874419E-3</v>
          </cell>
          <cell r="N2">
            <v>2.214863714495511E-3</v>
          </cell>
          <cell r="O2">
            <v>5.4262531618084206E-4</v>
          </cell>
          <cell r="P2">
            <v>5.5395505361594731E-2</v>
          </cell>
          <cell r="Q2">
            <v>3.6586358595656417E-3</v>
          </cell>
          <cell r="R2">
            <v>4.9943824117182224E-3</v>
          </cell>
          <cell r="U2">
            <v>2.010009604575023E-3</v>
          </cell>
          <cell r="V2">
            <v>2.2896727762811896E-4</v>
          </cell>
          <cell r="W2">
            <v>3.9501354456997174E-4</v>
          </cell>
          <cell r="X2">
            <v>3.5554398346016399E-4</v>
          </cell>
          <cell r="Y2">
            <v>1.9596665989190052E-3</v>
          </cell>
          <cell r="Z2">
            <v>4.1543374554961233E-4</v>
          </cell>
          <cell r="AC2">
            <v>0</v>
          </cell>
          <cell r="AD2">
            <v>3.9057752202508142E-5</v>
          </cell>
          <cell r="AE2">
            <v>0</v>
          </cell>
          <cell r="AF2">
            <v>3.0785543246397939E-4</v>
          </cell>
          <cell r="AG2">
            <v>0</v>
          </cell>
          <cell r="AH2">
            <v>1.8840405650487398E-4</v>
          </cell>
          <cell r="AK2">
            <v>0</v>
          </cell>
          <cell r="AL2">
            <v>8.7898118624415414E-4</v>
          </cell>
          <cell r="AM2">
            <v>0</v>
          </cell>
          <cell r="AN2">
            <v>4.623102969442172E-3</v>
          </cell>
          <cell r="AO2">
            <v>0</v>
          </cell>
          <cell r="AP2">
            <v>3.129350132319457E-3</v>
          </cell>
          <cell r="AS2">
            <v>0</v>
          </cell>
          <cell r="AT2">
            <v>1.51352587661841E-3</v>
          </cell>
          <cell r="AU2">
            <v>0</v>
          </cell>
          <cell r="AV2">
            <v>3.5374897342374304E-3</v>
          </cell>
          <cell r="AW2">
            <v>0</v>
          </cell>
          <cell r="AX2">
            <v>9.8585116893639552E-4</v>
          </cell>
          <cell r="BA2">
            <v>0</v>
          </cell>
          <cell r="BB2">
            <v>0</v>
          </cell>
          <cell r="BC2">
            <v>0</v>
          </cell>
          <cell r="BD2">
            <v>0</v>
          </cell>
          <cell r="BE2">
            <v>0</v>
          </cell>
          <cell r="BF2">
            <v>0</v>
          </cell>
        </row>
        <row r="3">
          <cell r="M3">
            <v>2.0984896558765977E-2</v>
          </cell>
          <cell r="N3">
            <v>4.70779727517991E-4</v>
          </cell>
          <cell r="O3">
            <v>2.8106206182081854E-3</v>
          </cell>
          <cell r="P3">
            <v>1.2447498218980209E-2</v>
          </cell>
          <cell r="Q3">
            <v>1.6095091786978967E-2</v>
          </cell>
          <cell r="R3">
            <v>4.612259245646769E-3</v>
          </cell>
          <cell r="U3">
            <v>0.88508905967550044</v>
          </cell>
          <cell r="V3">
            <v>1.6088000000000002E-2</v>
          </cell>
          <cell r="W3">
            <v>1.7433072029405059E-2</v>
          </cell>
          <cell r="X3">
            <v>3.679452445801807E-2</v>
          </cell>
          <cell r="Y3">
            <v>0.69474223109616906</v>
          </cell>
          <cell r="Z3">
            <v>0.20081466549108673</v>
          </cell>
          <cell r="AC3">
            <v>0</v>
          </cell>
          <cell r="AD3">
            <v>0</v>
          </cell>
          <cell r="AE3">
            <v>0</v>
          </cell>
          <cell r="AF3">
            <v>0</v>
          </cell>
          <cell r="AG3">
            <v>0</v>
          </cell>
          <cell r="AH3">
            <v>0</v>
          </cell>
          <cell r="AK3">
            <v>0</v>
          </cell>
          <cell r="AL3">
            <v>0</v>
          </cell>
          <cell r="AM3">
            <v>0</v>
          </cell>
          <cell r="AN3">
            <v>0</v>
          </cell>
          <cell r="AO3">
            <v>0</v>
          </cell>
          <cell r="AP3">
            <v>0</v>
          </cell>
          <cell r="AS3">
            <v>0</v>
          </cell>
          <cell r="AT3">
            <v>0</v>
          </cell>
          <cell r="AU3">
            <v>0</v>
          </cell>
          <cell r="AV3">
            <v>0</v>
          </cell>
          <cell r="AW3">
            <v>0</v>
          </cell>
          <cell r="AX3">
            <v>0</v>
          </cell>
          <cell r="BA3">
            <v>0</v>
          </cell>
          <cell r="BB3">
            <v>0</v>
          </cell>
          <cell r="BC3">
            <v>0</v>
          </cell>
          <cell r="BD3">
            <v>0</v>
          </cell>
          <cell r="BE3">
            <v>0</v>
          </cell>
          <cell r="BF3">
            <v>0</v>
          </cell>
        </row>
        <row r="4">
          <cell r="M4">
            <v>4.8905366103333733E-3</v>
          </cell>
          <cell r="N4">
            <v>1.521930060433859E-3</v>
          </cell>
          <cell r="O4">
            <v>7.3670212394805006E-4</v>
          </cell>
          <cell r="P4">
            <v>0.15636709608940652</v>
          </cell>
          <cell r="Q4">
            <v>4.3994166131536049E-3</v>
          </cell>
          <cell r="R4">
            <v>4.1689101047678555E-3</v>
          </cell>
          <cell r="U4">
            <v>2.206177770377989E-2</v>
          </cell>
          <cell r="V4">
            <v>6.9844000000000003E-2</v>
          </cell>
          <cell r="W4">
            <v>6.2389999999999998E-3</v>
          </cell>
          <cell r="X4">
            <v>2.7671370119684133</v>
          </cell>
          <cell r="Y4">
            <v>2.9319451873588271E-2</v>
          </cell>
          <cell r="Z4">
            <v>5.1688999999999999E-2</v>
          </cell>
          <cell r="AC4">
            <v>0</v>
          </cell>
          <cell r="AD4">
            <v>0</v>
          </cell>
          <cell r="AE4">
            <v>0</v>
          </cell>
          <cell r="AF4">
            <v>0</v>
          </cell>
          <cell r="AG4">
            <v>0</v>
          </cell>
          <cell r="AH4">
            <v>0</v>
          </cell>
          <cell r="AK4">
            <v>0</v>
          </cell>
          <cell r="AL4">
            <v>0</v>
          </cell>
          <cell r="AM4">
            <v>0</v>
          </cell>
          <cell r="AN4">
            <v>0</v>
          </cell>
          <cell r="AO4">
            <v>0</v>
          </cell>
          <cell r="AP4">
            <v>0</v>
          </cell>
          <cell r="AS4">
            <v>0</v>
          </cell>
          <cell r="AT4">
            <v>0</v>
          </cell>
          <cell r="AU4">
            <v>0</v>
          </cell>
          <cell r="AV4">
            <v>0</v>
          </cell>
          <cell r="AW4">
            <v>0</v>
          </cell>
          <cell r="AX4">
            <v>0</v>
          </cell>
          <cell r="BA4">
            <v>0</v>
          </cell>
          <cell r="BB4">
            <v>0</v>
          </cell>
          <cell r="BC4">
            <v>0</v>
          </cell>
          <cell r="BD4">
            <v>0</v>
          </cell>
          <cell r="BE4">
            <v>0</v>
          </cell>
          <cell r="BF4">
            <v>0</v>
          </cell>
        </row>
        <row r="5">
          <cell r="M5">
            <v>1.6454042662968298</v>
          </cell>
          <cell r="N5">
            <v>0.48156624058370784</v>
          </cell>
          <cell r="O5">
            <v>0.12726090506104473</v>
          </cell>
          <cell r="P5">
            <v>7.2645068453032851</v>
          </cell>
          <cell r="Q5">
            <v>0.99212326726451505</v>
          </cell>
          <cell r="R5">
            <v>1.4284087861608186</v>
          </cell>
          <cell r="U5">
            <v>6.4264264336623551</v>
          </cell>
          <cell r="V5">
            <v>6.6125130920597242</v>
          </cell>
          <cell r="W5">
            <v>1.5341897685178965</v>
          </cell>
          <cell r="X5">
            <v>37.204418857681809</v>
          </cell>
          <cell r="Y5">
            <v>8.4527099999999997</v>
          </cell>
          <cell r="Z5">
            <v>5.8067698150335483</v>
          </cell>
          <cell r="AC5">
            <v>0</v>
          </cell>
          <cell r="AD5">
            <v>0</v>
          </cell>
          <cell r="AE5">
            <v>0</v>
          </cell>
          <cell r="AF5">
            <v>0</v>
          </cell>
          <cell r="AG5">
            <v>0</v>
          </cell>
          <cell r="AH5">
            <v>0</v>
          </cell>
          <cell r="AK5">
            <v>0</v>
          </cell>
          <cell r="AL5">
            <v>0</v>
          </cell>
          <cell r="AM5">
            <v>0</v>
          </cell>
          <cell r="AN5">
            <v>0</v>
          </cell>
          <cell r="AO5">
            <v>0</v>
          </cell>
          <cell r="AP5">
            <v>0</v>
          </cell>
          <cell r="AS5">
            <v>0</v>
          </cell>
          <cell r="AT5">
            <v>0</v>
          </cell>
          <cell r="AU5">
            <v>0</v>
          </cell>
          <cell r="AV5">
            <v>0</v>
          </cell>
          <cell r="AW5">
            <v>0</v>
          </cell>
          <cell r="AX5">
            <v>0</v>
          </cell>
          <cell r="BA5">
            <v>0</v>
          </cell>
          <cell r="BB5">
            <v>0</v>
          </cell>
          <cell r="BC5">
            <v>0</v>
          </cell>
          <cell r="BD5">
            <v>0</v>
          </cell>
          <cell r="BE5">
            <v>0</v>
          </cell>
          <cell r="BF5">
            <v>0</v>
          </cell>
        </row>
        <row r="6">
          <cell r="M6">
            <v>2.4610462581529761E-2</v>
          </cell>
          <cell r="N6">
            <v>1.4526800732363471E-3</v>
          </cell>
          <cell r="O6">
            <v>4.8086476721958165E-3</v>
          </cell>
          <cell r="P6">
            <v>1.9665714835210625E-3</v>
          </cell>
          <cell r="Q6">
            <v>1.6180200849688797E-2</v>
          </cell>
          <cell r="R6">
            <v>4.8464516704795797E-3</v>
          </cell>
          <cell r="U6">
            <v>3.4118420522096397E-2</v>
          </cell>
          <cell r="V6">
            <v>4.4059717669205523E-2</v>
          </cell>
          <cell r="W6">
            <v>5.1045942210620147E-3</v>
          </cell>
          <cell r="X6">
            <v>3.4814334571630703E-2</v>
          </cell>
          <cell r="Y6">
            <v>2.30798566155247E-2</v>
          </cell>
          <cell r="Z6">
            <v>1.7194605797373835E-2</v>
          </cell>
          <cell r="AC6">
            <v>0</v>
          </cell>
          <cell r="AD6">
            <v>0</v>
          </cell>
          <cell r="AE6">
            <v>0</v>
          </cell>
          <cell r="AF6">
            <v>0</v>
          </cell>
          <cell r="AG6">
            <v>0</v>
          </cell>
          <cell r="AH6">
            <v>0</v>
          </cell>
          <cell r="AK6">
            <v>0</v>
          </cell>
          <cell r="AL6">
            <v>0</v>
          </cell>
          <cell r="AM6">
            <v>0</v>
          </cell>
          <cell r="AN6">
            <v>0</v>
          </cell>
          <cell r="AO6">
            <v>0</v>
          </cell>
          <cell r="AP6">
            <v>0</v>
          </cell>
          <cell r="AS6">
            <v>0</v>
          </cell>
          <cell r="AT6">
            <v>0</v>
          </cell>
          <cell r="AU6">
            <v>0</v>
          </cell>
          <cell r="AV6">
            <v>0</v>
          </cell>
          <cell r="AW6">
            <v>0</v>
          </cell>
          <cell r="AX6">
            <v>0</v>
          </cell>
          <cell r="BA6">
            <v>0</v>
          </cell>
          <cell r="BB6">
            <v>0</v>
          </cell>
          <cell r="BC6">
            <v>0</v>
          </cell>
          <cell r="BD6">
            <v>0</v>
          </cell>
          <cell r="BE6">
            <v>0</v>
          </cell>
          <cell r="BF6">
            <v>0</v>
          </cell>
        </row>
        <row r="7">
          <cell r="M7">
            <v>2.9998363070879025E-3</v>
          </cell>
          <cell r="N7">
            <v>4.4869828713613037E-2</v>
          </cell>
          <cell r="O7">
            <v>1.2062396195222222E-3</v>
          </cell>
          <cell r="P7">
            <v>1.9665714835210625E-3</v>
          </cell>
          <cell r="Q7">
            <v>2.9971598038097389E-3</v>
          </cell>
          <cell r="R7">
            <v>4.1809379951476162E-3</v>
          </cell>
          <cell r="U7">
            <v>0</v>
          </cell>
          <cell r="V7">
            <v>0</v>
          </cell>
          <cell r="W7">
            <v>0</v>
          </cell>
          <cell r="X7">
            <v>0</v>
          </cell>
          <cell r="Y7">
            <v>0</v>
          </cell>
          <cell r="Z7">
            <v>0</v>
          </cell>
          <cell r="AC7">
            <v>0</v>
          </cell>
          <cell r="AD7">
            <v>0</v>
          </cell>
          <cell r="AE7">
            <v>0</v>
          </cell>
          <cell r="AF7">
            <v>0</v>
          </cell>
          <cell r="AG7">
            <v>0</v>
          </cell>
          <cell r="AH7">
            <v>0</v>
          </cell>
          <cell r="AK7">
            <v>0</v>
          </cell>
          <cell r="AL7">
            <v>0</v>
          </cell>
          <cell r="AM7">
            <v>0</v>
          </cell>
          <cell r="AN7">
            <v>0</v>
          </cell>
          <cell r="AO7">
            <v>0</v>
          </cell>
          <cell r="AP7">
            <v>0</v>
          </cell>
          <cell r="AS7">
            <v>0</v>
          </cell>
          <cell r="AT7">
            <v>0</v>
          </cell>
          <cell r="AU7">
            <v>0</v>
          </cell>
          <cell r="AV7">
            <v>0</v>
          </cell>
          <cell r="AW7">
            <v>0</v>
          </cell>
          <cell r="AX7">
            <v>0</v>
          </cell>
          <cell r="BA7">
            <v>0</v>
          </cell>
          <cell r="BB7">
            <v>0</v>
          </cell>
          <cell r="BC7">
            <v>0</v>
          </cell>
          <cell r="BD7">
            <v>0</v>
          </cell>
          <cell r="BE7">
            <v>0</v>
          </cell>
          <cell r="BF7">
            <v>0</v>
          </cell>
        </row>
        <row r="8">
          <cell r="M8">
            <v>0.19875781677244997</v>
          </cell>
          <cell r="N8">
            <v>2.5012411324244133E-2</v>
          </cell>
          <cell r="O8">
            <v>2.8907619038771905E-2</v>
          </cell>
          <cell r="P8">
            <v>0.73322262241754887</v>
          </cell>
          <cell r="Q8">
            <v>0.16730931135396665</v>
          </cell>
          <cell r="R8">
            <v>0.12338394723668164</v>
          </cell>
          <cell r="U8">
            <v>0.8971369609819686</v>
          </cell>
          <cell r="V8">
            <v>1.1612391972379206</v>
          </cell>
          <cell r="W8">
            <v>0.24438031675363064</v>
          </cell>
          <cell r="X8">
            <v>4.4456162618628436</v>
          </cell>
          <cell r="Y8">
            <v>0.79222376763132019</v>
          </cell>
          <cell r="Z8">
            <v>0.65212568558683692</v>
          </cell>
          <cell r="AC8">
            <v>0</v>
          </cell>
          <cell r="AD8">
            <v>4.8822188384828194E-3</v>
          </cell>
          <cell r="AE8">
            <v>0</v>
          </cell>
          <cell r="AF8">
            <v>3.8481929057997417E-2</v>
          </cell>
          <cell r="AG8">
            <v>0</v>
          </cell>
          <cell r="AH8">
            <v>2.3550506014961933E-2</v>
          </cell>
          <cell r="AK8">
            <v>0</v>
          </cell>
          <cell r="AL8">
            <v>0.10982651370094836</v>
          </cell>
          <cell r="AM8">
            <v>0</v>
          </cell>
          <cell r="AN8">
            <v>0.57788785315198743</v>
          </cell>
          <cell r="AO8">
            <v>0</v>
          </cell>
          <cell r="AP8">
            <v>0.39116875684594682</v>
          </cell>
          <cell r="AS8">
            <v>0</v>
          </cell>
          <cell r="AT8">
            <v>0.18919072424215191</v>
          </cell>
          <cell r="AU8">
            <v>0</v>
          </cell>
          <cell r="AV8">
            <v>0.44218620152645932</v>
          </cell>
          <cell r="AW8">
            <v>0</v>
          </cell>
          <cell r="AX8">
            <v>0.12323139294943983</v>
          </cell>
          <cell r="BA8">
            <v>0</v>
          </cell>
          <cell r="BB8">
            <v>0</v>
          </cell>
          <cell r="BC8">
            <v>0</v>
          </cell>
          <cell r="BD8">
            <v>0</v>
          </cell>
          <cell r="BE8">
            <v>0</v>
          </cell>
          <cell r="BF8">
            <v>0</v>
          </cell>
        </row>
        <row r="9">
          <cell r="M9">
            <v>0.67683297894551575</v>
          </cell>
          <cell r="N9">
            <v>1.9388807790121951E-2</v>
          </cell>
          <cell r="O9">
            <v>0.27405353742374222</v>
          </cell>
          <cell r="P9">
            <v>8.0844568621328151E-3</v>
          </cell>
          <cell r="Q9">
            <v>0.40216049958824107</v>
          </cell>
          <cell r="R9">
            <v>0.25474443212667419</v>
          </cell>
          <cell r="U9">
            <v>1.9542461121789829E-2</v>
          </cell>
          <cell r="V9">
            <v>1.5590431193333979E-2</v>
          </cell>
          <cell r="W9">
            <v>9.2840518242015748E-3</v>
          </cell>
          <cell r="X9">
            <v>2.5937538457017611E-3</v>
          </cell>
          <cell r="Y9">
            <v>1.3796870756808051E-2</v>
          </cell>
          <cell r="Z9">
            <v>1.9730434347203368E-3</v>
          </cell>
          <cell r="AC9">
            <v>0</v>
          </cell>
          <cell r="AD9">
            <v>0</v>
          </cell>
          <cell r="AE9">
            <v>0</v>
          </cell>
          <cell r="AF9">
            <v>0</v>
          </cell>
          <cell r="AG9">
            <v>0</v>
          </cell>
          <cell r="AH9">
            <v>0</v>
          </cell>
          <cell r="AK9">
            <v>0</v>
          </cell>
          <cell r="AL9">
            <v>0</v>
          </cell>
          <cell r="AM9">
            <v>0</v>
          </cell>
          <cell r="AN9">
            <v>0</v>
          </cell>
          <cell r="AO9">
            <v>0</v>
          </cell>
          <cell r="AP9">
            <v>0</v>
          </cell>
          <cell r="AS9">
            <v>0</v>
          </cell>
          <cell r="AT9">
            <v>0</v>
          </cell>
          <cell r="AU9">
            <v>0</v>
          </cell>
          <cell r="AV9">
            <v>0</v>
          </cell>
          <cell r="AW9">
            <v>0</v>
          </cell>
          <cell r="AX9">
            <v>0</v>
          </cell>
          <cell r="BA9">
            <v>0</v>
          </cell>
          <cell r="BB9">
            <v>0</v>
          </cell>
          <cell r="BC9">
            <v>0</v>
          </cell>
          <cell r="BD9">
            <v>0</v>
          </cell>
          <cell r="BE9">
            <v>0</v>
          </cell>
          <cell r="BF9">
            <v>0</v>
          </cell>
        </row>
        <row r="10">
          <cell r="M10">
            <v>6.2652974602348221</v>
          </cell>
          <cell r="N10">
            <v>0.1209250435663119</v>
          </cell>
          <cell r="O10">
            <v>0.99383105205147082</v>
          </cell>
          <cell r="P10">
            <v>0.16168913456080605</v>
          </cell>
          <cell r="Q10">
            <v>3.845584392874509</v>
          </cell>
          <cell r="R10">
            <v>1.059851894998519</v>
          </cell>
          <cell r="U10">
            <v>0.1713205846244964</v>
          </cell>
          <cell r="V10">
            <v>0.36408473033488586</v>
          </cell>
          <cell r="W10">
            <v>2.184201228979913E-2</v>
          </cell>
          <cell r="X10">
            <v>5.372090884470937E-2</v>
          </cell>
          <cell r="Y10">
            <v>0.12880884629232436</v>
          </cell>
          <cell r="Z10">
            <v>6.7000648509945665E-2</v>
          </cell>
          <cell r="AC10">
            <v>0</v>
          </cell>
          <cell r="AD10">
            <v>0</v>
          </cell>
          <cell r="AE10">
            <v>0</v>
          </cell>
          <cell r="AF10">
            <v>0</v>
          </cell>
          <cell r="AG10">
            <v>0</v>
          </cell>
          <cell r="AH10">
            <v>0</v>
          </cell>
          <cell r="AK10">
            <v>0</v>
          </cell>
          <cell r="AL10">
            <v>0</v>
          </cell>
          <cell r="AM10">
            <v>0</v>
          </cell>
          <cell r="AN10">
            <v>0</v>
          </cell>
          <cell r="AO10">
            <v>0</v>
          </cell>
          <cell r="AP10">
            <v>0</v>
          </cell>
          <cell r="AS10">
            <v>0</v>
          </cell>
          <cell r="AT10">
            <v>0</v>
          </cell>
          <cell r="AU10">
            <v>0</v>
          </cell>
          <cell r="AV10">
            <v>0</v>
          </cell>
          <cell r="AW10">
            <v>0</v>
          </cell>
          <cell r="AX10">
            <v>0</v>
          </cell>
          <cell r="BA10">
            <v>0</v>
          </cell>
          <cell r="BB10">
            <v>0</v>
          </cell>
          <cell r="BC10">
            <v>0</v>
          </cell>
          <cell r="BD10">
            <v>0</v>
          </cell>
          <cell r="BE10">
            <v>0</v>
          </cell>
          <cell r="BF10">
            <v>0</v>
          </cell>
        </row>
        <row r="11">
          <cell r="M11">
            <v>9.8651746215095634E-2</v>
          </cell>
          <cell r="N11">
            <v>4.3606135638484551E-3</v>
          </cell>
          <cell r="O11">
            <v>5.9749020733047518E-2</v>
          </cell>
          <cell r="P11">
            <v>1.4079216779230234E-2</v>
          </cell>
          <cell r="Q11">
            <v>7.0422381155495262E-2</v>
          </cell>
          <cell r="R11">
            <v>6.8404303589141277E-2</v>
          </cell>
          <cell r="U11">
            <v>0.12309199999999999</v>
          </cell>
          <cell r="V11">
            <v>6.3385337169681588E-3</v>
          </cell>
          <cell r="W11">
            <v>0.10694218184133453</v>
          </cell>
          <cell r="X11">
            <v>4.2263981496376869E-3</v>
          </cell>
          <cell r="Y11">
            <v>0.13194401813890483</v>
          </cell>
          <cell r="Z11">
            <v>5.844007756880272E-2</v>
          </cell>
          <cell r="AC11">
            <v>0</v>
          </cell>
          <cell r="AD11">
            <v>0</v>
          </cell>
          <cell r="AE11">
            <v>0</v>
          </cell>
          <cell r="AF11">
            <v>0</v>
          </cell>
          <cell r="AG11">
            <v>0</v>
          </cell>
          <cell r="AH11">
            <v>0</v>
          </cell>
          <cell r="AK11">
            <v>0</v>
          </cell>
          <cell r="AL11">
            <v>0</v>
          </cell>
          <cell r="AM11">
            <v>0</v>
          </cell>
          <cell r="AN11">
            <v>0</v>
          </cell>
          <cell r="AO11">
            <v>0</v>
          </cell>
          <cell r="AP11">
            <v>0</v>
          </cell>
          <cell r="AS11">
            <v>0</v>
          </cell>
          <cell r="AT11">
            <v>0</v>
          </cell>
          <cell r="AU11">
            <v>0</v>
          </cell>
          <cell r="AV11">
            <v>0</v>
          </cell>
          <cell r="AW11">
            <v>0</v>
          </cell>
          <cell r="AX11">
            <v>0</v>
          </cell>
          <cell r="BA11">
            <v>3.0032360729999999E-2</v>
          </cell>
          <cell r="BB11">
            <v>1.1469E-2</v>
          </cell>
          <cell r="BC11">
            <v>1.8853200000000001E-2</v>
          </cell>
          <cell r="BD11">
            <v>4.9949999999999994E-3</v>
          </cell>
          <cell r="BE11">
            <v>1.5711000000000003E-2</v>
          </cell>
          <cell r="BF11">
            <v>4.3059E-2</v>
          </cell>
        </row>
        <row r="12">
          <cell r="M12">
            <v>0</v>
          </cell>
          <cell r="N12">
            <v>0</v>
          </cell>
          <cell r="O12">
            <v>0</v>
          </cell>
          <cell r="P12">
            <v>0</v>
          </cell>
          <cell r="Q12">
            <v>0</v>
          </cell>
          <cell r="R12">
            <v>0</v>
          </cell>
          <cell r="U12">
            <v>0</v>
          </cell>
          <cell r="V12">
            <v>0</v>
          </cell>
          <cell r="W12">
            <v>0</v>
          </cell>
          <cell r="X12">
            <v>0</v>
          </cell>
          <cell r="Y12">
            <v>0</v>
          </cell>
          <cell r="Z12">
            <v>0</v>
          </cell>
          <cell r="AC12">
            <v>0</v>
          </cell>
          <cell r="AD12">
            <v>0</v>
          </cell>
          <cell r="AE12">
            <v>0</v>
          </cell>
          <cell r="AF12">
            <v>0</v>
          </cell>
          <cell r="AG12">
            <v>0</v>
          </cell>
          <cell r="AH12">
            <v>0</v>
          </cell>
          <cell r="AK12">
            <v>0</v>
          </cell>
          <cell r="AL12">
            <v>0</v>
          </cell>
          <cell r="AM12">
            <v>0</v>
          </cell>
          <cell r="AN12">
            <v>0</v>
          </cell>
          <cell r="AO12">
            <v>0</v>
          </cell>
          <cell r="AP12">
            <v>0</v>
          </cell>
          <cell r="AS12">
            <v>0</v>
          </cell>
          <cell r="AT12">
            <v>0</v>
          </cell>
          <cell r="AU12">
            <v>0</v>
          </cell>
          <cell r="AV12">
            <v>0</v>
          </cell>
          <cell r="AW12">
            <v>0</v>
          </cell>
          <cell r="AX12">
            <v>0</v>
          </cell>
          <cell r="BA12">
            <v>5.8605614219999998E-2</v>
          </cell>
          <cell r="BB12">
            <v>2.1270000000000001E-2</v>
          </cell>
          <cell r="BC12">
            <v>3.4927199999999999E-2</v>
          </cell>
          <cell r="BD12">
            <v>9.3859999999999985E-3</v>
          </cell>
          <cell r="BE12">
            <v>2.9106E-2</v>
          </cell>
          <cell r="BF12">
            <v>8.402599999999999E-2</v>
          </cell>
        </row>
        <row r="13">
          <cell r="M13">
            <v>4.5103637101055532E-3</v>
          </cell>
          <cell r="N13">
            <v>9.2711818679522859E-4</v>
          </cell>
          <cell r="O13">
            <v>1.1762297129603169E-3</v>
          </cell>
          <cell r="P13">
            <v>4.2077592076257678E-4</v>
          </cell>
          <cell r="Q13">
            <v>2.9004596555867283E-3</v>
          </cell>
          <cell r="R13">
            <v>1.1930847454815329E-3</v>
          </cell>
          <cell r="U13">
            <v>2.010009604575023E-3</v>
          </cell>
          <cell r="V13">
            <v>2.2896727762811896E-4</v>
          </cell>
          <cell r="W13">
            <v>3.9501354456997174E-4</v>
          </cell>
          <cell r="X13">
            <v>3.5554398346016399E-4</v>
          </cell>
          <cell r="Y13">
            <v>1.9596665989190052E-3</v>
          </cell>
          <cell r="Z13">
            <v>4.1543374554961233E-4</v>
          </cell>
          <cell r="AC13">
            <v>0</v>
          </cell>
          <cell r="AD13">
            <v>0</v>
          </cell>
          <cell r="AE13">
            <v>0</v>
          </cell>
          <cell r="AF13">
            <v>0</v>
          </cell>
          <cell r="AG13">
            <v>0</v>
          </cell>
          <cell r="AH13">
            <v>0</v>
          </cell>
          <cell r="AK13">
            <v>0</v>
          </cell>
          <cell r="AL13">
            <v>0</v>
          </cell>
          <cell r="AM13">
            <v>0</v>
          </cell>
          <cell r="AN13">
            <v>0</v>
          </cell>
          <cell r="AO13">
            <v>0</v>
          </cell>
          <cell r="AP13">
            <v>0</v>
          </cell>
          <cell r="AS13">
            <v>0</v>
          </cell>
          <cell r="AT13">
            <v>0</v>
          </cell>
          <cell r="AU13">
            <v>0</v>
          </cell>
          <cell r="AV13">
            <v>0</v>
          </cell>
          <cell r="AW13">
            <v>0</v>
          </cell>
          <cell r="AX13">
            <v>0</v>
          </cell>
          <cell r="BA13">
            <v>0</v>
          </cell>
          <cell r="BB13">
            <v>0</v>
          </cell>
          <cell r="BC13">
            <v>0</v>
          </cell>
          <cell r="BD13">
            <v>0</v>
          </cell>
          <cell r="BE13">
            <v>0</v>
          </cell>
          <cell r="BF13">
            <v>0</v>
          </cell>
        </row>
        <row r="14">
          <cell r="M14">
            <v>895.02528747591782</v>
          </cell>
          <cell r="N14">
            <v>176.78827143424476</v>
          </cell>
          <cell r="O14">
            <v>233.44256484083115</v>
          </cell>
          <cell r="P14">
            <v>83.497720632886754</v>
          </cell>
          <cell r="Q14">
            <v>575.70354106123136</v>
          </cell>
          <cell r="R14">
            <v>237.26506278981594</v>
          </cell>
          <cell r="U14">
            <v>199.43063717902615</v>
          </cell>
          <cell r="V14">
            <v>70.918452014409453</v>
          </cell>
          <cell r="W14">
            <v>58.244423744952663</v>
          </cell>
          <cell r="X14">
            <v>35.276627663973571</v>
          </cell>
          <cell r="Y14">
            <v>141.7286843525842</v>
          </cell>
          <cell r="Z14">
            <v>62.261509387552636</v>
          </cell>
          <cell r="AC14">
            <v>0</v>
          </cell>
          <cell r="AD14">
            <v>0</v>
          </cell>
          <cell r="AE14">
            <v>0</v>
          </cell>
          <cell r="AF14">
            <v>0</v>
          </cell>
          <cell r="AG14">
            <v>0</v>
          </cell>
          <cell r="AH14">
            <v>0</v>
          </cell>
          <cell r="AK14">
            <v>0</v>
          </cell>
          <cell r="AL14">
            <v>0</v>
          </cell>
          <cell r="AM14">
            <v>0</v>
          </cell>
          <cell r="AN14">
            <v>0</v>
          </cell>
          <cell r="AO14">
            <v>0</v>
          </cell>
          <cell r="AP14">
            <v>0</v>
          </cell>
          <cell r="AS14">
            <v>0</v>
          </cell>
          <cell r="AT14">
            <v>0</v>
          </cell>
          <cell r="AU14">
            <v>0</v>
          </cell>
          <cell r="AV14">
            <v>0</v>
          </cell>
          <cell r="AW14">
            <v>0</v>
          </cell>
          <cell r="AX14">
            <v>0</v>
          </cell>
          <cell r="BA14">
            <v>0</v>
          </cell>
          <cell r="BB14">
            <v>0</v>
          </cell>
          <cell r="BC14">
            <v>0</v>
          </cell>
          <cell r="BD14">
            <v>0</v>
          </cell>
          <cell r="BE14">
            <v>0</v>
          </cell>
          <cell r="BF14">
            <v>0</v>
          </cell>
        </row>
        <row r="15">
          <cell r="H15">
            <v>4</v>
          </cell>
          <cell r="M15">
            <v>281.89773238370037</v>
          </cell>
          <cell r="N15">
            <v>56.683279932215186</v>
          </cell>
          <cell r="O15">
            <v>73.536007854088382</v>
          </cell>
          <cell r="P15">
            <v>26.298495105503825</v>
          </cell>
          <cell r="Q15">
            <v>181.32678291877608</v>
          </cell>
          <cell r="R15">
            <v>74.739252842247367</v>
          </cell>
          <cell r="U15">
            <v>62.812801502548304</v>
          </cell>
          <cell r="V15">
            <v>22.583595201457239</v>
          </cell>
          <cell r="W15">
            <v>18.350027918345042</v>
          </cell>
          <cell r="X15">
            <v>11.110748960697164</v>
          </cell>
          <cell r="Y15">
            <v>44.638957108863629</v>
          </cell>
          <cell r="Z15">
            <v>19.751236574218211</v>
          </cell>
          <cell r="AC15">
            <v>0</v>
          </cell>
          <cell r="AD15">
            <v>0</v>
          </cell>
          <cell r="AE15">
            <v>0</v>
          </cell>
          <cell r="AF15">
            <v>0</v>
          </cell>
          <cell r="AG15">
            <v>0</v>
          </cell>
          <cell r="AH15">
            <v>0</v>
          </cell>
          <cell r="AK15">
            <v>0</v>
          </cell>
          <cell r="AL15">
            <v>0</v>
          </cell>
          <cell r="AM15">
            <v>0</v>
          </cell>
          <cell r="AN15">
            <v>0</v>
          </cell>
          <cell r="AO15">
            <v>0</v>
          </cell>
          <cell r="AP15">
            <v>0</v>
          </cell>
          <cell r="AS15">
            <v>0</v>
          </cell>
          <cell r="AT15">
            <v>0</v>
          </cell>
          <cell r="AU15">
            <v>0</v>
          </cell>
          <cell r="AV15">
            <v>0</v>
          </cell>
          <cell r="AW15">
            <v>0</v>
          </cell>
          <cell r="AX15">
            <v>0</v>
          </cell>
          <cell r="BA15">
            <v>0</v>
          </cell>
          <cell r="BB15">
            <v>0</v>
          </cell>
          <cell r="BC15">
            <v>0</v>
          </cell>
          <cell r="BD15">
            <v>0</v>
          </cell>
          <cell r="BE15">
            <v>0</v>
          </cell>
          <cell r="BF15">
            <v>0</v>
          </cell>
        </row>
        <row r="48">
          <cell r="T48">
            <v>5.5636485967574438E-4</v>
          </cell>
          <cell r="U48">
            <v>9.654874301831621E-4</v>
          </cell>
          <cell r="V48">
            <v>2.3517897743721662E-4</v>
          </cell>
          <cell r="W48">
            <v>5.769537870691045E-4</v>
          </cell>
          <cell r="X48">
            <v>7.5558773463151949E-5</v>
          </cell>
        </row>
        <row r="49">
          <cell r="T49">
            <v>32.560077246264704</v>
          </cell>
          <cell r="U49">
            <v>56.503110792048965</v>
          </cell>
          <cell r="V49">
            <v>13.763352481528328</v>
          </cell>
          <cell r="W49">
            <v>33.765000696563568</v>
          </cell>
          <cell r="X49">
            <v>4.4219174841974649</v>
          </cell>
        </row>
        <row r="50">
          <cell r="T50">
            <v>2.8164830929158994E-6</v>
          </cell>
          <cell r="U50">
            <v>4.887582269517385E-6</v>
          </cell>
          <cell r="V50">
            <v>1.1905453808624999E-6</v>
          </cell>
          <cell r="W50">
            <v>2.9207103188022865E-6</v>
          </cell>
          <cell r="X50">
            <v>3.825008073019889E-7</v>
          </cell>
        </row>
        <row r="51">
          <cell r="T51">
            <v>32.575666728267997</v>
          </cell>
          <cell r="U51">
            <v>56.530163990423169</v>
          </cell>
          <cell r="V51">
            <v>13.769942255078094</v>
          </cell>
          <cell r="W51">
            <v>33.781167085442782</v>
          </cell>
          <cell r="X51">
            <v>4.4240346598576625</v>
          </cell>
        </row>
        <row r="52">
          <cell r="T52">
            <v>6.0369739037952362E-2</v>
          </cell>
          <cell r="U52">
            <v>0.10476259093457235</v>
          </cell>
          <cell r="V52">
            <v>2.5518674028715303E-2</v>
          </cell>
          <cell r="W52">
            <v>6.260379130094558E-2</v>
          </cell>
          <cell r="X52">
            <v>8.1986907632101615E-3</v>
          </cell>
        </row>
        <row r="53">
          <cell r="T53">
            <v>6.4165304615471083E-2</v>
          </cell>
          <cell r="U53">
            <v>0.111349223414679</v>
          </cell>
          <cell r="V53">
            <v>2.7123083825259599E-2</v>
          </cell>
          <cell r="W53">
            <v>6.6539816188094E-2</v>
          </cell>
          <cell r="X53">
            <v>8.7141587598831005E-3</v>
          </cell>
        </row>
      </sheetData>
      <sheetData sheetId="2" refreshError="1">
        <row r="18">
          <cell r="B18">
            <v>13767000</v>
          </cell>
        </row>
        <row r="53">
          <cell r="D53">
            <v>4.9025786471997259</v>
          </cell>
        </row>
        <row r="54">
          <cell r="D54">
            <v>5.57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icityConsumption"/>
      <sheetName val="ElectricityManufactureEmissions"/>
      <sheetName val="Materials"/>
      <sheetName val="TransportationConsumption"/>
      <sheetName val="Water"/>
      <sheetName val="Food"/>
      <sheetName val="FuelProductionEmissionsForTrans"/>
      <sheetName val="Construction"/>
    </sheetNames>
    <sheetDataSet>
      <sheetData sheetId="0" refreshError="1">
        <row r="3">
          <cell r="B3">
            <v>21982141069.556099</v>
          </cell>
        </row>
        <row r="14">
          <cell r="I14">
            <v>888.06969665176075</v>
          </cell>
          <cell r="J14">
            <v>9.4357164691655938E-3</v>
          </cell>
          <cell r="K14">
            <v>1.4077590964643269E-2</v>
          </cell>
          <cell r="L14">
            <v>1.8298988262686366</v>
          </cell>
          <cell r="M14">
            <v>0.10225448804632996</v>
          </cell>
          <cell r="N14">
            <v>1.6901037028519892</v>
          </cell>
          <cell r="O14">
            <v>0.11746505934675905</v>
          </cell>
          <cell r="P14">
            <v>6.0230667035726319E-2</v>
          </cell>
        </row>
        <row r="15">
          <cell r="I15">
            <v>390.80710067733605</v>
          </cell>
          <cell r="J15">
            <v>6.6427168686610232E-3</v>
          </cell>
          <cell r="K15">
            <v>0</v>
          </cell>
          <cell r="L15">
            <v>0.16555465197765271</v>
          </cell>
          <cell r="M15">
            <v>3.1477636159438313E-2</v>
          </cell>
          <cell r="N15">
            <v>5.1460378081950239E-3</v>
          </cell>
          <cell r="O15">
            <v>8.8254543538391433E-2</v>
          </cell>
          <cell r="P15">
            <v>9.1811446683015108E-2</v>
          </cell>
        </row>
        <row r="16">
          <cell r="J16">
            <v>0</v>
          </cell>
          <cell r="K16">
            <v>0</v>
          </cell>
          <cell r="L16">
            <v>0</v>
          </cell>
          <cell r="M16">
            <v>0</v>
          </cell>
          <cell r="N16">
            <v>0</v>
          </cell>
          <cell r="O16">
            <v>0</v>
          </cell>
          <cell r="P16">
            <v>0</v>
          </cell>
        </row>
        <row r="17">
          <cell r="I17">
            <v>594</v>
          </cell>
          <cell r="J17">
            <v>0</v>
          </cell>
          <cell r="K17">
            <v>0</v>
          </cell>
          <cell r="L17">
            <v>0.95</v>
          </cell>
          <cell r="M17">
            <v>9.5000000000000001E-2</v>
          </cell>
          <cell r="N17">
            <v>0.45</v>
          </cell>
          <cell r="O17">
            <v>8.8254543538391433E-2</v>
          </cell>
          <cell r="P17">
            <v>9.1811446683015108E-2</v>
          </cell>
        </row>
        <row r="18">
          <cell r="I18">
            <v>753</v>
          </cell>
          <cell r="J18">
            <v>0</v>
          </cell>
          <cell r="K18">
            <v>0</v>
          </cell>
          <cell r="L18">
            <v>1.5</v>
          </cell>
          <cell r="M18">
            <v>0.17</v>
          </cell>
          <cell r="N18">
            <v>2.5</v>
          </cell>
          <cell r="O18">
            <v>8.8254543538391433E-2</v>
          </cell>
          <cell r="P18">
            <v>9.1811446683015108E-2</v>
          </cell>
        </row>
      </sheetData>
      <sheetData sheetId="1" refreshError="1"/>
      <sheetData sheetId="2" refreshError="1"/>
      <sheetData sheetId="3" refreshError="1">
        <row r="3">
          <cell r="B3">
            <v>1244420510.6016824</v>
          </cell>
        </row>
        <row r="25">
          <cell r="Q25">
            <v>0</v>
          </cell>
          <cell r="Z25">
            <v>0</v>
          </cell>
          <cell r="AI25">
            <v>0</v>
          </cell>
          <cell r="AR25">
            <v>0</v>
          </cell>
          <cell r="BA25">
            <v>0</v>
          </cell>
          <cell r="BJ25">
            <v>0</v>
          </cell>
        </row>
        <row r="26">
          <cell r="Q26">
            <v>0</v>
          </cell>
          <cell r="Z26">
            <v>0</v>
          </cell>
          <cell r="AI26">
            <v>0</v>
          </cell>
          <cell r="AR26">
            <v>0</v>
          </cell>
          <cell r="BA26">
            <v>0</v>
          </cell>
          <cell r="BJ26">
            <v>0</v>
          </cell>
        </row>
        <row r="27">
          <cell r="Q27">
            <v>0</v>
          </cell>
          <cell r="Z27">
            <v>0</v>
          </cell>
          <cell r="AI27">
            <v>0</v>
          </cell>
          <cell r="AR27">
            <v>0</v>
          </cell>
          <cell r="BA27">
            <v>0</v>
          </cell>
          <cell r="BJ27">
            <v>0</v>
          </cell>
        </row>
        <row r="28">
          <cell r="Q28">
            <v>0</v>
          </cell>
          <cell r="Z28">
            <v>0</v>
          </cell>
          <cell r="AI28">
            <v>0</v>
          </cell>
          <cell r="AR28">
            <v>0</v>
          </cell>
          <cell r="BA28">
            <v>0</v>
          </cell>
          <cell r="BJ28">
            <v>0</v>
          </cell>
        </row>
        <row r="29">
          <cell r="Q29">
            <v>0</v>
          </cell>
          <cell r="Z29">
            <v>0</v>
          </cell>
          <cell r="AI29">
            <v>0</v>
          </cell>
          <cell r="AR29">
            <v>0</v>
          </cell>
          <cell r="BA29">
            <v>0</v>
          </cell>
          <cell r="BJ29">
            <v>0</v>
          </cell>
        </row>
        <row r="30">
          <cell r="Q30">
            <v>0</v>
          </cell>
          <cell r="Z30">
            <v>0</v>
          </cell>
          <cell r="AI30">
            <v>0</v>
          </cell>
          <cell r="AR30">
            <v>0</v>
          </cell>
          <cell r="BA30">
            <v>0</v>
          </cell>
          <cell r="BJ30">
            <v>0</v>
          </cell>
        </row>
        <row r="31">
          <cell r="Q31">
            <v>0</v>
          </cell>
          <cell r="Z31">
            <v>0</v>
          </cell>
          <cell r="AI31">
            <v>0</v>
          </cell>
          <cell r="AR31">
            <v>0</v>
          </cell>
          <cell r="BA31">
            <v>0</v>
          </cell>
          <cell r="BJ31">
            <v>0</v>
          </cell>
        </row>
        <row r="32">
          <cell r="Q32">
            <v>0</v>
          </cell>
          <cell r="Z32">
            <v>0</v>
          </cell>
          <cell r="AI32">
            <v>0</v>
          </cell>
          <cell r="AR32">
            <v>0</v>
          </cell>
          <cell r="BA32">
            <v>0</v>
          </cell>
          <cell r="BJ32">
            <v>0</v>
          </cell>
        </row>
        <row r="33">
          <cell r="Q33">
            <v>0</v>
          </cell>
          <cell r="Z33">
            <v>0</v>
          </cell>
          <cell r="AI33">
            <v>0</v>
          </cell>
          <cell r="AR33">
            <v>0</v>
          </cell>
          <cell r="BA33">
            <v>0</v>
          </cell>
          <cell r="BJ33">
            <v>0</v>
          </cell>
        </row>
        <row r="34">
          <cell r="Q34">
            <v>0</v>
          </cell>
          <cell r="Z34">
            <v>0</v>
          </cell>
          <cell r="AI34">
            <v>0</v>
          </cell>
          <cell r="AR34">
            <v>0</v>
          </cell>
          <cell r="BA34">
            <v>0</v>
          </cell>
          <cell r="BJ34">
            <v>0</v>
          </cell>
        </row>
        <row r="35">
          <cell r="Q35">
            <v>0</v>
          </cell>
          <cell r="Z35">
            <v>0</v>
          </cell>
          <cell r="AI35">
            <v>0</v>
          </cell>
          <cell r="AR35">
            <v>0</v>
          </cell>
          <cell r="BA35">
            <v>0</v>
          </cell>
          <cell r="BJ35">
            <v>0</v>
          </cell>
        </row>
        <row r="36">
          <cell r="Q36">
            <v>0</v>
          </cell>
          <cell r="Z36">
            <v>0</v>
          </cell>
          <cell r="AI36">
            <v>0</v>
          </cell>
          <cell r="AR36">
            <v>0</v>
          </cell>
          <cell r="BA36">
            <v>0</v>
          </cell>
          <cell r="BJ36">
            <v>0</v>
          </cell>
        </row>
        <row r="37">
          <cell r="Q37">
            <v>0</v>
          </cell>
          <cell r="Z37">
            <v>0</v>
          </cell>
          <cell r="AI37">
            <v>0</v>
          </cell>
          <cell r="AR37">
            <v>0</v>
          </cell>
          <cell r="BA37">
            <v>0</v>
          </cell>
          <cell r="BJ37">
            <v>0</v>
          </cell>
        </row>
        <row r="38">
          <cell r="Q38">
            <v>0</v>
          </cell>
          <cell r="Z38">
            <v>0</v>
          </cell>
          <cell r="AI38">
            <v>0</v>
          </cell>
          <cell r="AR38">
            <v>0</v>
          </cell>
          <cell r="BA38">
            <v>0</v>
          </cell>
          <cell r="BJ38">
            <v>0</v>
          </cell>
        </row>
      </sheetData>
      <sheetData sheetId="4" refreshError="1">
        <row r="4">
          <cell r="B4">
            <v>878774995.50530779</v>
          </cell>
        </row>
        <row r="25">
          <cell r="T25">
            <v>0</v>
          </cell>
        </row>
      </sheetData>
      <sheetData sheetId="5" refreshError="1"/>
      <sheetData sheetId="6" refreshError="1">
        <row r="3">
          <cell r="B3">
            <v>1244420510.6016824</v>
          </cell>
        </row>
        <row r="14">
          <cell r="K14">
            <v>5.5636485967574438E-4</v>
          </cell>
          <cell r="L14">
            <v>9.654874301831621E-4</v>
          </cell>
          <cell r="M14">
            <v>2.3517897743721662E-4</v>
          </cell>
          <cell r="N14">
            <v>5.769537870691045E-4</v>
          </cell>
        </row>
        <row r="15">
          <cell r="K15">
            <v>32.560077246264704</v>
          </cell>
          <cell r="L15">
            <v>56.503110792048965</v>
          </cell>
          <cell r="M15">
            <v>13.763352481528328</v>
          </cell>
          <cell r="N15">
            <v>33.765000696563568</v>
          </cell>
        </row>
        <row r="16">
          <cell r="K16">
            <v>2.8164830929158994E-6</v>
          </cell>
          <cell r="L16">
            <v>4.887582269517385E-6</v>
          </cell>
          <cell r="M16">
            <v>1.1905453808624999E-6</v>
          </cell>
          <cell r="N16">
            <v>2.9207103188022865E-6</v>
          </cell>
        </row>
        <row r="17">
          <cell r="K17">
            <v>32.575666728267997</v>
          </cell>
          <cell r="L17">
            <v>56.530163990423169</v>
          </cell>
          <cell r="M17">
            <v>13.769942255078094</v>
          </cell>
          <cell r="N17">
            <v>33.781167085442782</v>
          </cell>
        </row>
        <row r="18">
          <cell r="K18">
            <v>6.0369739037952362E-2</v>
          </cell>
          <cell r="L18">
            <v>0.10476259093457235</v>
          </cell>
          <cell r="M18">
            <v>2.5518674028715303E-2</v>
          </cell>
          <cell r="N18">
            <v>6.260379130094558E-2</v>
          </cell>
        </row>
        <row r="19">
          <cell r="K19">
            <v>6.4165304615471083E-2</v>
          </cell>
          <cell r="L19">
            <v>0.111349223414679</v>
          </cell>
          <cell r="M19">
            <v>2.7123083825259599E-2</v>
          </cell>
          <cell r="N19">
            <v>6.6539816188094E-2</v>
          </cell>
        </row>
        <row r="50">
          <cell r="F50">
            <v>0</v>
          </cell>
        </row>
        <row r="51">
          <cell r="F51">
            <v>0</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נתונים לנחש"/>
      <sheetName val="רכב מוטורי וסיכום"/>
      <sheetName val="רכבת"/>
      <sheetName val="מקדמי פליטה מזיקוק נפט בישראל"/>
      <sheetName val="מקדמי פליטה מהפקת גז טבעי בארץ"/>
      <sheetName val=" מקדמי פליטה משופרים לתרחישים"/>
      <sheetName val="מקדמי פליטה של רכב חשמלי"/>
      <sheetName val="מאזן אנרגיה חישובים נוספים"/>
      <sheetName val="הסברים למאזן אנרגיה"/>
      <sheetName val="מנהל הדלק 2017"/>
      <sheetName val="מפל&quot;ס פליטות מבתי זיקוק בישראל"/>
      <sheetName val="מאזן אנרגיה ישן"/>
    </sheetNames>
    <sheetDataSet>
      <sheetData sheetId="0" refreshError="1"/>
      <sheetData sheetId="1">
        <row r="2">
          <cell r="M2">
            <v>3.4029533211874419E-3</v>
          </cell>
        </row>
        <row r="24">
          <cell r="AY24">
            <v>1.0659412249752039E-2</v>
          </cell>
        </row>
        <row r="30">
          <cell r="AY30">
            <v>1.3324264969695585</v>
          </cell>
        </row>
        <row r="48">
          <cell r="T48">
            <v>5.5636485967574438E-4</v>
          </cell>
          <cell r="U48">
            <v>9.654874301831621E-4</v>
          </cell>
          <cell r="V48">
            <v>2.3517897743721662E-4</v>
          </cell>
          <cell r="W48">
            <v>5.769537870691045E-4</v>
          </cell>
          <cell r="X48">
            <v>7.5558773463151949E-5</v>
          </cell>
          <cell r="AE48">
            <v>32.782129387873397</v>
          </cell>
        </row>
        <row r="49">
          <cell r="T49">
            <v>32.560077246264704</v>
          </cell>
          <cell r="U49">
            <v>56.503110792048965</v>
          </cell>
          <cell r="V49">
            <v>13.763352481528328</v>
          </cell>
          <cell r="W49">
            <v>33.765000696563568</v>
          </cell>
          <cell r="X49">
            <v>4.4219174841974649</v>
          </cell>
          <cell r="AE49">
            <v>9.0719328969623128</v>
          </cell>
        </row>
        <row r="50">
          <cell r="T50">
            <v>2.8164830929158994E-6</v>
          </cell>
          <cell r="U50">
            <v>4.887582269517385E-6</v>
          </cell>
          <cell r="V50">
            <v>1.1905453808624999E-6</v>
          </cell>
          <cell r="W50">
            <v>2.9207103188022865E-6</v>
          </cell>
          <cell r="X50">
            <v>3.825008073019889E-7</v>
          </cell>
        </row>
        <row r="51">
          <cell r="T51">
            <v>32.575666728267997</v>
          </cell>
          <cell r="U51">
            <v>56.530163990423169</v>
          </cell>
          <cell r="V51">
            <v>13.769942255078094</v>
          </cell>
          <cell r="W51">
            <v>33.781167085442782</v>
          </cell>
          <cell r="X51">
            <v>4.4240346598576625</v>
          </cell>
        </row>
        <row r="52">
          <cell r="T52">
            <v>6.0369739037952362E-2</v>
          </cell>
          <cell r="U52">
            <v>0.10476259093457235</v>
          </cell>
          <cell r="V52">
            <v>2.5518674028715303E-2</v>
          </cell>
          <cell r="W52">
            <v>6.260379130094558E-2</v>
          </cell>
          <cell r="X52">
            <v>8.1986907632101615E-3</v>
          </cell>
        </row>
        <row r="53">
          <cell r="T53">
            <v>6.4165304615471083E-2</v>
          </cell>
          <cell r="U53">
            <v>0.111349223414679</v>
          </cell>
          <cell r="V53">
            <v>2.7123083825259599E-2</v>
          </cell>
          <cell r="W53">
            <v>6.6539816188094E-2</v>
          </cell>
          <cell r="X53">
            <v>8.7141587598831005E-3</v>
          </cell>
          <cell r="AK53">
            <v>17.943428571428573</v>
          </cell>
        </row>
        <row r="70">
          <cell r="AA70">
            <v>1.22</v>
          </cell>
        </row>
      </sheetData>
      <sheetData sheetId="2">
        <row r="53">
          <cell r="D53">
            <v>4.9025786471997259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מקדמי פליטה משימוש באנרגיה"/>
    </sheetNames>
    <sheetDataSet>
      <sheetData sheetId="0">
        <row r="3">
          <cell r="B3" t="str">
            <v xml:space="preserve">מקדמי פליטה מזיקוק נפט גולמי </v>
          </cell>
        </row>
        <row r="6">
          <cell r="R6">
            <v>0.86516752297027422</v>
          </cell>
        </row>
        <row r="7">
          <cell r="R7">
            <v>1.2147175024443682E-3</v>
          </cell>
        </row>
        <row r="13">
          <cell r="W13">
            <v>1.22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nmary"/>
      <sheetName val="חישוב צריכת החשמל"/>
      <sheetName val="נתונים שפכים למס"/>
      <sheetName val="נתונים התפלה למס"/>
      <sheetName val="התפלגות השימוש העירוני"/>
    </sheetNames>
    <sheetDataSet>
      <sheetData sheetId="0">
        <row r="3">
          <cell r="D3">
            <v>485656300</v>
          </cell>
        </row>
        <row r="21">
          <cell r="G21">
            <v>0.28744589507347146</v>
          </cell>
          <cell r="H21">
            <v>0.7125541049265286</v>
          </cell>
        </row>
      </sheetData>
      <sheetData sheetId="1">
        <row r="2">
          <cell r="G2">
            <v>0.50914658366681487</v>
          </cell>
        </row>
        <row r="3">
          <cell r="G3">
            <v>3.5</v>
          </cell>
        </row>
        <row r="4">
          <cell r="G4">
            <v>0.4</v>
          </cell>
        </row>
        <row r="5">
          <cell r="G5">
            <v>0.2</v>
          </cell>
        </row>
        <row r="6">
          <cell r="G6">
            <v>0.5</v>
          </cell>
        </row>
      </sheetData>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ina co2kwh"/>
      <sheetName val="PV co2kwh"/>
    </sheetNames>
    <sheetDataSet>
      <sheetData sheetId="0"/>
      <sheetData sheetId="1">
        <row r="8">
          <cell r="J8" t="str">
            <v>Co2-g/kwh</v>
          </cell>
        </row>
        <row r="9">
          <cell r="I9">
            <v>2017</v>
          </cell>
          <cell r="J9">
            <v>36.949999999999996</v>
          </cell>
        </row>
        <row r="10">
          <cell r="I10">
            <v>2018</v>
          </cell>
          <cell r="J10">
            <v>34.777511961722475</v>
          </cell>
        </row>
        <row r="11">
          <cell r="I11">
            <v>2019</v>
          </cell>
          <cell r="J11">
            <v>32.484304932735419</v>
          </cell>
        </row>
        <row r="12">
          <cell r="I12">
            <v>2020</v>
          </cell>
          <cell r="J12">
            <v>30.626582278481013</v>
          </cell>
        </row>
        <row r="13">
          <cell r="I13">
            <v>2021</v>
          </cell>
          <cell r="J13">
            <v>28.976095617529882</v>
          </cell>
        </row>
        <row r="14">
          <cell r="I14">
            <v>2022</v>
          </cell>
          <cell r="J14">
            <v>27.5</v>
          </cell>
        </row>
        <row r="15">
          <cell r="I15">
            <v>2023</v>
          </cell>
          <cell r="J15">
            <v>25.984831029185873</v>
          </cell>
        </row>
        <row r="16">
          <cell r="I16">
            <v>2024</v>
          </cell>
          <cell r="J16">
            <v>24.614456362749877</v>
          </cell>
        </row>
        <row r="17">
          <cell r="I17">
            <v>2025</v>
          </cell>
          <cell r="J17">
            <v>23.369067007910658</v>
          </cell>
        </row>
        <row r="18">
          <cell r="I18">
            <v>2026</v>
          </cell>
          <cell r="J18">
            <v>22.232309746328443</v>
          </cell>
        </row>
        <row r="19">
          <cell r="I19">
            <v>2027</v>
          </cell>
          <cell r="J19">
            <v>21.190565031982945</v>
          </cell>
        </row>
        <row r="20">
          <cell r="I20">
            <v>2028</v>
          </cell>
          <cell r="J20">
            <v>20.232398690135081</v>
          </cell>
        </row>
        <row r="21">
          <cell r="I21">
            <v>2029</v>
          </cell>
          <cell r="J21">
            <v>19.348140495867771</v>
          </cell>
        </row>
        <row r="22">
          <cell r="I22">
            <v>2030</v>
          </cell>
          <cell r="J22">
            <v>18.178571428571427</v>
          </cell>
        </row>
        <row r="23">
          <cell r="I23">
            <v>2031</v>
          </cell>
          <cell r="J23">
            <v>17.794642857142858</v>
          </cell>
        </row>
        <row r="24">
          <cell r="I24">
            <v>2032</v>
          </cell>
          <cell r="J24">
            <v>17.410714285714285</v>
          </cell>
        </row>
        <row r="25">
          <cell r="I25">
            <v>2033</v>
          </cell>
          <cell r="J25">
            <v>17.026785714285715</v>
          </cell>
        </row>
        <row r="26">
          <cell r="I26">
            <v>2034</v>
          </cell>
          <cell r="J26">
            <v>16.642857142857142</v>
          </cell>
        </row>
        <row r="27">
          <cell r="I27">
            <v>2035</v>
          </cell>
          <cell r="J27">
            <v>16.258928571428569</v>
          </cell>
        </row>
        <row r="28">
          <cell r="I28">
            <v>2036</v>
          </cell>
          <cell r="J28">
            <v>15.875</v>
          </cell>
        </row>
        <row r="29">
          <cell r="I29">
            <v>2037</v>
          </cell>
          <cell r="J29">
            <v>15.491071428571427</v>
          </cell>
        </row>
        <row r="30">
          <cell r="I30">
            <v>2038</v>
          </cell>
          <cell r="J30">
            <v>15.107142857142856</v>
          </cell>
        </row>
        <row r="31">
          <cell r="I31">
            <v>2039</v>
          </cell>
          <cell r="J31">
            <v>14.723214285714286</v>
          </cell>
        </row>
        <row r="32">
          <cell r="I32">
            <v>2040</v>
          </cell>
          <cell r="J32">
            <v>14.339285714285714</v>
          </cell>
        </row>
        <row r="33">
          <cell r="I33">
            <v>2041</v>
          </cell>
          <cell r="J33">
            <v>13.955357142857142</v>
          </cell>
        </row>
        <row r="34">
          <cell r="I34">
            <v>2042</v>
          </cell>
          <cell r="J34">
            <v>13.571428571428571</v>
          </cell>
        </row>
        <row r="35">
          <cell r="I35">
            <v>2043</v>
          </cell>
          <cell r="J35">
            <v>13.187499999999998</v>
          </cell>
        </row>
        <row r="36">
          <cell r="I36">
            <v>2044</v>
          </cell>
          <cell r="J36">
            <v>12.803571428571429</v>
          </cell>
        </row>
        <row r="37">
          <cell r="I37">
            <v>2045</v>
          </cell>
          <cell r="J37">
            <v>12.419642857142856</v>
          </cell>
        </row>
        <row r="38">
          <cell r="I38">
            <v>2046</v>
          </cell>
          <cell r="J38">
            <v>12.035714285714285</v>
          </cell>
        </row>
        <row r="39">
          <cell r="I39">
            <v>2047</v>
          </cell>
          <cell r="J39">
            <v>11.651785714285715</v>
          </cell>
        </row>
        <row r="40">
          <cell r="I40">
            <v>2048</v>
          </cell>
          <cell r="J40">
            <v>11.267857142857142</v>
          </cell>
        </row>
        <row r="41">
          <cell r="I41">
            <v>2049</v>
          </cell>
          <cell r="J41">
            <v>10.883928571428571</v>
          </cell>
        </row>
        <row r="42">
          <cell r="I42">
            <v>2050</v>
          </cell>
          <cell r="J42">
            <v>10.499999999999998</v>
          </cell>
        </row>
      </sheetData>
    </sheetDataSet>
  </externalBook>
</externalLink>
</file>

<file path=xl/persons/person.xml><?xml version="1.0" encoding="utf-8"?>
<personList xmlns="http://schemas.microsoft.com/office/spreadsheetml/2018/threadedcomments" xmlns:x="http://schemas.openxmlformats.org/spreadsheetml/2006/main">
  <person displayName="Lidor Tzur" id="{E9ADCF2A-F25E-440A-A037-D034C95EB236}" userId="058f8543cbe6a939"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10-26T11:56:45.67" personId="{E9ADCF2A-F25E-440A-A037-D034C95EB236}" id="{1DD0851D-C24E-4B38-A750-AAE101BDFCF7}">
    <text>Data from the national model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18DC-5FC7-415B-B704-368CF424BFF1}">
  <dimension ref="A1:Z75"/>
  <sheetViews>
    <sheetView zoomScale="105" zoomScaleNormal="70" workbookViewId="0">
      <selection activeCell="D11" sqref="D11"/>
    </sheetView>
  </sheetViews>
  <sheetFormatPr defaultRowHeight="14.25"/>
  <cols>
    <col min="1" max="1" width="25.625" bestFit="1" customWidth="1"/>
    <col min="2" max="2" width="15.375" bestFit="1" customWidth="1"/>
    <col min="3" max="3" width="10.375" bestFit="1" customWidth="1"/>
    <col min="4" max="5" width="15" bestFit="1" customWidth="1"/>
    <col min="6" max="6" width="18.875" bestFit="1" customWidth="1"/>
    <col min="7" max="7" width="20" bestFit="1" customWidth="1"/>
    <col min="8" max="8" width="12.875" bestFit="1" customWidth="1"/>
    <col min="9" max="9" width="20" bestFit="1" customWidth="1"/>
    <col min="11" max="11" width="7.625" bestFit="1" customWidth="1"/>
    <col min="12" max="12" width="25.625" bestFit="1" customWidth="1"/>
    <col min="13" max="13" width="19.625" customWidth="1"/>
    <col min="14" max="14" width="13.625" customWidth="1"/>
    <col min="15" max="16" width="13" customWidth="1"/>
    <col min="17" max="17" width="13.875" bestFit="1" customWidth="1"/>
    <col min="18" max="18" width="17.375" bestFit="1" customWidth="1"/>
    <col min="19" max="19" width="16.875" bestFit="1" customWidth="1"/>
  </cols>
  <sheetData>
    <row r="1" spans="1:23" ht="18.75" thickBot="1">
      <c r="A1" s="989" t="s">
        <v>1641</v>
      </c>
      <c r="B1" s="990"/>
      <c r="C1" s="990"/>
      <c r="D1" s="990"/>
      <c r="E1" s="990"/>
      <c r="F1" s="990"/>
      <c r="G1" s="990"/>
      <c r="H1" s="990"/>
      <c r="I1" s="991"/>
      <c r="L1" s="964"/>
      <c r="M1" s="965" t="s">
        <v>1586</v>
      </c>
      <c r="N1" s="965" t="s">
        <v>1587</v>
      </c>
      <c r="Q1" s="992" t="s">
        <v>1642</v>
      </c>
      <c r="R1" s="993"/>
      <c r="S1" s="993"/>
      <c r="T1" s="993"/>
      <c r="U1" s="993"/>
      <c r="V1" s="993"/>
      <c r="W1" s="994"/>
    </row>
    <row r="2" spans="1:23" ht="15">
      <c r="A2" s="1034" t="s">
        <v>1579</v>
      </c>
      <c r="B2" s="980" t="s">
        <v>1396</v>
      </c>
      <c r="C2" s="980" t="s">
        <v>1643</v>
      </c>
      <c r="D2" s="980" t="s">
        <v>1586</v>
      </c>
      <c r="E2" s="980" t="s">
        <v>1587</v>
      </c>
      <c r="F2" s="980" t="s">
        <v>1635</v>
      </c>
      <c r="G2" s="980" t="s">
        <v>1644</v>
      </c>
      <c r="H2" s="980" t="s">
        <v>1639</v>
      </c>
      <c r="I2" s="1035" t="s">
        <v>1645</v>
      </c>
      <c r="L2" s="967" t="s">
        <v>1646</v>
      </c>
      <c r="M2" s="968">
        <v>0.80164874544682474</v>
      </c>
      <c r="N2" s="969">
        <v>0.5371804060425911</v>
      </c>
      <c r="Q2" s="475" t="s">
        <v>1647</v>
      </c>
      <c r="R2" s="387" t="s">
        <v>1648</v>
      </c>
      <c r="S2" s="387" t="s">
        <v>1649</v>
      </c>
      <c r="T2" s="387" t="s">
        <v>1650</v>
      </c>
      <c r="U2" s="387" t="s">
        <v>1651</v>
      </c>
      <c r="V2" s="387" t="s">
        <v>263</v>
      </c>
      <c r="W2" s="115" t="s">
        <v>5</v>
      </c>
    </row>
    <row r="3" spans="1:23" ht="15.75">
      <c r="A3" s="1038">
        <v>2017</v>
      </c>
      <c r="B3" s="1036">
        <v>3864.0711600000004</v>
      </c>
      <c r="C3" s="1036">
        <v>3100.1669999999999</v>
      </c>
      <c r="D3" s="1036">
        <v>3264.817719779961</v>
      </c>
      <c r="E3" s="1036">
        <v>3610.2658267913857</v>
      </c>
      <c r="F3" s="1036">
        <v>5082.9091073354357</v>
      </c>
      <c r="G3" s="1036">
        <v>5082.9091073354357</v>
      </c>
      <c r="H3" s="1036">
        <v>5082.9091073354357</v>
      </c>
      <c r="I3" s="1037">
        <v>0</v>
      </c>
      <c r="L3" s="971" t="s">
        <v>1652</v>
      </c>
      <c r="M3" s="972">
        <v>4.6396038926480053E-2</v>
      </c>
      <c r="N3" s="973">
        <v>0.10825742416178678</v>
      </c>
      <c r="Q3" s="966">
        <v>2017</v>
      </c>
      <c r="R3" s="995">
        <v>0.22678473397910293</v>
      </c>
      <c r="S3" s="995">
        <v>3.754180422174911E-2</v>
      </c>
      <c r="T3" s="995">
        <v>0.18004294680532984</v>
      </c>
      <c r="U3" s="995">
        <v>0.22002649848431458</v>
      </c>
      <c r="V3" s="995">
        <v>0.10593868445541069</v>
      </c>
      <c r="W3" s="476">
        <f>SUM(R3:V3)</f>
        <v>0.7703346679459071</v>
      </c>
    </row>
    <row r="4" spans="1:23" ht="15.75">
      <c r="A4" s="1038">
        <v>2018</v>
      </c>
      <c r="B4" s="1036">
        <v>3864.0711600000004</v>
      </c>
      <c r="C4" s="1036">
        <v>3100.1669999999999</v>
      </c>
      <c r="D4" s="1036">
        <v>3264.817719779961</v>
      </c>
      <c r="E4" s="1036">
        <v>3610.2658267913857</v>
      </c>
      <c r="F4" s="1036">
        <v>5082.9091073354357</v>
      </c>
      <c r="G4" s="1036">
        <v>5082.9091073354357</v>
      </c>
      <c r="H4" s="1036">
        <v>5082.9091073354357</v>
      </c>
      <c r="I4" s="1037">
        <v>0</v>
      </c>
      <c r="L4" s="971" t="s">
        <v>1653</v>
      </c>
      <c r="M4" s="972">
        <v>4.6396038926480053E-2</v>
      </c>
      <c r="N4" s="973">
        <v>0.10825742416178678</v>
      </c>
      <c r="Q4" s="966">
        <v>2018</v>
      </c>
      <c r="R4" s="995">
        <v>0.22678473397910293</v>
      </c>
      <c r="S4" s="995">
        <v>3.754180422174911E-2</v>
      </c>
      <c r="T4" s="995">
        <v>0.18004294680532984</v>
      </c>
      <c r="U4" s="995">
        <v>0.22002649848431458</v>
      </c>
      <c r="V4" s="995">
        <v>0.10593868445541069</v>
      </c>
      <c r="W4" s="476">
        <f t="shared" ref="W4:W36" si="0">SUM(R4:V4)</f>
        <v>0.7703346679459071</v>
      </c>
    </row>
    <row r="5" spans="1:23" ht="15.75">
      <c r="A5" s="1038">
        <v>2019</v>
      </c>
      <c r="B5" s="1036">
        <v>3864.0711600000004</v>
      </c>
      <c r="C5" s="1036">
        <v>3100.1669999999999</v>
      </c>
      <c r="D5" s="1036">
        <v>3264.817719779961</v>
      </c>
      <c r="E5" s="1036">
        <v>3610.2658267913857</v>
      </c>
      <c r="F5" s="1036">
        <v>5082.9091073354357</v>
      </c>
      <c r="G5" s="1036">
        <v>5082.9091073354357</v>
      </c>
      <c r="H5" s="1036">
        <v>5082.9091073354357</v>
      </c>
      <c r="I5" s="1037">
        <v>0</v>
      </c>
      <c r="L5" s="971" t="s">
        <v>1654</v>
      </c>
      <c r="M5" s="972">
        <v>4.6396038926480053E-2</v>
      </c>
      <c r="N5" s="973">
        <v>0.10825742416178678</v>
      </c>
      <c r="Q5" s="966">
        <v>2019</v>
      </c>
      <c r="R5" s="995">
        <v>0.22678473397910293</v>
      </c>
      <c r="S5" s="995">
        <v>3.754180422174911E-2</v>
      </c>
      <c r="T5" s="995">
        <v>0.18004294680532984</v>
      </c>
      <c r="U5" s="995">
        <v>0.22002649848431458</v>
      </c>
      <c r="V5" s="995">
        <v>0.10593868445541069</v>
      </c>
      <c r="W5" s="476">
        <f t="shared" si="0"/>
        <v>0.7703346679459071</v>
      </c>
    </row>
    <row r="6" spans="1:23" ht="15.75">
      <c r="A6" s="1038">
        <v>2020</v>
      </c>
      <c r="B6" s="1036">
        <v>3864.0711600000004</v>
      </c>
      <c r="C6" s="1036">
        <v>3100.1669999999999</v>
      </c>
      <c r="D6" s="1036">
        <v>3264.817719779961</v>
      </c>
      <c r="E6" s="1036">
        <v>3610.2658267913857</v>
      </c>
      <c r="F6" s="1036">
        <v>5082.9091073354357</v>
      </c>
      <c r="G6" s="1036">
        <v>5082.9091073354357</v>
      </c>
      <c r="H6" s="1036">
        <v>5082.9091073354357</v>
      </c>
      <c r="I6" s="1037">
        <v>0</v>
      </c>
      <c r="L6" s="971" t="s">
        <v>1655</v>
      </c>
      <c r="M6" s="972">
        <v>5.9163137773735094E-2</v>
      </c>
      <c r="N6" s="973">
        <v>0.13804732147204854</v>
      </c>
      <c r="Q6" s="966">
        <v>2020</v>
      </c>
      <c r="R6" s="995">
        <v>0.22678473397910293</v>
      </c>
      <c r="S6" s="995">
        <v>3.754180422174911E-2</v>
      </c>
      <c r="T6" s="995">
        <v>0.18004294680532984</v>
      </c>
      <c r="U6" s="995">
        <v>0.22002649848431458</v>
      </c>
      <c r="V6" s="995">
        <v>0.10593868445541069</v>
      </c>
      <c r="W6" s="476">
        <f t="shared" si="0"/>
        <v>0.7703346679459071</v>
      </c>
    </row>
    <row r="7" spans="1:23" ht="15.75">
      <c r="A7" s="1038">
        <v>2021</v>
      </c>
      <c r="B7" s="1036">
        <v>3864.0711600000004</v>
      </c>
      <c r="C7" s="1036">
        <v>3100.1669999999999</v>
      </c>
      <c r="D7" s="1036">
        <v>3143.4095733288982</v>
      </c>
      <c r="E7" s="1036">
        <v>3489.8584794413268</v>
      </c>
      <c r="F7" s="1036">
        <v>4484.7739336164905</v>
      </c>
      <c r="G7" s="1036">
        <v>4484.7739336164905</v>
      </c>
      <c r="H7" s="1036">
        <v>4484.7739336164905</v>
      </c>
      <c r="I7" s="1037">
        <v>0</v>
      </c>
      <c r="L7" s="971" t="s">
        <v>1656</v>
      </c>
      <c r="M7" s="996">
        <v>0</v>
      </c>
      <c r="N7" s="997">
        <v>0</v>
      </c>
      <c r="Q7" s="966">
        <v>2021</v>
      </c>
      <c r="R7" s="995">
        <v>0.21655393843196472</v>
      </c>
      <c r="S7" s="995">
        <v>3.5107301597607173E-2</v>
      </c>
      <c r="T7" s="995">
        <v>0.17389513886563568</v>
      </c>
      <c r="U7" s="995">
        <v>0.21036679855085688</v>
      </c>
      <c r="V7" s="995">
        <v>0.1012877178207829</v>
      </c>
      <c r="W7" s="476">
        <f t="shared" si="0"/>
        <v>0.73721089526684747</v>
      </c>
    </row>
    <row r="8" spans="1:23" ht="16.5" thickBot="1">
      <c r="A8" s="1038">
        <v>2022</v>
      </c>
      <c r="B8" s="1036">
        <v>3864.0711600000004</v>
      </c>
      <c r="C8" s="1036">
        <v>3100.1669999999999</v>
      </c>
      <c r="D8" s="1036">
        <v>3018.5845787104295</v>
      </c>
      <c r="E8" s="1036">
        <v>3362.1742970213973</v>
      </c>
      <c r="F8" s="1036">
        <v>4380.8905716557283</v>
      </c>
      <c r="G8" s="1036">
        <v>4380.8905716557283</v>
      </c>
      <c r="H8" s="1036">
        <v>4380.8905716557283</v>
      </c>
      <c r="I8" s="1037">
        <v>0</v>
      </c>
      <c r="L8" s="998" t="s">
        <v>1657</v>
      </c>
      <c r="M8" s="999">
        <v>0</v>
      </c>
      <c r="N8" s="1000">
        <v>0</v>
      </c>
      <c r="Q8" s="966">
        <v>2022</v>
      </c>
      <c r="R8" s="995">
        <v>0.20449712503397666</v>
      </c>
      <c r="S8" s="995">
        <v>3.3496117151772045E-2</v>
      </c>
      <c r="T8" s="995">
        <v>0.16795725607510179</v>
      </c>
      <c r="U8" s="995">
        <v>0.20113118300472171</v>
      </c>
      <c r="V8" s="995">
        <v>9.6840939965236336E-2</v>
      </c>
      <c r="W8" s="476">
        <f t="shared" si="0"/>
        <v>0.70392262123080851</v>
      </c>
    </row>
    <row r="9" spans="1:23" ht="15">
      <c r="A9" s="1038">
        <v>2023</v>
      </c>
      <c r="B9" s="1036">
        <v>3864.0711600000004</v>
      </c>
      <c r="C9" s="1036">
        <v>3100.1669999999999</v>
      </c>
      <c r="D9" s="1036">
        <v>2902.4587365488387</v>
      </c>
      <c r="E9" s="1036">
        <v>3245.9638283146828</v>
      </c>
      <c r="F9" s="1036">
        <v>4281.641318123854</v>
      </c>
      <c r="G9" s="1036">
        <v>4281.641318123854</v>
      </c>
      <c r="H9" s="1036">
        <v>4281.641318123854</v>
      </c>
      <c r="I9" s="1037">
        <v>0</v>
      </c>
      <c r="Q9" s="966">
        <v>2023</v>
      </c>
      <c r="R9" s="995">
        <v>0.19332527486247297</v>
      </c>
      <c r="S9" s="995">
        <v>3.2035508820721224E-2</v>
      </c>
      <c r="T9" s="995">
        <v>0.16222213025790322</v>
      </c>
      <c r="U9" s="995">
        <v>0.19230103350695343</v>
      </c>
      <c r="V9" s="995">
        <v>9.2589386503347915E-2</v>
      </c>
      <c r="W9" s="476">
        <f t="shared" si="0"/>
        <v>0.67247333395139874</v>
      </c>
    </row>
    <row r="10" spans="1:23" ht="15">
      <c r="A10" s="1038">
        <v>2024</v>
      </c>
      <c r="B10" s="1036">
        <v>3864.0711600000004</v>
      </c>
      <c r="C10" s="1036">
        <v>3100.1669999999999</v>
      </c>
      <c r="D10" s="1036">
        <v>2790.4182774448532</v>
      </c>
      <c r="E10" s="1036">
        <v>3131.0696209381699</v>
      </c>
      <c r="F10" s="1036">
        <v>4186.8194511693118</v>
      </c>
      <c r="G10" s="1036">
        <v>4186.8194511693118</v>
      </c>
      <c r="H10" s="1036">
        <v>4186.8194511693118</v>
      </c>
      <c r="I10" s="1037">
        <v>0</v>
      </c>
      <c r="Q10" s="966">
        <v>2024</v>
      </c>
      <c r="R10" s="995">
        <v>0.1830058572686061</v>
      </c>
      <c r="S10" s="995">
        <v>3.0663646765151192E-2</v>
      </c>
      <c r="T10" s="995">
        <v>0.15668283800519434</v>
      </c>
      <c r="U10" s="995">
        <v>0.18385854910908722</v>
      </c>
      <c r="V10" s="995">
        <v>8.8524486608078989E-2</v>
      </c>
      <c r="W10" s="476">
        <f t="shared" si="0"/>
        <v>0.64273537775611778</v>
      </c>
    </row>
    <row r="11" spans="1:23" ht="15">
      <c r="A11" s="1038">
        <v>2025</v>
      </c>
      <c r="B11" s="1036">
        <v>3864.0711600000004</v>
      </c>
      <c r="C11" s="1036">
        <v>3100.1669999999999</v>
      </c>
      <c r="D11" s="1036">
        <v>2682.2118310360547</v>
      </c>
      <c r="E11" s="1036">
        <v>3013.2190439840783</v>
      </c>
      <c r="F11" s="1036">
        <v>4096.2274705469335</v>
      </c>
      <c r="G11" s="1036">
        <v>4096.2274705469335</v>
      </c>
      <c r="H11" s="1036">
        <v>4096.2274705469335</v>
      </c>
      <c r="I11" s="1037">
        <v>0</v>
      </c>
      <c r="Q11" s="966">
        <v>2025</v>
      </c>
      <c r="R11" s="995">
        <v>0.17434869108017889</v>
      </c>
      <c r="S11" s="995">
        <v>2.9378510453363055E-2</v>
      </c>
      <c r="T11" s="995">
        <v>0.15133269231721208</v>
      </c>
      <c r="U11" s="995">
        <v>0.17578671036771268</v>
      </c>
      <c r="V11" s="995">
        <v>8.4638045732602349E-2</v>
      </c>
      <c r="W11" s="476">
        <f t="shared" si="0"/>
        <v>0.61548464995106911</v>
      </c>
    </row>
    <row r="12" spans="1:23" ht="15">
      <c r="A12" s="1038">
        <v>2026</v>
      </c>
      <c r="B12" s="1036">
        <v>3864.0711600000004</v>
      </c>
      <c r="C12" s="1036">
        <v>3100.1669999999999</v>
      </c>
      <c r="D12" s="1036">
        <v>2605.5051291867717</v>
      </c>
      <c r="E12" s="1036">
        <v>2932.7012719713848</v>
      </c>
      <c r="F12" s="1036">
        <v>4009.6766862534787</v>
      </c>
      <c r="G12" s="1036">
        <v>4009.6766862534787</v>
      </c>
      <c r="H12" s="1036">
        <v>4009.6766862534787</v>
      </c>
      <c r="I12" s="1037">
        <v>0</v>
      </c>
      <c r="Q12" s="966">
        <v>2026</v>
      </c>
      <c r="R12" s="995">
        <v>0.16653154680252932</v>
      </c>
      <c r="S12" s="995">
        <v>2.8270123953106244E-2</v>
      </c>
      <c r="T12" s="995">
        <v>0.14833600534063363</v>
      </c>
      <c r="U12" s="995">
        <v>0.17056532293104795</v>
      </c>
      <c r="V12" s="995">
        <v>8.2124044374208227E-2</v>
      </c>
      <c r="W12" s="476">
        <f t="shared" si="0"/>
        <v>0.59582704340152537</v>
      </c>
    </row>
    <row r="13" spans="1:23" ht="15">
      <c r="A13" s="1038">
        <v>2027</v>
      </c>
      <c r="B13" s="1036">
        <v>3864.0711600000004</v>
      </c>
      <c r="C13" s="1036">
        <v>3100.1669999999999</v>
      </c>
      <c r="D13" s="1036">
        <v>2531.9078218560417</v>
      </c>
      <c r="E13" s="1036">
        <v>2855.3234669821932</v>
      </c>
      <c r="F13" s="1036">
        <v>3926.9868255136212</v>
      </c>
      <c r="G13" s="1036">
        <v>3926.9868255136212</v>
      </c>
      <c r="H13" s="1036">
        <v>3926.9868255136212</v>
      </c>
      <c r="I13" s="1037">
        <v>0</v>
      </c>
      <c r="Q13" s="966">
        <v>2027</v>
      </c>
      <c r="R13" s="995">
        <v>0.1591843181068594</v>
      </c>
      <c r="S13" s="995">
        <v>2.725193731476799E-2</v>
      </c>
      <c r="T13" s="995">
        <v>0.14539865870022506</v>
      </c>
      <c r="U13" s="995">
        <v>0.16549902621032375</v>
      </c>
      <c r="V13" s="995">
        <v>7.9684716323489169E-2</v>
      </c>
      <c r="W13" s="476">
        <f t="shared" si="0"/>
        <v>0.57701865665566543</v>
      </c>
    </row>
    <row r="14" spans="1:23" ht="15">
      <c r="A14" s="1038">
        <v>2028</v>
      </c>
      <c r="B14" s="1036">
        <v>3864.0711600000004</v>
      </c>
      <c r="C14" s="1036">
        <v>3100.1669999999999</v>
      </c>
      <c r="D14" s="1036">
        <v>2462.788393997655</v>
      </c>
      <c r="E14" s="1036">
        <v>2782.6135781009493</v>
      </c>
      <c r="F14" s="1036">
        <v>3847.9856572978183</v>
      </c>
      <c r="G14" s="1036">
        <v>3847.9856572978183</v>
      </c>
      <c r="H14" s="1036">
        <v>3847.9856572978183</v>
      </c>
      <c r="I14" s="1037">
        <v>0</v>
      </c>
      <c r="Q14" s="966">
        <v>2028</v>
      </c>
      <c r="R14" s="995">
        <v>0.15270515569033982</v>
      </c>
      <c r="S14" s="995">
        <v>2.6284446870363094E-2</v>
      </c>
      <c r="T14" s="995">
        <v>0.14251947733982454</v>
      </c>
      <c r="U14" s="995">
        <v>0.16058321355061114</v>
      </c>
      <c r="V14" s="995">
        <v>7.7317843561405336E-2</v>
      </c>
      <c r="W14" s="476">
        <f t="shared" si="0"/>
        <v>0.55941013701254394</v>
      </c>
    </row>
    <row r="15" spans="1:23" ht="15">
      <c r="A15" s="1038">
        <v>2029</v>
      </c>
      <c r="B15" s="1036">
        <v>3864.0711600000004</v>
      </c>
      <c r="C15" s="1036">
        <v>3100.1669999999999</v>
      </c>
      <c r="D15" s="1036">
        <v>2394.4819540083849</v>
      </c>
      <c r="E15" s="1036">
        <v>2710.5725306378258</v>
      </c>
      <c r="F15" s="1036">
        <v>3772.5086335899614</v>
      </c>
      <c r="G15" s="1036">
        <v>3772.5086335899614</v>
      </c>
      <c r="H15" s="1036">
        <v>3772.5086335899614</v>
      </c>
      <c r="I15" s="1037">
        <v>0</v>
      </c>
      <c r="Q15" s="966">
        <v>2029</v>
      </c>
      <c r="R15" s="995">
        <v>0.14609908017563988</v>
      </c>
      <c r="S15" s="995">
        <v>2.5412771269737084E-2</v>
      </c>
      <c r="T15" s="995">
        <v>0.13969730947170919</v>
      </c>
      <c r="U15" s="995">
        <v>0.15581341512831576</v>
      </c>
      <c r="V15" s="995">
        <v>7.5021273950670528E-2</v>
      </c>
      <c r="W15" s="476">
        <f t="shared" si="0"/>
        <v>0.54204384999607247</v>
      </c>
    </row>
    <row r="16" spans="1:23" ht="15.75" thickBot="1">
      <c r="A16" s="1038">
        <v>2030</v>
      </c>
      <c r="B16" s="1039">
        <v>3864.0711600000004</v>
      </c>
      <c r="C16" s="1039">
        <v>3100.1669999999999</v>
      </c>
      <c r="D16" s="1039">
        <v>2328.0838021744989</v>
      </c>
      <c r="E16" s="1039">
        <v>2640.5133984733175</v>
      </c>
      <c r="F16" s="1039">
        <v>3700.398546657641</v>
      </c>
      <c r="G16" s="1039">
        <v>3700.398546657641</v>
      </c>
      <c r="H16" s="1039">
        <v>3700.398546657641</v>
      </c>
      <c r="I16" s="1040">
        <v>0</v>
      </c>
      <c r="Q16" s="974">
        <v>2030</v>
      </c>
      <c r="R16" s="440">
        <v>0.13974576627294683</v>
      </c>
      <c r="S16" s="440">
        <v>2.4526515860558814E-2</v>
      </c>
      <c r="T16" s="440">
        <v>0.13693102611583377</v>
      </c>
      <c r="U16" s="440">
        <v>0.15118529388688062</v>
      </c>
      <c r="V16" s="440">
        <v>7.2792919278868426E-2</v>
      </c>
      <c r="W16" s="1001">
        <f t="shared" si="0"/>
        <v>0.52518152141508845</v>
      </c>
    </row>
    <row r="17" spans="1:23" ht="16.5" thickBot="1">
      <c r="A17" s="1038">
        <v>2031</v>
      </c>
      <c r="B17" s="1039">
        <v>3864.0711600000004</v>
      </c>
      <c r="C17" s="1039">
        <v>3100.1669999999999</v>
      </c>
      <c r="D17" s="1028">
        <v>2031.876500227469</v>
      </c>
      <c r="E17" s="1041">
        <v>2896.8333404790869</v>
      </c>
      <c r="F17" s="1041">
        <v>2896.8333404790869</v>
      </c>
      <c r="G17" s="1041">
        <v>2896.8333404790869</v>
      </c>
      <c r="H17" s="1041">
        <v>3911.3920151562879</v>
      </c>
      <c r="I17" s="1041">
        <v>0</v>
      </c>
      <c r="J17" s="1003"/>
      <c r="Q17" s="966">
        <v>2031</v>
      </c>
      <c r="R17" s="1004">
        <v>0.14026584317140237</v>
      </c>
      <c r="S17" s="995">
        <v>5.5065431558326473E-2</v>
      </c>
      <c r="T17" s="995">
        <v>0.17582204761280287</v>
      </c>
      <c r="U17" s="995">
        <v>0.24615086665792399</v>
      </c>
      <c r="V17" s="476">
        <v>0.16175628380377863</v>
      </c>
      <c r="W17" s="1005">
        <f t="shared" si="0"/>
        <v>0.77906047280423429</v>
      </c>
    </row>
    <row r="18" spans="1:23" ht="16.5" thickBot="1">
      <c r="A18" s="1038">
        <v>2032</v>
      </c>
      <c r="B18" s="1039">
        <v>3864.0711600000004</v>
      </c>
      <c r="C18" s="1039">
        <v>3100.1669999999999</v>
      </c>
      <c r="D18" s="1028">
        <v>1971.4832297931762</v>
      </c>
      <c r="E18" s="1041">
        <v>2836.2894068716637</v>
      </c>
      <c r="F18" s="1041">
        <v>2836.2894068716637</v>
      </c>
      <c r="G18" s="1041">
        <v>2836.2894068716637</v>
      </c>
      <c r="H18" s="1041">
        <v>3805.239096510049</v>
      </c>
      <c r="I18" s="1041">
        <v>0</v>
      </c>
      <c r="J18" s="1003"/>
      <c r="L18" s="387" t="s">
        <v>1658</v>
      </c>
      <c r="M18" s="1058" t="s">
        <v>1659</v>
      </c>
      <c r="N18" s="387"/>
      <c r="O18" s="1058" t="s">
        <v>1376</v>
      </c>
      <c r="Q18" s="966">
        <v>2032</v>
      </c>
      <c r="R18" s="1004">
        <v>0.13393589708566694</v>
      </c>
      <c r="S18" s="995">
        <v>5.3078589157169197E-2</v>
      </c>
      <c r="T18" s="995">
        <v>0.17321082908389987</v>
      </c>
      <c r="U18" s="995">
        <v>0.2424951607174598</v>
      </c>
      <c r="V18" s="476">
        <v>0.15935396275718788</v>
      </c>
      <c r="W18" s="1005">
        <f t="shared" si="0"/>
        <v>0.76207443880138359</v>
      </c>
    </row>
    <row r="19" spans="1:23" ht="18.75" customHeight="1" thickBot="1">
      <c r="A19" s="1038">
        <v>2033</v>
      </c>
      <c r="B19" s="1039">
        <v>3864.0711600000004</v>
      </c>
      <c r="C19" s="1039">
        <v>3100.1669999999999</v>
      </c>
      <c r="D19" s="1028">
        <v>1915.2463831669324</v>
      </c>
      <c r="E19" s="1041">
        <v>2780.4258698908839</v>
      </c>
      <c r="F19" s="1041">
        <v>2780.4258698908839</v>
      </c>
      <c r="G19" s="1041">
        <v>2780.4258698908839</v>
      </c>
      <c r="H19" s="1041">
        <v>3705.2131840386141</v>
      </c>
      <c r="I19" s="1041">
        <v>0</v>
      </c>
      <c r="J19" s="1003"/>
      <c r="L19" s="980" t="s">
        <v>1378</v>
      </c>
      <c r="M19" s="1055">
        <f>L32*M26</f>
        <v>224.28</v>
      </c>
      <c r="N19" s="980" t="s">
        <v>133</v>
      </c>
      <c r="O19" s="1056">
        <v>3987.8256999999999</v>
      </c>
      <c r="Q19" s="966">
        <v>2033</v>
      </c>
      <c r="R19" s="1004">
        <v>0.12854337076252187</v>
      </c>
      <c r="S19" s="995">
        <v>5.1338694602590877E-2</v>
      </c>
      <c r="T19" s="995">
        <v>0.17063839102819836</v>
      </c>
      <c r="U19" s="995">
        <v>0.23889374743947767</v>
      </c>
      <c r="V19" s="476">
        <v>0.15698731974594249</v>
      </c>
      <c r="W19" s="1005">
        <f t="shared" si="0"/>
        <v>0.74640152357873124</v>
      </c>
    </row>
    <row r="20" spans="1:23" ht="15.75" customHeight="1" thickBot="1">
      <c r="A20" s="1038">
        <v>2034</v>
      </c>
      <c r="B20" s="1039">
        <v>3864.0711600000004</v>
      </c>
      <c r="C20" s="1039">
        <v>3100.1669999999999</v>
      </c>
      <c r="D20" s="1028">
        <v>1860.9839253243376</v>
      </c>
      <c r="E20" s="1041">
        <v>2725.956640611857</v>
      </c>
      <c r="F20" s="1041">
        <v>2725.956640611857</v>
      </c>
      <c r="G20" s="1041">
        <v>2725.956640611857</v>
      </c>
      <c r="H20" s="1041">
        <v>3607.9867368654168</v>
      </c>
      <c r="I20" s="1041">
        <v>0</v>
      </c>
      <c r="J20" s="1003"/>
      <c r="L20" s="980" t="s">
        <v>163</v>
      </c>
      <c r="M20" s="1057">
        <f>M28/M25</f>
        <v>66.353534443056276</v>
      </c>
      <c r="N20" s="980" t="s">
        <v>100</v>
      </c>
      <c r="O20" s="1056">
        <v>5885.1205499999996</v>
      </c>
      <c r="Q20" s="966">
        <v>2034</v>
      </c>
      <c r="R20" s="1004">
        <v>0.12335975130657542</v>
      </c>
      <c r="S20" s="995">
        <v>4.9654237163355777E-2</v>
      </c>
      <c r="T20" s="995">
        <v>0.16810415749807658</v>
      </c>
      <c r="U20" s="995">
        <v>0.23534582049730721</v>
      </c>
      <c r="V20" s="476">
        <v>0.15465582489823046</v>
      </c>
      <c r="W20" s="1005">
        <f t="shared" si="0"/>
        <v>0.73111979136354555</v>
      </c>
    </row>
    <row r="21" spans="1:23" ht="16.5" thickBot="1">
      <c r="A21" s="1038">
        <v>2035</v>
      </c>
      <c r="B21" s="1039">
        <v>3864.0711600000004</v>
      </c>
      <c r="C21" s="1039">
        <v>3100.1669999999999</v>
      </c>
      <c r="D21" s="1028">
        <v>1809.3704188260726</v>
      </c>
      <c r="E21" s="1041">
        <v>2674.1866575956442</v>
      </c>
      <c r="F21" s="1041">
        <v>2674.1866575956442</v>
      </c>
      <c r="G21" s="1041">
        <v>2674.1866575956442</v>
      </c>
      <c r="H21" s="1041">
        <v>3514.83972487447</v>
      </c>
      <c r="I21" s="1041">
        <v>0</v>
      </c>
      <c r="J21" s="1003"/>
      <c r="L21" s="980" t="s">
        <v>133</v>
      </c>
      <c r="M21" s="1056">
        <v>3987.8256999999999</v>
      </c>
      <c r="N21" s="980" t="s">
        <v>134</v>
      </c>
      <c r="O21" s="980">
        <v>0</v>
      </c>
      <c r="Q21" s="966">
        <v>2035</v>
      </c>
      <c r="R21" s="1004">
        <v>0.11867424825986093</v>
      </c>
      <c r="S21" s="995">
        <v>4.8104000900584656E-2</v>
      </c>
      <c r="T21" s="995">
        <v>0.16560756109959029</v>
      </c>
      <c r="U21" s="995">
        <v>0.23185058553942642</v>
      </c>
      <c r="V21" s="476">
        <v>0.15235895621162307</v>
      </c>
      <c r="W21" s="1005">
        <f t="shared" si="0"/>
        <v>0.71659535201108537</v>
      </c>
    </row>
    <row r="22" spans="1:23" ht="16.5" thickBot="1">
      <c r="A22" s="1038">
        <v>2036</v>
      </c>
      <c r="B22" s="1039">
        <v>3864.0711600000004</v>
      </c>
      <c r="C22" s="1039">
        <v>3100.1669999999999</v>
      </c>
      <c r="D22" s="1028">
        <v>1760.5608166620782</v>
      </c>
      <c r="E22" s="1041">
        <v>2625.1991551570914</v>
      </c>
      <c r="F22" s="1041">
        <v>2625.1991551570914</v>
      </c>
      <c r="G22" s="1041">
        <v>2625.1991551570914</v>
      </c>
      <c r="H22" s="1041">
        <v>3425.829648062253</v>
      </c>
      <c r="I22" s="1041">
        <v>0</v>
      </c>
      <c r="J22" s="1003"/>
      <c r="L22" s="980" t="s">
        <v>100</v>
      </c>
      <c r="M22" s="1056">
        <v>5885.1205499999996</v>
      </c>
      <c r="N22" s="980" t="s">
        <v>99</v>
      </c>
      <c r="O22" s="1056">
        <v>5519.5247999999992</v>
      </c>
      <c r="Q22" s="966">
        <v>2036</v>
      </c>
      <c r="R22" s="1004">
        <v>0.11450513574312547</v>
      </c>
      <c r="S22" s="995">
        <v>4.6694919447869077E-2</v>
      </c>
      <c r="T22" s="995">
        <v>0.16314804286543796</v>
      </c>
      <c r="U22" s="995">
        <v>0.22840726001161316</v>
      </c>
      <c r="V22" s="476">
        <v>0.15009619943620295</v>
      </c>
      <c r="W22" s="1005">
        <f t="shared" si="0"/>
        <v>0.70285155750424866</v>
      </c>
    </row>
    <row r="23" spans="1:23" ht="16.5" thickBot="1">
      <c r="A23" s="1038">
        <v>2037</v>
      </c>
      <c r="B23" s="1039">
        <v>3864.0711600000004</v>
      </c>
      <c r="C23" s="1039">
        <v>3100.1669999999999</v>
      </c>
      <c r="D23" s="1028">
        <v>1715.5024963648434</v>
      </c>
      <c r="E23" s="1041">
        <v>2580.278209116218</v>
      </c>
      <c r="F23" s="1041">
        <v>2580.278209116218</v>
      </c>
      <c r="G23" s="1041">
        <v>2580.278209116218</v>
      </c>
      <c r="H23" s="1041">
        <v>3342.2382886577047</v>
      </c>
      <c r="I23" s="1041">
        <v>0</v>
      </c>
      <c r="J23" s="1003"/>
      <c r="L23" s="980" t="s">
        <v>99</v>
      </c>
      <c r="M23" s="1056">
        <v>5519.5247999999992</v>
      </c>
      <c r="N23" s="980" t="s">
        <v>262</v>
      </c>
      <c r="O23" s="1056">
        <v>0</v>
      </c>
      <c r="Q23" s="966">
        <v>2037</v>
      </c>
      <c r="R23" s="1004">
        <v>0.11113521139072643</v>
      </c>
      <c r="S23" s="995">
        <v>4.5506280045235943E-2</v>
      </c>
      <c r="T23" s="995">
        <v>0.16072505212981264</v>
      </c>
      <c r="U23" s="995">
        <v>0.2250150729817377</v>
      </c>
      <c r="V23" s="476">
        <v>0.14786704795942762</v>
      </c>
      <c r="W23" s="1005">
        <f t="shared" si="0"/>
        <v>0.69024866450694033</v>
      </c>
    </row>
    <row r="24" spans="1:23" ht="16.5" thickBot="1">
      <c r="A24" s="1038">
        <v>2038</v>
      </c>
      <c r="B24" s="1039">
        <v>3864.0711600000004</v>
      </c>
      <c r="C24" s="1039">
        <v>3100.1669999999999</v>
      </c>
      <c r="D24" s="1028">
        <v>1672.6930415935767</v>
      </c>
      <c r="E24" s="1041">
        <v>2537.2876942321791</v>
      </c>
      <c r="F24" s="1041">
        <v>2537.2876942321791</v>
      </c>
      <c r="G24" s="1041">
        <v>2537.2876942321791</v>
      </c>
      <c r="H24" s="1041">
        <v>3261.8709353344243</v>
      </c>
      <c r="I24" s="1041">
        <v>0</v>
      </c>
      <c r="J24" s="1003"/>
      <c r="Q24" s="966">
        <v>2038</v>
      </c>
      <c r="R24" s="1004">
        <v>0.1080939157803511</v>
      </c>
      <c r="S24" s="995">
        <v>4.441113794516334E-2</v>
      </c>
      <c r="T24" s="995">
        <v>0.15833804640511248</v>
      </c>
      <c r="U24" s="995">
        <v>0.22167326496715742</v>
      </c>
      <c r="V24" s="476">
        <v>0.14567100269270344</v>
      </c>
      <c r="W24" s="1005">
        <f t="shared" si="0"/>
        <v>0.67818736779048772</v>
      </c>
    </row>
    <row r="25" spans="1:23" ht="16.5" thickBot="1">
      <c r="A25" s="1038">
        <v>2039</v>
      </c>
      <c r="B25" s="1039">
        <v>3864.0711600000004</v>
      </c>
      <c r="C25" s="1039">
        <v>3100.1669999999999</v>
      </c>
      <c r="D25" s="1028">
        <v>1631.2488757360766</v>
      </c>
      <c r="E25" s="1041">
        <v>2495.3203767709251</v>
      </c>
      <c r="F25" s="1041">
        <v>2495.3203767709251</v>
      </c>
      <c r="G25" s="1041">
        <v>2495.3203767709251</v>
      </c>
      <c r="H25" s="1041">
        <v>3183.7691557849662</v>
      </c>
      <c r="I25" s="1041">
        <v>0</v>
      </c>
      <c r="J25" s="1003"/>
      <c r="L25" s="1007" t="s">
        <v>1660</v>
      </c>
      <c r="M25" s="1007">
        <v>0.25216441204589002</v>
      </c>
      <c r="Q25" s="966">
        <v>2039</v>
      </c>
      <c r="R25" s="1004">
        <v>0.10518258921885963</v>
      </c>
      <c r="S25" s="995">
        <v>4.3355396232327502E-2</v>
      </c>
      <c r="T25" s="995">
        <v>0.15598649126048209</v>
      </c>
      <c r="U25" s="995">
        <v>0.21838108776467491</v>
      </c>
      <c r="V25" s="476">
        <v>0.14350757195964353</v>
      </c>
      <c r="W25" s="1005">
        <f t="shared" si="0"/>
        <v>0.66641313643598754</v>
      </c>
    </row>
    <row r="26" spans="1:23" ht="16.5" thickBot="1">
      <c r="A26" s="1038">
        <v>2040</v>
      </c>
      <c r="B26" s="1039">
        <v>3864.0711600000004</v>
      </c>
      <c r="C26" s="1039">
        <v>3100.1669999999999</v>
      </c>
      <c r="D26" s="1031">
        <v>1590.6792573000998</v>
      </c>
      <c r="E26" s="1042">
        <v>2453.8480027922087</v>
      </c>
      <c r="F26" s="1042">
        <v>2453.8480027922087</v>
      </c>
      <c r="G26" s="1042">
        <v>2453.8480027922087</v>
      </c>
      <c r="H26" s="1042">
        <v>3107.3556320957841</v>
      </c>
      <c r="I26" s="1042">
        <v>0</v>
      </c>
      <c r="J26" s="1009"/>
      <c r="L26" s="1010" t="s">
        <v>1661</v>
      </c>
      <c r="M26" s="1006">
        <v>3.56</v>
      </c>
      <c r="Q26" s="966">
        <v>2040</v>
      </c>
      <c r="R26" s="1011">
        <v>0.10228640612682199</v>
      </c>
      <c r="S26" s="440">
        <v>4.2307423020788423E-2</v>
      </c>
      <c r="T26" s="440">
        <v>0.15366986020215812</v>
      </c>
      <c r="U26" s="440">
        <v>0.21513780428302132</v>
      </c>
      <c r="V26" s="1001">
        <v>0.14137627138598544</v>
      </c>
      <c r="W26" s="1005">
        <f t="shared" si="0"/>
        <v>0.65477776501877527</v>
      </c>
    </row>
    <row r="27" spans="1:23" ht="16.5" thickBot="1">
      <c r="A27" s="1038">
        <v>2041</v>
      </c>
      <c r="B27" s="1039">
        <v>3864.0711600000004</v>
      </c>
      <c r="C27" s="1039">
        <v>3100.1669999999999</v>
      </c>
      <c r="D27" s="1031">
        <v>1590.6792573000998</v>
      </c>
      <c r="E27" s="1042">
        <v>2453.8480027922087</v>
      </c>
      <c r="F27" s="1042">
        <v>2453.8480027922087</v>
      </c>
      <c r="G27" s="1042">
        <v>2453.8480027922087</v>
      </c>
      <c r="H27" s="1042">
        <v>3107.3556320957841</v>
      </c>
      <c r="I27" s="1042">
        <v>0</v>
      </c>
      <c r="J27" s="1009"/>
      <c r="L27" s="1010" t="s">
        <v>1662</v>
      </c>
      <c r="M27" s="1012">
        <v>4.7</v>
      </c>
      <c r="Q27" s="966">
        <v>2041</v>
      </c>
      <c r="R27" s="1011">
        <v>0.10228640612682199</v>
      </c>
      <c r="S27" s="440">
        <v>4.2307423020788423E-2</v>
      </c>
      <c r="T27" s="440">
        <v>0.15366986020215812</v>
      </c>
      <c r="U27" s="440">
        <v>0.21513780428302132</v>
      </c>
      <c r="V27" s="1001">
        <v>0.14137627138598544</v>
      </c>
      <c r="W27" s="1005">
        <f t="shared" si="0"/>
        <v>0.65477776501877527</v>
      </c>
    </row>
    <row r="28" spans="1:23" ht="16.5" thickBot="1">
      <c r="A28" s="1038">
        <v>2042</v>
      </c>
      <c r="B28" s="1039">
        <v>3864.0711600000004</v>
      </c>
      <c r="C28" s="1039">
        <v>3100.1669999999999</v>
      </c>
      <c r="D28" s="1031">
        <v>1590.6792573000998</v>
      </c>
      <c r="E28" s="1042">
        <v>2453.8480027922087</v>
      </c>
      <c r="F28" s="1042">
        <v>2453.8480027922087</v>
      </c>
      <c r="G28" s="1042">
        <v>2453.8480027922087</v>
      </c>
      <c r="H28" s="1042">
        <v>3107.3556320957841</v>
      </c>
      <c r="I28" s="1042">
        <v>0</v>
      </c>
      <c r="J28" s="1009"/>
      <c r="L28" s="1010" t="s">
        <v>1663</v>
      </c>
      <c r="M28" s="1006">
        <f>M27*M26</f>
        <v>16.731999999999999</v>
      </c>
      <c r="Q28" s="966">
        <v>2042</v>
      </c>
      <c r="R28" s="1011">
        <v>0.10228640612682199</v>
      </c>
      <c r="S28" s="440">
        <v>4.2307423020788423E-2</v>
      </c>
      <c r="T28" s="440">
        <v>0.15366986020215812</v>
      </c>
      <c r="U28" s="440">
        <v>0.21513780428302132</v>
      </c>
      <c r="V28" s="1001">
        <v>0.14137627138598544</v>
      </c>
      <c r="W28" s="1005">
        <f t="shared" si="0"/>
        <v>0.65477776501877527</v>
      </c>
    </row>
    <row r="29" spans="1:23" ht="16.5" thickBot="1">
      <c r="A29" s="1038">
        <v>2043</v>
      </c>
      <c r="B29" s="1039">
        <v>3864.0711600000004</v>
      </c>
      <c r="C29" s="1039">
        <v>3100.1669999999999</v>
      </c>
      <c r="D29" s="1031">
        <v>1590.6792573000998</v>
      </c>
      <c r="E29" s="1042">
        <v>2453.8480027922087</v>
      </c>
      <c r="F29" s="1042">
        <v>2453.8480027922087</v>
      </c>
      <c r="G29" s="1042">
        <v>2453.8480027922087</v>
      </c>
      <c r="H29" s="1042">
        <v>3107.3556320957841</v>
      </c>
      <c r="I29" s="1042">
        <v>0</v>
      </c>
      <c r="J29" s="1009"/>
      <c r="L29" s="1010" t="s">
        <v>1664</v>
      </c>
      <c r="Q29" s="966">
        <v>2043</v>
      </c>
      <c r="R29" s="1011">
        <v>0.10228640612682199</v>
      </c>
      <c r="S29" s="440">
        <v>4.2307423020788423E-2</v>
      </c>
      <c r="T29" s="440">
        <v>0.15366986020215812</v>
      </c>
      <c r="U29" s="440">
        <v>0.21513780428302132</v>
      </c>
      <c r="V29" s="1001">
        <v>0.14137627138598544</v>
      </c>
      <c r="W29" s="1005">
        <f t="shared" si="0"/>
        <v>0.65477776501877527</v>
      </c>
    </row>
    <row r="30" spans="1:23" ht="16.5" thickBot="1">
      <c r="A30" s="1038">
        <v>2044</v>
      </c>
      <c r="B30" s="1039">
        <v>3864.0711600000004</v>
      </c>
      <c r="C30" s="1039">
        <v>3100.1669999999999</v>
      </c>
      <c r="D30" s="1031">
        <v>1590.6792573000998</v>
      </c>
      <c r="E30" s="1042">
        <v>2453.8480027922087</v>
      </c>
      <c r="F30" s="1042">
        <v>2453.8480027922087</v>
      </c>
      <c r="G30" s="1042">
        <v>2453.8480027922087</v>
      </c>
      <c r="H30" s="1042">
        <v>3107.3556320957841</v>
      </c>
      <c r="I30" s="1042">
        <v>0</v>
      </c>
      <c r="J30" s="1009"/>
      <c r="L30" s="1010"/>
      <c r="M30" s="1013"/>
      <c r="Q30" s="974">
        <v>2044</v>
      </c>
      <c r="R30" s="1011">
        <v>0.10228640612682199</v>
      </c>
      <c r="S30" s="440">
        <v>4.2307423020788423E-2</v>
      </c>
      <c r="T30" s="440">
        <v>0.15366986020215812</v>
      </c>
      <c r="U30" s="440">
        <v>0.21513780428302132</v>
      </c>
      <c r="V30" s="1001">
        <v>0.14137627138598544</v>
      </c>
      <c r="W30" s="1005">
        <f t="shared" si="0"/>
        <v>0.65477776501877527</v>
      </c>
    </row>
    <row r="31" spans="1:23" ht="16.5" thickBot="1">
      <c r="A31" s="1038">
        <v>2045</v>
      </c>
      <c r="B31" s="1039">
        <v>3864.0711600000004</v>
      </c>
      <c r="C31" s="1039">
        <v>3100.1669999999999</v>
      </c>
      <c r="D31" s="1031">
        <v>1590.6792573000998</v>
      </c>
      <c r="E31" s="1042">
        <v>2453.8480027922087</v>
      </c>
      <c r="F31" s="1042">
        <v>2453.8480027922087</v>
      </c>
      <c r="G31" s="1042">
        <v>2453.8480027922087</v>
      </c>
      <c r="H31" s="1042">
        <v>3107.3556320957841</v>
      </c>
      <c r="I31" s="1042">
        <v>0</v>
      </c>
      <c r="J31" s="1009"/>
      <c r="L31" s="1010"/>
      <c r="M31" s="1013"/>
      <c r="Q31" s="966">
        <v>2045</v>
      </c>
      <c r="R31" s="1011">
        <v>0.10228640612682199</v>
      </c>
      <c r="S31" s="440">
        <v>4.2307423020788423E-2</v>
      </c>
      <c r="T31" s="440">
        <v>0.15366986020215812</v>
      </c>
      <c r="U31" s="440">
        <v>0.21513780428302132</v>
      </c>
      <c r="V31" s="1001">
        <v>0.14137627138598544</v>
      </c>
      <c r="W31" s="1005">
        <f>SUM(R31:V31)</f>
        <v>0.65477776501877527</v>
      </c>
    </row>
    <row r="32" spans="1:23" ht="16.5" thickBot="1">
      <c r="A32" s="1038">
        <v>2046</v>
      </c>
      <c r="B32" s="1039">
        <v>3864.0711600000004</v>
      </c>
      <c r="C32" s="1039">
        <v>3100.1669999999999</v>
      </c>
      <c r="D32" s="1031">
        <v>1590.6792573000998</v>
      </c>
      <c r="E32" s="1042">
        <v>2453.8480027922087</v>
      </c>
      <c r="F32" s="1042">
        <v>2453.8480027922087</v>
      </c>
      <c r="G32" s="1042">
        <v>2453.8480027922087</v>
      </c>
      <c r="H32" s="1042">
        <v>3107.3556320957841</v>
      </c>
      <c r="I32" s="1042">
        <v>0</v>
      </c>
      <c r="J32" s="1009"/>
      <c r="L32" s="1014">
        <v>63</v>
      </c>
      <c r="M32" s="1013"/>
      <c r="Q32" s="966">
        <v>2046</v>
      </c>
      <c r="R32" s="1011">
        <v>0.10228640612682199</v>
      </c>
      <c r="S32" s="440">
        <v>4.2307423020788423E-2</v>
      </c>
      <c r="T32" s="440">
        <v>0.15366986020215812</v>
      </c>
      <c r="U32" s="440">
        <v>0.21513780428302132</v>
      </c>
      <c r="V32" s="1001">
        <v>0.14137627138598544</v>
      </c>
      <c r="W32" s="1005">
        <f t="shared" si="0"/>
        <v>0.65477776501877527</v>
      </c>
    </row>
    <row r="33" spans="1:26" ht="16.5" thickBot="1">
      <c r="A33" s="1038">
        <v>2047</v>
      </c>
      <c r="B33" s="1039">
        <v>3864.0711600000004</v>
      </c>
      <c r="C33" s="1039">
        <v>3100.1669999999999</v>
      </c>
      <c r="D33" s="1031">
        <v>1590.6792573000998</v>
      </c>
      <c r="E33" s="1042">
        <v>2453.8480027922087</v>
      </c>
      <c r="F33" s="1042">
        <v>2453.8480027922087</v>
      </c>
      <c r="G33" s="1042">
        <v>2453.8480027922087</v>
      </c>
      <c r="H33" s="1042">
        <v>3107.3556320957841</v>
      </c>
      <c r="I33" s="1042">
        <v>0</v>
      </c>
      <c r="J33" s="1009"/>
      <c r="L33" s="1010"/>
      <c r="M33" s="1013"/>
      <c r="Q33" s="966">
        <v>2047</v>
      </c>
      <c r="R33" s="1011">
        <v>0.10228640612682199</v>
      </c>
      <c r="S33" s="440">
        <v>4.2307423020788423E-2</v>
      </c>
      <c r="T33" s="440">
        <v>0.15366986020215812</v>
      </c>
      <c r="U33" s="440">
        <v>0.21513780428302132</v>
      </c>
      <c r="V33" s="1001">
        <v>0.14137627138598544</v>
      </c>
      <c r="W33" s="1005">
        <f t="shared" si="0"/>
        <v>0.65477776501877527</v>
      </c>
    </row>
    <row r="34" spans="1:26" ht="16.5" thickBot="1">
      <c r="A34" s="1038">
        <v>2048</v>
      </c>
      <c r="B34" s="1039">
        <v>3864.0711600000004</v>
      </c>
      <c r="C34" s="1039">
        <v>3100.1669999999999</v>
      </c>
      <c r="D34" s="1031">
        <v>1590.6792573000998</v>
      </c>
      <c r="E34" s="1042">
        <v>2453.8480027922087</v>
      </c>
      <c r="F34" s="1042">
        <v>2453.8480027922087</v>
      </c>
      <c r="G34" s="1042">
        <v>2453.8480027922087</v>
      </c>
      <c r="H34" s="1042">
        <v>3107.3556320957841</v>
      </c>
      <c r="I34" s="1042">
        <v>0</v>
      </c>
      <c r="J34" s="1009"/>
      <c r="L34" s="1010"/>
      <c r="M34" s="1012"/>
      <c r="Q34" s="966">
        <v>2048</v>
      </c>
      <c r="R34" s="1011">
        <v>0.10228640612682199</v>
      </c>
      <c r="S34" s="440">
        <v>4.2307423020788423E-2</v>
      </c>
      <c r="T34" s="440">
        <v>0.15366986020215812</v>
      </c>
      <c r="U34" s="440">
        <v>0.21513780428302132</v>
      </c>
      <c r="V34" s="1001">
        <v>0.14137627138598544</v>
      </c>
      <c r="W34" s="1005">
        <f t="shared" si="0"/>
        <v>0.65477776501877527</v>
      </c>
    </row>
    <row r="35" spans="1:26" ht="16.5" thickBot="1">
      <c r="A35" s="1038">
        <v>2049</v>
      </c>
      <c r="B35" s="1039">
        <v>3864.0711600000004</v>
      </c>
      <c r="C35" s="1039">
        <v>3100.1669999999999</v>
      </c>
      <c r="D35" s="1031">
        <v>1590.6792573000998</v>
      </c>
      <c r="E35" s="1042">
        <v>2453.8480027922087</v>
      </c>
      <c r="F35" s="1042">
        <v>2453.8480027922087</v>
      </c>
      <c r="G35" s="1042">
        <v>2453.8480027922087</v>
      </c>
      <c r="H35" s="1042">
        <v>3107.3556320957841</v>
      </c>
      <c r="I35" s="1042">
        <v>0</v>
      </c>
      <c r="J35" s="1009"/>
      <c r="Q35" s="966">
        <v>2049</v>
      </c>
      <c r="R35" s="1011">
        <v>0.10228640612682199</v>
      </c>
      <c r="S35" s="440">
        <v>4.2307423020788423E-2</v>
      </c>
      <c r="T35" s="440">
        <v>0.15366986020215812</v>
      </c>
      <c r="U35" s="440">
        <v>0.21513780428302132</v>
      </c>
      <c r="V35" s="1001">
        <v>0.14137627138598544</v>
      </c>
      <c r="W35" s="1005">
        <f t="shared" si="0"/>
        <v>0.65477776501877527</v>
      </c>
    </row>
    <row r="36" spans="1:26" ht="16.5" thickBot="1">
      <c r="A36" s="1038">
        <v>2050</v>
      </c>
      <c r="B36" s="1039">
        <v>3864.0711600000004</v>
      </c>
      <c r="C36" s="1039">
        <v>3100.1669999999999</v>
      </c>
      <c r="D36" s="1031">
        <v>1590.6792573000998</v>
      </c>
      <c r="E36" s="1042">
        <v>2453.8480027922087</v>
      </c>
      <c r="F36" s="1042">
        <v>2453.8480027922087</v>
      </c>
      <c r="G36" s="1042">
        <v>2453.8480027922087</v>
      </c>
      <c r="H36" s="1042">
        <v>3107.3556320957841</v>
      </c>
      <c r="I36" s="1042">
        <v>0</v>
      </c>
      <c r="J36" s="1009"/>
      <c r="Q36" s="966">
        <v>2050</v>
      </c>
      <c r="R36" s="1011">
        <v>0.10228640612682199</v>
      </c>
      <c r="S36" s="440">
        <v>4.2307423020788423E-2</v>
      </c>
      <c r="T36" s="440">
        <v>0.15366986020215812</v>
      </c>
      <c r="U36" s="440">
        <v>0.21513780428302132</v>
      </c>
      <c r="V36" s="1001">
        <v>0.14137627138598544</v>
      </c>
      <c r="W36" s="1005">
        <f t="shared" si="0"/>
        <v>0.65477776501877527</v>
      </c>
    </row>
    <row r="37" spans="1:26" ht="90">
      <c r="E37" s="1015"/>
      <c r="F37" s="1016"/>
      <c r="G37" s="1016"/>
      <c r="H37" s="1016"/>
      <c r="I37" s="1016"/>
      <c r="J37" s="1016"/>
      <c r="K37" s="1016"/>
      <c r="L37" s="1016"/>
      <c r="N37" s="1026" t="s">
        <v>1579</v>
      </c>
      <c r="O37" s="1027" t="s">
        <v>1665</v>
      </c>
      <c r="P37" s="1027" t="s">
        <v>1666</v>
      </c>
      <c r="Q37" s="1027" t="s">
        <v>1667</v>
      </c>
      <c r="S37" s="1017" t="s">
        <v>1579</v>
      </c>
      <c r="T37" s="1018" t="s">
        <v>1646</v>
      </c>
      <c r="U37" s="1018" t="s">
        <v>1652</v>
      </c>
      <c r="V37" s="1018" t="s">
        <v>1653</v>
      </c>
      <c r="W37" s="1018" t="s">
        <v>1654</v>
      </c>
      <c r="X37" s="1018" t="s">
        <v>1655</v>
      </c>
      <c r="Y37" s="1018" t="s">
        <v>1656</v>
      </c>
      <c r="Z37" s="1019" t="s">
        <v>1657</v>
      </c>
    </row>
    <row r="38" spans="1:26" ht="15">
      <c r="E38" s="240"/>
      <c r="F38" s="1020"/>
      <c r="G38" s="1020"/>
      <c r="H38" s="1020"/>
      <c r="I38" s="1020"/>
      <c r="J38" s="1020"/>
      <c r="K38" s="1020"/>
      <c r="L38" s="1020"/>
      <c r="N38" s="1028">
        <v>2017</v>
      </c>
      <c r="O38" s="1029">
        <v>260</v>
      </c>
      <c r="P38" s="1029">
        <v>120</v>
      </c>
      <c r="Q38" s="1030">
        <v>270</v>
      </c>
      <c r="S38" s="1021">
        <v>2017</v>
      </c>
      <c r="T38" s="1002">
        <v>3005.7316395213925</v>
      </c>
      <c r="U38" s="1002">
        <v>3911.0548763414886</v>
      </c>
      <c r="V38" s="1002">
        <v>3911.0548763414886</v>
      </c>
      <c r="W38" s="1002">
        <v>3911.0548763414886</v>
      </c>
      <c r="X38" s="1002">
        <v>5255.0349871202061</v>
      </c>
      <c r="Y38" s="1002">
        <v>0</v>
      </c>
      <c r="Z38" s="1003">
        <v>0</v>
      </c>
    </row>
    <row r="39" spans="1:26" ht="15">
      <c r="E39" s="240"/>
      <c r="F39" s="1020"/>
      <c r="G39" s="1020"/>
      <c r="H39" s="1020"/>
      <c r="I39" s="1020"/>
      <c r="J39" s="1020"/>
      <c r="K39" s="1020"/>
      <c r="L39" s="1020"/>
      <c r="N39" s="1028">
        <v>2018</v>
      </c>
      <c r="O39" s="1029">
        <v>260</v>
      </c>
      <c r="P39" s="1029">
        <v>120</v>
      </c>
      <c r="Q39" s="1030">
        <v>270</v>
      </c>
      <c r="S39" s="1021">
        <v>2018</v>
      </c>
      <c r="T39" s="1002">
        <v>3005.7316395213925</v>
      </c>
      <c r="U39" s="1002">
        <v>3911.0548763414886</v>
      </c>
      <c r="V39" s="1002">
        <v>3911.0548763414886</v>
      </c>
      <c r="W39" s="1002">
        <v>3911.0548763414886</v>
      </c>
      <c r="X39" s="1002">
        <v>5255.0349871202061</v>
      </c>
      <c r="Y39" s="1002">
        <v>0</v>
      </c>
      <c r="Z39" s="1003">
        <v>0</v>
      </c>
    </row>
    <row r="40" spans="1:26" ht="18">
      <c r="A40" s="1022" t="s">
        <v>1668</v>
      </c>
      <c r="B40" s="1023"/>
      <c r="C40" s="1023"/>
      <c r="D40" s="1023"/>
      <c r="E40" s="1023"/>
      <c r="F40" s="1023"/>
      <c r="G40" s="1023"/>
      <c r="H40" s="1023"/>
      <c r="I40" s="1023"/>
      <c r="J40" s="1020"/>
      <c r="K40" s="1020"/>
      <c r="L40" s="1020"/>
      <c r="N40" s="1028">
        <v>2019</v>
      </c>
      <c r="O40" s="1029">
        <v>260</v>
      </c>
      <c r="P40" s="1029">
        <v>120</v>
      </c>
      <c r="Q40" s="1030">
        <v>270</v>
      </c>
      <c r="S40" s="1021">
        <v>2019</v>
      </c>
      <c r="T40" s="1002">
        <v>3005.7316395213925</v>
      </c>
      <c r="U40" s="1002">
        <v>3911.0548763414886</v>
      </c>
      <c r="V40" s="1002">
        <v>3911.0548763414886</v>
      </c>
      <c r="W40" s="1002">
        <v>3911.0548763414886</v>
      </c>
      <c r="X40" s="1002">
        <v>5255.0349871202061</v>
      </c>
      <c r="Y40" s="1002">
        <v>0</v>
      </c>
      <c r="Z40" s="1003">
        <v>0</v>
      </c>
    </row>
    <row r="41" spans="1:26" ht="15.75" thickBot="1">
      <c r="A41" s="1034" t="s">
        <v>1579</v>
      </c>
      <c r="B41" s="978" t="s">
        <v>1396</v>
      </c>
      <c r="C41" s="978" t="s">
        <v>1643</v>
      </c>
      <c r="D41" s="980" t="s">
        <v>1586</v>
      </c>
      <c r="E41" s="980" t="s">
        <v>1587</v>
      </c>
      <c r="F41" s="980" t="s">
        <v>1635</v>
      </c>
      <c r="G41" s="980" t="s">
        <v>1644</v>
      </c>
      <c r="H41" s="980" t="s">
        <v>1639</v>
      </c>
      <c r="I41" s="1035" t="s">
        <v>1645</v>
      </c>
      <c r="J41" s="1020"/>
      <c r="K41" s="1020"/>
      <c r="L41" s="1020"/>
      <c r="N41" s="1028">
        <v>2020</v>
      </c>
      <c r="O41" s="1029">
        <v>260</v>
      </c>
      <c r="P41" s="1029">
        <v>120</v>
      </c>
      <c r="Q41" s="1030">
        <v>270</v>
      </c>
      <c r="S41" s="1024">
        <v>2020</v>
      </c>
      <c r="T41" s="1002">
        <v>3005.7316395213925</v>
      </c>
      <c r="U41" s="1002">
        <v>3911.0548763414886</v>
      </c>
      <c r="V41" s="1002">
        <v>3911.0548763414886</v>
      </c>
      <c r="W41" s="1002">
        <v>3911.0548763414886</v>
      </c>
      <c r="X41" s="1002">
        <v>5255.0349871202061</v>
      </c>
      <c r="Y41" s="1002">
        <v>0</v>
      </c>
      <c r="Z41" s="1003">
        <v>0</v>
      </c>
    </row>
    <row r="42" spans="1:26" ht="16.5" thickBot="1">
      <c r="A42" s="979">
        <v>2017</v>
      </c>
      <c r="B42" s="1043">
        <v>148.5</v>
      </c>
      <c r="C42" s="1044">
        <v>146.70000000000002</v>
      </c>
      <c r="D42" s="1043">
        <v>55.512685332272802</v>
      </c>
      <c r="E42" s="1045">
        <v>63.170664832377113</v>
      </c>
      <c r="F42" s="1045">
        <v>86.409454824702422</v>
      </c>
      <c r="G42" s="1045">
        <v>86.409454824702422</v>
      </c>
      <c r="H42" s="1045">
        <v>86.409454824702422</v>
      </c>
      <c r="I42" s="1046">
        <v>0</v>
      </c>
      <c r="J42" s="1020"/>
      <c r="K42" s="1020"/>
      <c r="L42" s="1020"/>
      <c r="N42" s="1028">
        <v>2021</v>
      </c>
      <c r="O42" s="1029">
        <v>255.90551181102364</v>
      </c>
      <c r="P42" s="1029">
        <v>120</v>
      </c>
      <c r="Q42" s="1030">
        <v>265.74803149606299</v>
      </c>
      <c r="S42" s="1024">
        <v>2021</v>
      </c>
      <c r="T42" s="1002">
        <v>2883.5728937445765</v>
      </c>
      <c r="U42" s="1002">
        <v>3781.6318132189558</v>
      </c>
      <c r="V42" s="1002">
        <v>3781.6318132189558</v>
      </c>
      <c r="W42" s="1002">
        <v>3781.6318132189558</v>
      </c>
      <c r="X42" s="1002">
        <v>5162.6533296298367</v>
      </c>
      <c r="Y42" s="1002">
        <v>0</v>
      </c>
      <c r="Z42" s="1003">
        <v>0</v>
      </c>
    </row>
    <row r="43" spans="1:26" ht="16.5" thickBot="1">
      <c r="A43" s="979">
        <v>2018</v>
      </c>
      <c r="B43" s="1043">
        <v>148.5</v>
      </c>
      <c r="C43" s="1044">
        <v>146.70000000000002</v>
      </c>
      <c r="D43" s="1043">
        <v>55.512685332272802</v>
      </c>
      <c r="E43" s="1045">
        <v>63.170664832377113</v>
      </c>
      <c r="F43" s="1045">
        <v>86.409454824702422</v>
      </c>
      <c r="G43" s="1045">
        <v>86.409454824702422</v>
      </c>
      <c r="H43" s="1045">
        <v>86.409454824702422</v>
      </c>
      <c r="I43" s="1046">
        <v>0</v>
      </c>
      <c r="J43" s="1020"/>
      <c r="K43" s="1020"/>
      <c r="L43" s="1020"/>
      <c r="N43" s="1028">
        <v>2022</v>
      </c>
      <c r="O43" s="1029">
        <v>251.8755037510075</v>
      </c>
      <c r="P43" s="1029">
        <v>120</v>
      </c>
      <c r="Q43" s="1030">
        <v>261.56302312604623</v>
      </c>
      <c r="S43" s="1024">
        <v>2022</v>
      </c>
      <c r="T43" s="1002">
        <v>2760.8922899772042</v>
      </c>
      <c r="U43" s="1002">
        <v>3648.9312040390428</v>
      </c>
      <c r="V43" s="1002">
        <v>3648.9312040390428</v>
      </c>
      <c r="W43" s="1002">
        <v>3648.9312040390428</v>
      </c>
      <c r="X43" s="1002">
        <v>5027.3005587696371</v>
      </c>
      <c r="Y43" s="1002">
        <v>0</v>
      </c>
      <c r="Z43" s="1003">
        <v>0</v>
      </c>
    </row>
    <row r="44" spans="1:26" ht="16.5" thickBot="1">
      <c r="A44" s="979">
        <v>2019</v>
      </c>
      <c r="B44" s="1043">
        <v>148.5</v>
      </c>
      <c r="C44" s="1044">
        <v>146.70000000000002</v>
      </c>
      <c r="D44" s="1043">
        <v>55.512685332272802</v>
      </c>
      <c r="E44" s="1045">
        <v>63.170664832377113</v>
      </c>
      <c r="F44" s="1045">
        <v>86.409454824702422</v>
      </c>
      <c r="G44" s="1045">
        <v>86.409454824702422</v>
      </c>
      <c r="H44" s="1045">
        <v>86.409454824702422</v>
      </c>
      <c r="I44" s="1046">
        <v>0</v>
      </c>
      <c r="J44" s="1020"/>
      <c r="K44" s="1020"/>
      <c r="L44" s="1020"/>
      <c r="N44" s="1028">
        <v>2023</v>
      </c>
      <c r="O44" s="1029">
        <v>247.90896038484991</v>
      </c>
      <c r="P44" s="1029">
        <v>120</v>
      </c>
      <c r="Q44" s="1030">
        <v>257.44392039965186</v>
      </c>
      <c r="S44" s="1024">
        <v>2023</v>
      </c>
      <c r="T44" s="1002">
        <v>2644.8299177244553</v>
      </c>
      <c r="U44" s="1002">
        <v>3522.5012879247402</v>
      </c>
      <c r="V44" s="1002">
        <v>3522.5012879247402</v>
      </c>
      <c r="W44" s="1002">
        <v>3522.5012879247402</v>
      </c>
      <c r="X44" s="1002">
        <v>4934.5562363835415</v>
      </c>
      <c r="Y44" s="1002">
        <v>0</v>
      </c>
      <c r="Z44" s="1003">
        <v>0</v>
      </c>
    </row>
    <row r="45" spans="1:26" ht="15.75">
      <c r="A45" s="1047">
        <v>2020</v>
      </c>
      <c r="B45" s="1043">
        <v>148.5</v>
      </c>
      <c r="C45" s="1044">
        <v>146.70000000000002</v>
      </c>
      <c r="D45" s="1043">
        <v>55.512685332272802</v>
      </c>
      <c r="E45" s="1045">
        <v>63.170664832377113</v>
      </c>
      <c r="F45" s="1045">
        <v>86.409454824702422</v>
      </c>
      <c r="G45" s="1045">
        <v>86.409454824702422</v>
      </c>
      <c r="H45" s="1045">
        <v>86.409454824702422</v>
      </c>
      <c r="I45" s="1048">
        <v>0</v>
      </c>
      <c r="J45" s="1020"/>
      <c r="K45" s="1020"/>
      <c r="L45" s="1020"/>
      <c r="N45" s="1028">
        <v>2024</v>
      </c>
      <c r="O45" s="1029">
        <v>244.00488226855305</v>
      </c>
      <c r="P45" s="1029">
        <v>120</v>
      </c>
      <c r="Q45" s="1030">
        <v>253.38968543272821</v>
      </c>
      <c r="S45" s="1024">
        <v>2024</v>
      </c>
      <c r="T45" s="1002">
        <v>2534.9297698248661</v>
      </c>
      <c r="U45" s="1002">
        <v>3402.1386816980589</v>
      </c>
      <c r="V45" s="1002">
        <v>3402.1386816980589</v>
      </c>
      <c r="W45" s="1002">
        <v>3402.1386816980589</v>
      </c>
      <c r="X45" s="1002">
        <v>4813.0937988775295</v>
      </c>
      <c r="Y45" s="1002">
        <v>0</v>
      </c>
      <c r="Z45" s="1003">
        <v>0</v>
      </c>
    </row>
    <row r="46" spans="1:26" ht="15.75">
      <c r="A46" s="1049">
        <v>2021</v>
      </c>
      <c r="B46" s="1050">
        <v>148.5</v>
      </c>
      <c r="C46" s="1051">
        <v>146.70000000000002</v>
      </c>
      <c r="D46" s="1050">
        <v>55.512685332272802</v>
      </c>
      <c r="E46" s="1036">
        <v>63.170664832377113</v>
      </c>
      <c r="F46" s="1036">
        <v>86.409454824702422</v>
      </c>
      <c r="G46" s="1036">
        <v>86.409454824702422</v>
      </c>
      <c r="H46" s="1036">
        <v>86.409454824702422</v>
      </c>
      <c r="I46" s="1037">
        <v>0</v>
      </c>
      <c r="J46" s="1020"/>
      <c r="K46" s="1020"/>
      <c r="L46" s="1020"/>
      <c r="N46" s="1028">
        <v>2025</v>
      </c>
      <c r="O46" s="1029">
        <v>240.16228569739471</v>
      </c>
      <c r="P46" s="1029">
        <v>120</v>
      </c>
      <c r="Q46" s="1030">
        <v>249.39929668575613</v>
      </c>
      <c r="S46" s="1024">
        <v>2025</v>
      </c>
      <c r="T46" s="1002">
        <v>2433.9564213250383</v>
      </c>
      <c r="U46" s="1002">
        <v>3291.5857235534677</v>
      </c>
      <c r="V46" s="1002">
        <v>3291.5857235534677</v>
      </c>
      <c r="W46" s="1002">
        <v>3291.5857235534677</v>
      </c>
      <c r="X46" s="1002">
        <v>4612.4007548876425</v>
      </c>
      <c r="Y46" s="1002">
        <v>0</v>
      </c>
      <c r="Z46" s="1003">
        <v>0</v>
      </c>
    </row>
    <row r="47" spans="1:26" ht="15.75">
      <c r="A47" s="1049">
        <v>2022</v>
      </c>
      <c r="B47" s="1050">
        <v>148.5</v>
      </c>
      <c r="C47" s="1051">
        <v>146.70000000000002</v>
      </c>
      <c r="D47" s="1050">
        <v>55.512685332272802</v>
      </c>
      <c r="E47" s="1036">
        <v>63.170664832377113</v>
      </c>
      <c r="F47" s="1036">
        <v>86.409454824702422</v>
      </c>
      <c r="G47" s="1036">
        <v>86.409454824702422</v>
      </c>
      <c r="H47" s="1036">
        <v>86.409454824702422</v>
      </c>
      <c r="I47" s="1037">
        <v>0</v>
      </c>
      <c r="J47" s="1020"/>
      <c r="K47" s="1020"/>
      <c r="L47" s="1020"/>
      <c r="N47" s="1028">
        <v>2026</v>
      </c>
      <c r="O47" s="1029">
        <v>236.38020245806564</v>
      </c>
      <c r="P47" s="1029">
        <v>120</v>
      </c>
      <c r="Q47" s="1030">
        <v>245.4717487064529</v>
      </c>
      <c r="S47" s="1024">
        <v>2026</v>
      </c>
      <c r="T47" s="1002">
        <v>2360.1080220983117</v>
      </c>
      <c r="U47" s="1002">
        <v>3219.7737774481516</v>
      </c>
      <c r="V47" s="1002">
        <v>3219.7737774481516</v>
      </c>
      <c r="W47" s="1002">
        <v>3219.7737774481516</v>
      </c>
      <c r="X47" s="1002">
        <v>4485.4491428216752</v>
      </c>
      <c r="Y47" s="1002">
        <v>0</v>
      </c>
      <c r="Z47" s="1003">
        <v>0</v>
      </c>
    </row>
    <row r="48" spans="1:26" ht="15.75">
      <c r="A48" s="1049">
        <v>2023</v>
      </c>
      <c r="B48" s="1050">
        <v>148.5</v>
      </c>
      <c r="C48" s="1051">
        <v>146.70000000000002</v>
      </c>
      <c r="D48" s="1050">
        <v>55.512685332272802</v>
      </c>
      <c r="E48" s="1036">
        <v>63.170664832377113</v>
      </c>
      <c r="F48" s="1036">
        <v>86.409454824702422</v>
      </c>
      <c r="G48" s="1036">
        <v>86.409454824702422</v>
      </c>
      <c r="H48" s="1036">
        <v>86.409454824702422</v>
      </c>
      <c r="I48" s="1037">
        <v>0</v>
      </c>
      <c r="J48" s="1020"/>
      <c r="K48" s="1020"/>
      <c r="L48" s="1020"/>
      <c r="N48" s="1028">
        <v>2027</v>
      </c>
      <c r="O48" s="1029">
        <v>232.65767958471028</v>
      </c>
      <c r="P48" s="1029">
        <v>120</v>
      </c>
      <c r="Q48" s="1030">
        <v>241.60605187643</v>
      </c>
      <c r="S48" s="1024">
        <v>2027</v>
      </c>
      <c r="T48" s="1002">
        <v>2289.346088011428</v>
      </c>
      <c r="U48" s="1002">
        <v>3150.6583663410756</v>
      </c>
      <c r="V48" s="1002">
        <v>3150.6583663410756</v>
      </c>
      <c r="W48" s="1002">
        <v>3150.6583663410756</v>
      </c>
      <c r="X48" s="1002">
        <v>4362.8889135131958</v>
      </c>
      <c r="Y48" s="1002">
        <v>0</v>
      </c>
      <c r="Z48" s="1003">
        <v>0</v>
      </c>
    </row>
    <row r="49" spans="1:26" ht="15.75">
      <c r="A49" s="1049">
        <v>2024</v>
      </c>
      <c r="B49" s="1050">
        <v>148.5</v>
      </c>
      <c r="C49" s="1051">
        <v>146.70000000000002</v>
      </c>
      <c r="D49" s="1050">
        <v>55.512685332272802</v>
      </c>
      <c r="E49" s="1036">
        <v>63.170664832377113</v>
      </c>
      <c r="F49" s="1036">
        <v>86.409454824702422</v>
      </c>
      <c r="G49" s="1036">
        <v>86.409454824702422</v>
      </c>
      <c r="H49" s="1036">
        <v>86.409454824702422</v>
      </c>
      <c r="I49" s="1037">
        <v>0</v>
      </c>
      <c r="J49" s="1020"/>
      <c r="K49" s="1020"/>
      <c r="L49" s="1020"/>
      <c r="N49" s="1028">
        <v>2028</v>
      </c>
      <c r="O49" s="1029">
        <v>228.99377911880933</v>
      </c>
      <c r="P49" s="1029">
        <v>120</v>
      </c>
      <c r="Q49" s="1030">
        <v>237.80123216184057</v>
      </c>
      <c r="S49" s="1024">
        <v>2028</v>
      </c>
      <c r="T49" s="1002">
        <v>2222.9195059201847</v>
      </c>
      <c r="U49" s="1002">
        <v>3086.1100174098683</v>
      </c>
      <c r="V49" s="1002">
        <v>3086.1100174098683</v>
      </c>
      <c r="W49" s="1002">
        <v>3086.1100174098683</v>
      </c>
      <c r="X49" s="1002">
        <v>4246.5279700150313</v>
      </c>
      <c r="Y49" s="1002">
        <v>0</v>
      </c>
      <c r="Z49" s="1003">
        <v>0</v>
      </c>
    </row>
    <row r="50" spans="1:26" ht="15.75">
      <c r="A50" s="1049">
        <v>2025</v>
      </c>
      <c r="B50" s="1050">
        <v>148.5</v>
      </c>
      <c r="C50" s="1051">
        <v>146.70000000000002</v>
      </c>
      <c r="D50" s="1050">
        <v>55.512685332272802</v>
      </c>
      <c r="E50" s="1036">
        <v>63.170664832377113</v>
      </c>
      <c r="F50" s="1036">
        <v>86.409454824702422</v>
      </c>
      <c r="G50" s="1036">
        <v>86.409454824702422</v>
      </c>
      <c r="H50" s="1036">
        <v>86.409454824702422</v>
      </c>
      <c r="I50" s="1037">
        <v>0</v>
      </c>
      <c r="J50" s="1020"/>
      <c r="K50" s="1020"/>
      <c r="L50" s="1020"/>
      <c r="N50" s="1028">
        <v>2029</v>
      </c>
      <c r="O50" s="1029">
        <v>225.38757787284382</v>
      </c>
      <c r="P50" s="1029">
        <v>120</v>
      </c>
      <c r="Q50" s="1030">
        <v>234.05633086795331</v>
      </c>
      <c r="S50" s="1024">
        <v>2029</v>
      </c>
      <c r="T50" s="1002">
        <v>2157.4140215363045</v>
      </c>
      <c r="U50" s="1002">
        <v>3021.4485652276512</v>
      </c>
      <c r="V50" s="1002">
        <v>3021.4485652276512</v>
      </c>
      <c r="W50" s="1002">
        <v>3021.4485652276512</v>
      </c>
      <c r="X50" s="1002">
        <v>4131.6938839399763</v>
      </c>
      <c r="Y50" s="1002">
        <v>0</v>
      </c>
      <c r="Z50" s="1003">
        <v>0</v>
      </c>
    </row>
    <row r="51" spans="1:26" ht="15.75">
      <c r="A51" s="1049">
        <v>2026</v>
      </c>
      <c r="B51" s="1050">
        <v>148.5</v>
      </c>
      <c r="C51" s="1051">
        <v>146.70000000000002</v>
      </c>
      <c r="D51" s="1050">
        <v>55.512685332272802</v>
      </c>
      <c r="E51" s="1036">
        <v>63.170664832377113</v>
      </c>
      <c r="F51" s="1036">
        <v>86.409454824702422</v>
      </c>
      <c r="G51" s="1036">
        <v>86.409454824702422</v>
      </c>
      <c r="H51" s="1036">
        <v>86.409454824702422</v>
      </c>
      <c r="I51" s="1037">
        <v>0</v>
      </c>
      <c r="J51" s="1020"/>
      <c r="K51" s="1020"/>
      <c r="L51" s="1020"/>
      <c r="N51" s="1028">
        <v>2030</v>
      </c>
      <c r="O51" s="1029">
        <v>221.83816719768095</v>
      </c>
      <c r="P51" s="1029">
        <v>120</v>
      </c>
      <c r="Q51" s="1030">
        <v>230.37040439759187</v>
      </c>
      <c r="S51" s="1024">
        <v>2030</v>
      </c>
      <c r="T51" s="1002">
        <v>2093.7616049503849</v>
      </c>
      <c r="U51" s="1002">
        <v>2958.4507688920862</v>
      </c>
      <c r="V51" s="1002">
        <v>2958.4507688920862</v>
      </c>
      <c r="W51" s="1002">
        <v>2958.4507688920862</v>
      </c>
      <c r="X51" s="1002">
        <v>4020.091836645342</v>
      </c>
      <c r="Y51" s="1002">
        <v>0</v>
      </c>
      <c r="Z51" s="1003">
        <v>0</v>
      </c>
    </row>
    <row r="52" spans="1:26" ht="15.75">
      <c r="A52" s="1049">
        <v>2027</v>
      </c>
      <c r="B52" s="1050">
        <v>148.5</v>
      </c>
      <c r="C52" s="1051">
        <v>146.70000000000002</v>
      </c>
      <c r="D52" s="1050">
        <v>55.512685332272802</v>
      </c>
      <c r="E52" s="1036">
        <v>63.170664832377113</v>
      </c>
      <c r="F52" s="1036">
        <v>86.409454824702422</v>
      </c>
      <c r="G52" s="1036">
        <v>86.409454824702422</v>
      </c>
      <c r="H52" s="1036">
        <v>86.409454824702422</v>
      </c>
      <c r="I52" s="1037">
        <v>0</v>
      </c>
      <c r="J52" s="1020"/>
      <c r="K52" s="1020"/>
      <c r="L52" s="1020"/>
      <c r="N52" s="1028">
        <v>2031</v>
      </c>
      <c r="O52" s="1029">
        <v>218.34465275362297</v>
      </c>
      <c r="P52" s="1029">
        <v>120</v>
      </c>
      <c r="Q52" s="1030">
        <v>226.74252401337779</v>
      </c>
      <c r="S52" s="1024">
        <v>2031</v>
      </c>
      <c r="T52" s="1002">
        <v>2031.876500227469</v>
      </c>
      <c r="U52" s="1002">
        <v>2896.8333404790869</v>
      </c>
      <c r="V52" s="1002">
        <v>2896.8333404790869</v>
      </c>
      <c r="W52" s="1002">
        <v>2896.8333404790869</v>
      </c>
      <c r="X52" s="1002">
        <v>3911.3920151562879</v>
      </c>
      <c r="Y52" s="1002">
        <v>0</v>
      </c>
      <c r="Z52" s="1003">
        <v>0</v>
      </c>
    </row>
    <row r="53" spans="1:26" ht="15.75">
      <c r="A53" s="1049">
        <v>2028</v>
      </c>
      <c r="B53" s="1050">
        <v>148.5</v>
      </c>
      <c r="C53" s="1051">
        <v>146.70000000000002</v>
      </c>
      <c r="D53" s="1050">
        <v>55.512685332272802</v>
      </c>
      <c r="E53" s="1036">
        <v>63.170664832377113</v>
      </c>
      <c r="F53" s="1036">
        <v>86.409454824702422</v>
      </c>
      <c r="G53" s="1036">
        <v>86.409454824702422</v>
      </c>
      <c r="H53" s="1036">
        <v>86.409454824702422</v>
      </c>
      <c r="I53" s="1037">
        <v>0</v>
      </c>
      <c r="J53" s="1020"/>
      <c r="K53" s="1020"/>
      <c r="L53" s="1020"/>
      <c r="N53" s="1028">
        <v>2032</v>
      </c>
      <c r="O53" s="1029">
        <v>214.906154285062</v>
      </c>
      <c r="P53" s="1029">
        <v>120</v>
      </c>
      <c r="Q53" s="1030">
        <v>223.17177560371829</v>
      </c>
      <c r="S53" s="1024">
        <v>2032</v>
      </c>
      <c r="T53" s="1002">
        <v>1971.4832297931762</v>
      </c>
      <c r="U53" s="1002">
        <v>2836.2894068716637</v>
      </c>
      <c r="V53" s="1002">
        <v>2836.2894068716637</v>
      </c>
      <c r="W53" s="1002">
        <v>2836.2894068716637</v>
      </c>
      <c r="X53" s="1002">
        <v>3805.239096510049</v>
      </c>
      <c r="Y53" s="1002">
        <v>0</v>
      </c>
      <c r="Z53" s="1003">
        <v>0</v>
      </c>
    </row>
    <row r="54" spans="1:26" ht="15.75">
      <c r="A54" s="1049">
        <v>2029</v>
      </c>
      <c r="B54" s="1050">
        <v>148.5</v>
      </c>
      <c r="C54" s="1051">
        <v>146.70000000000002</v>
      </c>
      <c r="D54" s="1050">
        <v>55.512685332272802</v>
      </c>
      <c r="E54" s="1036">
        <v>63.170664832377113</v>
      </c>
      <c r="F54" s="1036">
        <v>86.409454824702422</v>
      </c>
      <c r="G54" s="1036">
        <v>86.409454824702422</v>
      </c>
      <c r="H54" s="1036">
        <v>86.409454824702422</v>
      </c>
      <c r="I54" s="1037">
        <v>0</v>
      </c>
      <c r="J54" s="1020"/>
      <c r="K54" s="1020"/>
      <c r="L54" s="1020"/>
      <c r="N54" s="1028">
        <v>2033</v>
      </c>
      <c r="O54" s="1029">
        <v>211.52180539868306</v>
      </c>
      <c r="P54" s="1029">
        <v>120</v>
      </c>
      <c r="Q54" s="1030">
        <v>219.65725945247863</v>
      </c>
      <c r="S54" s="1024">
        <v>2033</v>
      </c>
      <c r="T54" s="1002">
        <v>1915.2463831669324</v>
      </c>
      <c r="U54" s="1002">
        <v>2780.4258698908839</v>
      </c>
      <c r="V54" s="1002">
        <v>2780.4258698908839</v>
      </c>
      <c r="W54" s="1002">
        <v>2780.4258698908839</v>
      </c>
      <c r="X54" s="1002">
        <v>3705.2131840386141</v>
      </c>
      <c r="Y54" s="1002">
        <v>0</v>
      </c>
      <c r="Z54" s="1003">
        <v>0</v>
      </c>
    </row>
    <row r="55" spans="1:26" ht="15.75">
      <c r="A55" s="1049">
        <v>2030</v>
      </c>
      <c r="B55" s="1050">
        <v>148.5</v>
      </c>
      <c r="C55" s="1051">
        <v>146.70000000000002</v>
      </c>
      <c r="D55" s="1050">
        <v>55.512685332272802</v>
      </c>
      <c r="E55" s="1036">
        <v>63.170664832377113</v>
      </c>
      <c r="F55" s="1036">
        <v>86.409454824702422</v>
      </c>
      <c r="G55" s="1036">
        <v>86.409454824702422</v>
      </c>
      <c r="H55" s="1036">
        <v>86.409454824702422</v>
      </c>
      <c r="I55" s="1037">
        <v>0</v>
      </c>
      <c r="J55" s="1020"/>
      <c r="K55" s="1020"/>
      <c r="L55" s="1020"/>
      <c r="N55" s="1028">
        <v>2034</v>
      </c>
      <c r="O55" s="1029">
        <v>208.19075334516049</v>
      </c>
      <c r="P55" s="1029">
        <v>120</v>
      </c>
      <c r="Q55" s="1030">
        <v>216.19809001228211</v>
      </c>
      <c r="S55" s="1024">
        <v>2034</v>
      </c>
      <c r="T55" s="1002">
        <v>1860.9839253243376</v>
      </c>
      <c r="U55" s="1002">
        <v>2725.956640611857</v>
      </c>
      <c r="V55" s="1002">
        <v>2725.956640611857</v>
      </c>
      <c r="W55" s="1002">
        <v>2725.956640611857</v>
      </c>
      <c r="X55" s="1002">
        <v>3607.9867368654168</v>
      </c>
      <c r="Y55" s="1002">
        <v>0</v>
      </c>
      <c r="Z55" s="1003">
        <v>0</v>
      </c>
    </row>
    <row r="56" spans="1:26" ht="15.75">
      <c r="A56" s="979">
        <v>2031</v>
      </c>
      <c r="B56" s="1050">
        <v>148.5</v>
      </c>
      <c r="C56" s="1051">
        <v>146.70000000000002</v>
      </c>
      <c r="D56" s="1050">
        <v>55.512685332272802</v>
      </c>
      <c r="E56" s="1036">
        <v>63.170664832377113</v>
      </c>
      <c r="F56" s="1036">
        <v>86.409454824702422</v>
      </c>
      <c r="G56" s="1036">
        <v>86.409454824702422</v>
      </c>
      <c r="H56" s="1036">
        <v>86.409454824702422</v>
      </c>
      <c r="I56" s="1052">
        <v>0</v>
      </c>
      <c r="J56" s="1020"/>
      <c r="K56" s="1020"/>
      <c r="L56" s="1020"/>
      <c r="N56" s="1028">
        <v>2035</v>
      </c>
      <c r="O56" s="1029">
        <v>204.91215880429183</v>
      </c>
      <c r="P56" s="1029">
        <v>120</v>
      </c>
      <c r="Q56" s="1030">
        <v>212.79339568138002</v>
      </c>
      <c r="S56" s="1024">
        <v>2035</v>
      </c>
      <c r="T56" s="1002">
        <v>1809.3704188260726</v>
      </c>
      <c r="U56" s="1002">
        <v>2674.1866575956442</v>
      </c>
      <c r="V56" s="1002">
        <v>2674.1866575956442</v>
      </c>
      <c r="W56" s="1002">
        <v>2674.1866575956442</v>
      </c>
      <c r="X56" s="1002">
        <v>3514.83972487447</v>
      </c>
      <c r="Y56" s="1002">
        <v>0</v>
      </c>
      <c r="Z56" s="1003">
        <v>0</v>
      </c>
    </row>
    <row r="57" spans="1:26" ht="15.75">
      <c r="A57" s="979">
        <v>2032</v>
      </c>
      <c r="B57" s="1050">
        <v>148.5</v>
      </c>
      <c r="C57" s="1051">
        <v>146.70000000000002</v>
      </c>
      <c r="D57" s="1050">
        <v>55.512685332272802</v>
      </c>
      <c r="E57" s="1036">
        <v>63.170664832377113</v>
      </c>
      <c r="F57" s="1036">
        <v>86.409454824702422</v>
      </c>
      <c r="G57" s="1036">
        <v>86.409454824702422</v>
      </c>
      <c r="H57" s="1036">
        <v>86.409454824702422</v>
      </c>
      <c r="I57" s="1052">
        <v>0</v>
      </c>
      <c r="J57" s="1020"/>
      <c r="K57" s="1020"/>
      <c r="L57" s="1020"/>
      <c r="N57" s="1028">
        <v>2036</v>
      </c>
      <c r="O57" s="1029">
        <v>201.68519567351558</v>
      </c>
      <c r="P57" s="1029">
        <v>120</v>
      </c>
      <c r="Q57" s="1030">
        <v>209.44231858403546</v>
      </c>
      <c r="S57" s="1024">
        <v>2036</v>
      </c>
      <c r="T57" s="1002">
        <v>1760.5608166620782</v>
      </c>
      <c r="U57" s="1002">
        <v>2625.1991551570914</v>
      </c>
      <c r="V57" s="1002">
        <v>2625.1991551570914</v>
      </c>
      <c r="W57" s="1002">
        <v>2625.1991551570914</v>
      </c>
      <c r="X57" s="1002">
        <v>3425.829648062253</v>
      </c>
      <c r="Y57" s="1002">
        <v>0</v>
      </c>
      <c r="Z57" s="1003">
        <v>0</v>
      </c>
    </row>
    <row r="58" spans="1:26" ht="16.5" thickBot="1">
      <c r="A58" s="979">
        <v>2033</v>
      </c>
      <c r="B58" s="1050">
        <v>148.5</v>
      </c>
      <c r="C58" s="1051">
        <v>146.70000000000002</v>
      </c>
      <c r="D58" s="1050">
        <v>55.512685332272802</v>
      </c>
      <c r="E58" s="1036">
        <v>63.170664832377113</v>
      </c>
      <c r="F58" s="1036">
        <v>86.409454824702422</v>
      </c>
      <c r="G58" s="1036">
        <v>86.409454824702422</v>
      </c>
      <c r="H58" s="1036">
        <v>86.409454824702422</v>
      </c>
      <c r="I58" s="1052">
        <v>0</v>
      </c>
      <c r="J58" s="1020"/>
      <c r="K58" s="1020"/>
      <c r="L58" s="1020"/>
      <c r="N58" s="1028">
        <v>2037</v>
      </c>
      <c r="O58" s="1029">
        <v>198.50905085975944</v>
      </c>
      <c r="P58" s="1029">
        <v>120</v>
      </c>
      <c r="Q58" s="1030">
        <v>206.14401435436562</v>
      </c>
      <c r="S58" s="1024">
        <v>2037</v>
      </c>
      <c r="T58" s="1002">
        <v>1715.5024963648434</v>
      </c>
      <c r="U58" s="1002">
        <v>2580.278209116218</v>
      </c>
      <c r="V58" s="1002">
        <v>2580.278209116218</v>
      </c>
      <c r="W58" s="1002">
        <v>2580.278209116218</v>
      </c>
      <c r="X58" s="1002">
        <v>3342.2382886577047</v>
      </c>
      <c r="Y58" s="1002">
        <v>0</v>
      </c>
      <c r="Z58" s="1003">
        <v>0</v>
      </c>
    </row>
    <row r="59" spans="1:26" ht="15.75">
      <c r="A59" s="1047">
        <v>2034</v>
      </c>
      <c r="B59" s="1050">
        <v>148.5</v>
      </c>
      <c r="C59" s="1051">
        <v>146.70000000000002</v>
      </c>
      <c r="D59" s="1050">
        <v>55.512685332272802</v>
      </c>
      <c r="E59" s="1036">
        <v>63.170664832377113</v>
      </c>
      <c r="F59" s="1036">
        <v>86.409454824702422</v>
      </c>
      <c r="G59" s="1036">
        <v>86.409454824702422</v>
      </c>
      <c r="H59" s="1036">
        <v>86.409454824702422</v>
      </c>
      <c r="I59" s="1052">
        <v>0</v>
      </c>
      <c r="J59" s="1020"/>
      <c r="K59" s="1020"/>
      <c r="L59" s="1020"/>
      <c r="N59" s="1028">
        <v>2038</v>
      </c>
      <c r="O59" s="1029">
        <v>195.3829240745664</v>
      </c>
      <c r="P59" s="1029">
        <v>120</v>
      </c>
      <c r="Q59" s="1030">
        <v>202.8976519235882</v>
      </c>
      <c r="S59" s="1024">
        <v>2038</v>
      </c>
      <c r="T59" s="1002">
        <v>1672.6930415935767</v>
      </c>
      <c r="U59" s="1002">
        <v>2537.2876942321791</v>
      </c>
      <c r="V59" s="1002">
        <v>2537.2876942321791</v>
      </c>
      <c r="W59" s="1002">
        <v>2537.2876942321791</v>
      </c>
      <c r="X59" s="1002">
        <v>3261.8709353344243</v>
      </c>
      <c r="Y59" s="1002">
        <v>0</v>
      </c>
      <c r="Z59" s="1003">
        <v>0</v>
      </c>
    </row>
    <row r="60" spans="1:26" ht="15.75">
      <c r="A60" s="1049">
        <v>2035</v>
      </c>
      <c r="B60" s="1050">
        <v>148.5</v>
      </c>
      <c r="C60" s="1051">
        <v>146.70000000000002</v>
      </c>
      <c r="D60" s="1050">
        <v>55.512685332272802</v>
      </c>
      <c r="E60" s="1036">
        <v>63.170664832377113</v>
      </c>
      <c r="F60" s="1036">
        <v>86.409454824702422</v>
      </c>
      <c r="G60" s="1036">
        <v>86.409454824702422</v>
      </c>
      <c r="H60" s="1036">
        <v>86.409454824702422</v>
      </c>
      <c r="I60" s="1052">
        <v>0</v>
      </c>
      <c r="J60" s="1020"/>
      <c r="K60" s="1020"/>
      <c r="L60" s="1020"/>
      <c r="N60" s="1028">
        <v>2039</v>
      </c>
      <c r="O60" s="1029">
        <v>192.30602763244724</v>
      </c>
      <c r="P60" s="1029">
        <v>120</v>
      </c>
      <c r="Q60" s="1030">
        <v>199.70241331061828</v>
      </c>
      <c r="S60" s="1024">
        <v>2039</v>
      </c>
      <c r="T60" s="1002">
        <v>1631.2488757360766</v>
      </c>
      <c r="U60" s="1002">
        <v>2495.3203767709251</v>
      </c>
      <c r="V60" s="1002">
        <v>2495.3203767709251</v>
      </c>
      <c r="W60" s="1002">
        <v>2495.3203767709251</v>
      </c>
      <c r="X60" s="1002">
        <v>3183.7691557849662</v>
      </c>
      <c r="Y60" s="1002">
        <v>0</v>
      </c>
      <c r="Z60" s="1003">
        <v>0</v>
      </c>
    </row>
    <row r="61" spans="1:26" ht="16.5" thickBot="1">
      <c r="A61" s="1049">
        <v>2036</v>
      </c>
      <c r="B61" s="1050">
        <v>148.5</v>
      </c>
      <c r="C61" s="1051">
        <v>146.70000000000002</v>
      </c>
      <c r="D61" s="1050">
        <v>55.512685332272802</v>
      </c>
      <c r="E61" s="1036">
        <v>63.170664832377113</v>
      </c>
      <c r="F61" s="1036">
        <v>86.409454824702422</v>
      </c>
      <c r="G61" s="1036">
        <v>86.409454824702422</v>
      </c>
      <c r="H61" s="1036">
        <v>86.409454824702422</v>
      </c>
      <c r="I61" s="1052">
        <v>0</v>
      </c>
      <c r="J61" s="1020"/>
      <c r="K61" s="1020"/>
      <c r="L61" s="1020"/>
      <c r="N61" s="1031">
        <v>2040</v>
      </c>
      <c r="O61" s="1032">
        <v>189.27758625240872</v>
      </c>
      <c r="P61" s="1032">
        <v>120</v>
      </c>
      <c r="Q61" s="1033">
        <v>196.55749341596288</v>
      </c>
      <c r="S61" s="1025">
        <v>2040</v>
      </c>
      <c r="T61" s="1008">
        <v>1590.6792573000998</v>
      </c>
      <c r="U61" s="1008">
        <v>2453.8480027922087</v>
      </c>
      <c r="V61" s="1008">
        <v>2453.8480027922087</v>
      </c>
      <c r="W61" s="1008">
        <v>2453.8480027922087</v>
      </c>
      <c r="X61" s="1008">
        <v>3107.3556320957841</v>
      </c>
      <c r="Y61" s="1008">
        <v>0</v>
      </c>
      <c r="Z61" s="1009">
        <v>0</v>
      </c>
    </row>
    <row r="62" spans="1:26" ht="16.5" thickBot="1">
      <c r="A62" s="1049">
        <v>2037</v>
      </c>
      <c r="B62" s="1050">
        <v>148.5</v>
      </c>
      <c r="C62" s="1051">
        <v>146.70000000000002</v>
      </c>
      <c r="D62" s="1050">
        <v>55.512685332272802</v>
      </c>
      <c r="E62" s="1036">
        <v>63.170664832377113</v>
      </c>
      <c r="F62" s="1036">
        <v>86.409454824702422</v>
      </c>
      <c r="G62" s="1036">
        <v>86.409454824702422</v>
      </c>
      <c r="H62" s="1036">
        <v>86.409454824702422</v>
      </c>
      <c r="I62" s="1052">
        <v>0</v>
      </c>
      <c r="N62" s="1028">
        <v>2041</v>
      </c>
      <c r="O62" s="1032">
        <v>189.27758625240872</v>
      </c>
      <c r="P62" s="1032">
        <v>120</v>
      </c>
      <c r="Q62" s="1033">
        <v>196.55749341596288</v>
      </c>
      <c r="S62" s="1024">
        <v>2041</v>
      </c>
      <c r="T62" s="1008">
        <v>1590.6792573000998</v>
      </c>
      <c r="U62" s="1008">
        <v>2453.8480027922087</v>
      </c>
      <c r="V62" s="1008">
        <v>2453.8480027922087</v>
      </c>
      <c r="W62" s="1008">
        <v>2453.8480027922087</v>
      </c>
      <c r="X62" s="1008">
        <v>3107.3556320957841</v>
      </c>
      <c r="Y62" s="1008">
        <v>0</v>
      </c>
      <c r="Z62" s="1009">
        <v>0</v>
      </c>
    </row>
    <row r="63" spans="1:26" ht="16.5" thickBot="1">
      <c r="A63" s="1049">
        <v>2038</v>
      </c>
      <c r="B63" s="1050">
        <v>148.5</v>
      </c>
      <c r="C63" s="1051">
        <v>146.70000000000002</v>
      </c>
      <c r="D63" s="1050">
        <v>55.512685332272802</v>
      </c>
      <c r="E63" s="1036">
        <v>63.170664832377113</v>
      </c>
      <c r="F63" s="1036">
        <v>86.409454824702422</v>
      </c>
      <c r="G63" s="1036">
        <v>86.409454824702422</v>
      </c>
      <c r="H63" s="1036">
        <v>86.409454824702422</v>
      </c>
      <c r="I63" s="1052">
        <v>0</v>
      </c>
      <c r="N63" s="1031">
        <v>2042</v>
      </c>
      <c r="O63" s="1032">
        <v>189.27758625240872</v>
      </c>
      <c r="P63" s="1032">
        <v>120</v>
      </c>
      <c r="Q63" s="1033">
        <v>196.55749341596288</v>
      </c>
      <c r="S63" s="1025">
        <v>2042</v>
      </c>
      <c r="T63" s="1008">
        <v>1590.6792573000998</v>
      </c>
      <c r="U63" s="1008">
        <v>2453.8480027922087</v>
      </c>
      <c r="V63" s="1008">
        <v>2453.8480027922087</v>
      </c>
      <c r="W63" s="1008">
        <v>2453.8480027922087</v>
      </c>
      <c r="X63" s="1008">
        <v>3107.3556320957841</v>
      </c>
      <c r="Y63" s="1008">
        <v>0</v>
      </c>
      <c r="Z63" s="1009">
        <v>0</v>
      </c>
    </row>
    <row r="64" spans="1:26" ht="16.5" thickBot="1">
      <c r="A64" s="1049">
        <v>2039</v>
      </c>
      <c r="B64" s="1050">
        <v>148.5</v>
      </c>
      <c r="C64" s="1051">
        <v>146.70000000000002</v>
      </c>
      <c r="D64" s="1050">
        <v>55.512685332272802</v>
      </c>
      <c r="E64" s="1036">
        <v>63.170664832377113</v>
      </c>
      <c r="F64" s="1036">
        <v>86.409454824702422</v>
      </c>
      <c r="G64" s="1036">
        <v>86.409454824702422</v>
      </c>
      <c r="H64" s="1036">
        <v>86.409454824702422</v>
      </c>
      <c r="I64" s="1052">
        <v>0</v>
      </c>
      <c r="N64" s="1028">
        <v>2043</v>
      </c>
      <c r="O64" s="1032">
        <v>189.27758625240872</v>
      </c>
      <c r="P64" s="1032">
        <v>120</v>
      </c>
      <c r="Q64" s="1033">
        <v>196.55749341596288</v>
      </c>
      <c r="S64" s="1024">
        <v>2043</v>
      </c>
      <c r="T64" s="1008">
        <v>1590.6792573000998</v>
      </c>
      <c r="U64" s="1008">
        <v>2453.8480027922087</v>
      </c>
      <c r="V64" s="1008">
        <v>2453.8480027922087</v>
      </c>
      <c r="W64" s="1008">
        <v>2453.8480027922087</v>
      </c>
      <c r="X64" s="1008">
        <v>3107.3556320957841</v>
      </c>
      <c r="Y64" s="1008">
        <v>0</v>
      </c>
      <c r="Z64" s="1009">
        <v>0</v>
      </c>
    </row>
    <row r="65" spans="1:26" ht="16.5" thickBot="1">
      <c r="A65" s="1049">
        <v>2040</v>
      </c>
      <c r="B65" s="1050">
        <v>148.5</v>
      </c>
      <c r="C65" s="1051">
        <v>146.70000000000002</v>
      </c>
      <c r="D65" s="1053">
        <v>55.512685332272802</v>
      </c>
      <c r="E65" s="1039">
        <v>63.170664832377113</v>
      </c>
      <c r="F65" s="1039">
        <v>86.409454824702422</v>
      </c>
      <c r="G65" s="1039">
        <v>86.409454824702422</v>
      </c>
      <c r="H65" s="1039">
        <v>86.409454824702422</v>
      </c>
      <c r="I65" s="1054">
        <v>0</v>
      </c>
      <c r="N65" s="1031">
        <v>2044</v>
      </c>
      <c r="O65" s="1032">
        <v>189.27758625240872</v>
      </c>
      <c r="P65" s="1032">
        <v>120</v>
      </c>
      <c r="Q65" s="1033">
        <v>196.55749341596288</v>
      </c>
      <c r="S65" s="1025">
        <v>2044</v>
      </c>
      <c r="T65" s="1008">
        <v>1590.6792573000998</v>
      </c>
      <c r="U65" s="1008">
        <v>2453.8480027922087</v>
      </c>
      <c r="V65" s="1008">
        <v>2453.8480027922087</v>
      </c>
      <c r="W65" s="1008">
        <v>2453.8480027922087</v>
      </c>
      <c r="X65" s="1008">
        <v>3107.3556320957841</v>
      </c>
      <c r="Y65" s="1008">
        <v>0</v>
      </c>
      <c r="Z65" s="1009">
        <v>0</v>
      </c>
    </row>
    <row r="66" spans="1:26" ht="16.5" thickBot="1">
      <c r="A66" s="1049">
        <v>2041</v>
      </c>
      <c r="B66" s="1050">
        <v>148.5</v>
      </c>
      <c r="C66" s="1051">
        <v>146.70000000000002</v>
      </c>
      <c r="D66" s="1053">
        <v>55.512685332272802</v>
      </c>
      <c r="E66" s="1039">
        <v>63.170664832377113</v>
      </c>
      <c r="F66" s="1039">
        <v>86.409454824702422</v>
      </c>
      <c r="G66" s="1039">
        <v>86.409454824702422</v>
      </c>
      <c r="H66" s="1039">
        <v>86.409454824702422</v>
      </c>
      <c r="I66" s="1054">
        <v>0</v>
      </c>
      <c r="N66" s="1028">
        <v>2045</v>
      </c>
      <c r="O66" s="1032">
        <v>189.27758625240872</v>
      </c>
      <c r="P66" s="1032">
        <v>120</v>
      </c>
      <c r="Q66" s="1033">
        <v>196.55749341596288</v>
      </c>
      <c r="S66" s="1024">
        <v>2045</v>
      </c>
      <c r="T66" s="1008">
        <v>1590.6792573000998</v>
      </c>
      <c r="U66" s="1008">
        <v>2453.8480027922087</v>
      </c>
      <c r="V66" s="1008">
        <v>2453.8480027922087</v>
      </c>
      <c r="W66" s="1008">
        <v>2453.8480027922087</v>
      </c>
      <c r="X66" s="1008">
        <v>3107.3556320957841</v>
      </c>
      <c r="Y66" s="1008">
        <v>0</v>
      </c>
      <c r="Z66" s="1009">
        <v>0</v>
      </c>
    </row>
    <row r="67" spans="1:26" ht="16.5" thickBot="1">
      <c r="A67" s="1049">
        <v>2042</v>
      </c>
      <c r="B67" s="1050">
        <v>148.5</v>
      </c>
      <c r="C67" s="1051">
        <v>146.70000000000002</v>
      </c>
      <c r="D67" s="1053">
        <v>55.512685332272802</v>
      </c>
      <c r="E67" s="1039">
        <v>63.170664832377113</v>
      </c>
      <c r="F67" s="1039">
        <v>86.409454824702422</v>
      </c>
      <c r="G67" s="1039">
        <v>86.409454824702422</v>
      </c>
      <c r="H67" s="1039">
        <v>86.409454824702422</v>
      </c>
      <c r="I67" s="1054">
        <v>0</v>
      </c>
      <c r="N67" s="1031">
        <v>2046</v>
      </c>
      <c r="O67" s="1032">
        <v>189.27758625240872</v>
      </c>
      <c r="P67" s="1032">
        <v>120</v>
      </c>
      <c r="Q67" s="1033">
        <v>196.55749341596288</v>
      </c>
      <c r="S67" s="1025">
        <v>2046</v>
      </c>
      <c r="T67" s="1008">
        <v>1590.6792573000998</v>
      </c>
      <c r="U67" s="1008">
        <v>2453.8480027922087</v>
      </c>
      <c r="V67" s="1008">
        <v>2453.8480027922087</v>
      </c>
      <c r="W67" s="1008">
        <v>2453.8480027922087</v>
      </c>
      <c r="X67" s="1008">
        <v>3107.3556320957841</v>
      </c>
      <c r="Y67" s="1008">
        <v>0</v>
      </c>
      <c r="Z67" s="1009">
        <v>0</v>
      </c>
    </row>
    <row r="68" spans="1:26" ht="16.5" thickBot="1">
      <c r="A68" s="1049">
        <v>2043</v>
      </c>
      <c r="B68" s="1050">
        <v>148.5</v>
      </c>
      <c r="C68" s="1051">
        <v>146.70000000000002</v>
      </c>
      <c r="D68" s="1053">
        <v>55.512685332272802</v>
      </c>
      <c r="E68" s="1039">
        <v>63.170664832377113</v>
      </c>
      <c r="F68" s="1039">
        <v>86.409454824702422</v>
      </c>
      <c r="G68" s="1039">
        <v>86.409454824702422</v>
      </c>
      <c r="H68" s="1039">
        <v>86.409454824702422</v>
      </c>
      <c r="I68" s="1054">
        <v>0</v>
      </c>
      <c r="N68" s="1028">
        <v>2047</v>
      </c>
      <c r="O68" s="1032">
        <v>189.27758625240872</v>
      </c>
      <c r="P68" s="1032">
        <v>120</v>
      </c>
      <c r="Q68" s="1033">
        <v>196.55749341596288</v>
      </c>
      <c r="S68" s="1024">
        <v>2047</v>
      </c>
      <c r="T68" s="1008">
        <v>1590.6792573000998</v>
      </c>
      <c r="U68" s="1008">
        <v>2453.8480027922087</v>
      </c>
      <c r="V68" s="1008">
        <v>2453.8480027922087</v>
      </c>
      <c r="W68" s="1008">
        <v>2453.8480027922087</v>
      </c>
      <c r="X68" s="1008">
        <v>3107.3556320957841</v>
      </c>
      <c r="Y68" s="1008">
        <v>0</v>
      </c>
      <c r="Z68" s="1009">
        <v>0</v>
      </c>
    </row>
    <row r="69" spans="1:26" ht="16.5" thickBot="1">
      <c r="A69" s="1049">
        <v>2044</v>
      </c>
      <c r="B69" s="1050">
        <v>148.5</v>
      </c>
      <c r="C69" s="1051">
        <v>146.70000000000002</v>
      </c>
      <c r="D69" s="1053">
        <v>55.512685332272802</v>
      </c>
      <c r="E69" s="1039">
        <v>63.170664832377113</v>
      </c>
      <c r="F69" s="1039">
        <v>86.409454824702422</v>
      </c>
      <c r="G69" s="1039">
        <v>86.409454824702422</v>
      </c>
      <c r="H69" s="1039">
        <v>86.409454824702422</v>
      </c>
      <c r="I69" s="1054">
        <v>0</v>
      </c>
      <c r="N69" s="1031">
        <v>2048</v>
      </c>
      <c r="O69" s="1032">
        <v>189.27758625240872</v>
      </c>
      <c r="P69" s="1032">
        <v>120</v>
      </c>
      <c r="Q69" s="1033">
        <v>196.55749341596288</v>
      </c>
      <c r="S69" s="1025">
        <v>2048</v>
      </c>
      <c r="T69" s="1008">
        <v>1590.6792573000998</v>
      </c>
      <c r="U69" s="1008">
        <v>2453.8480027922087</v>
      </c>
      <c r="V69" s="1008">
        <v>2453.8480027922087</v>
      </c>
      <c r="W69" s="1008">
        <v>2453.8480027922087</v>
      </c>
      <c r="X69" s="1008">
        <v>3107.3556320957841</v>
      </c>
      <c r="Y69" s="1008">
        <v>0</v>
      </c>
      <c r="Z69" s="1009">
        <v>0</v>
      </c>
    </row>
    <row r="70" spans="1:26" ht="16.5" thickBot="1">
      <c r="A70" s="979">
        <v>2045</v>
      </c>
      <c r="B70" s="1050">
        <v>148.5</v>
      </c>
      <c r="C70" s="1051">
        <v>146.70000000000002</v>
      </c>
      <c r="D70" s="1053">
        <v>55.512685332272802</v>
      </c>
      <c r="E70" s="1039">
        <v>63.170664832377113</v>
      </c>
      <c r="F70" s="1039">
        <v>86.409454824702422</v>
      </c>
      <c r="G70" s="1039">
        <v>86.409454824702422</v>
      </c>
      <c r="H70" s="1039">
        <v>86.409454824702422</v>
      </c>
      <c r="I70" s="1054">
        <v>0</v>
      </c>
      <c r="N70" s="1028">
        <v>2049</v>
      </c>
      <c r="O70" s="1032">
        <v>189.27758625240872</v>
      </c>
      <c r="P70" s="1032">
        <v>120</v>
      </c>
      <c r="Q70" s="1033">
        <v>196.55749341596288</v>
      </c>
      <c r="S70" s="1024">
        <v>2049</v>
      </c>
      <c r="T70" s="1008">
        <v>1590.6792573000998</v>
      </c>
      <c r="U70" s="1008">
        <v>2453.8480027922087</v>
      </c>
      <c r="V70" s="1008">
        <v>2453.8480027922087</v>
      </c>
      <c r="W70" s="1008">
        <v>2453.8480027922087</v>
      </c>
      <c r="X70" s="1008">
        <v>3107.3556320957841</v>
      </c>
      <c r="Y70" s="1008">
        <v>0</v>
      </c>
      <c r="Z70" s="1009">
        <v>0</v>
      </c>
    </row>
    <row r="71" spans="1:26" ht="16.5" thickBot="1">
      <c r="A71" s="979">
        <v>2046</v>
      </c>
      <c r="B71" s="1050">
        <v>148.5</v>
      </c>
      <c r="C71" s="1051">
        <v>146.70000000000002</v>
      </c>
      <c r="D71" s="1053">
        <v>55.512685332272802</v>
      </c>
      <c r="E71" s="1039">
        <v>63.170664832377113</v>
      </c>
      <c r="F71" s="1039">
        <v>86.409454824702422</v>
      </c>
      <c r="G71" s="1039">
        <v>86.409454824702422</v>
      </c>
      <c r="H71" s="1039">
        <v>86.409454824702422</v>
      </c>
      <c r="I71" s="1054">
        <v>0</v>
      </c>
      <c r="N71" s="1031">
        <v>2050</v>
      </c>
      <c r="O71" s="1032">
        <v>189.27758625240872</v>
      </c>
      <c r="P71" s="1032">
        <v>120</v>
      </c>
      <c r="Q71" s="1033">
        <v>196.55749341596288</v>
      </c>
      <c r="S71" s="1025">
        <v>2050</v>
      </c>
      <c r="T71" s="1008">
        <v>1590.6792573000998</v>
      </c>
      <c r="U71" s="1008">
        <v>2453.8480027922087</v>
      </c>
      <c r="V71" s="1008">
        <v>2453.8480027922087</v>
      </c>
      <c r="W71" s="1008">
        <v>2453.8480027922087</v>
      </c>
      <c r="X71" s="1008">
        <v>3107.3556320957841</v>
      </c>
      <c r="Y71" s="1008">
        <v>0</v>
      </c>
      <c r="Z71" s="1009">
        <v>0</v>
      </c>
    </row>
    <row r="72" spans="1:26" ht="15.75" thickBot="1">
      <c r="A72" s="979">
        <v>2047</v>
      </c>
      <c r="B72" s="1050">
        <v>148.5</v>
      </c>
      <c r="C72" s="1051">
        <v>146.70000000000002</v>
      </c>
      <c r="D72" s="1053">
        <v>55.512685332272802</v>
      </c>
      <c r="E72" s="1039">
        <v>63.170664832377113</v>
      </c>
      <c r="F72" s="1039">
        <v>86.409454824702422</v>
      </c>
      <c r="G72" s="1039">
        <v>86.409454824702422</v>
      </c>
      <c r="H72" s="1039">
        <v>86.409454824702422</v>
      </c>
      <c r="I72" s="1054">
        <v>0</v>
      </c>
    </row>
    <row r="73" spans="1:26" ht="15.75" thickBot="1">
      <c r="A73" s="1047">
        <v>2048</v>
      </c>
      <c r="B73" s="1050">
        <v>148.5</v>
      </c>
      <c r="C73" s="1051">
        <v>146.70000000000002</v>
      </c>
      <c r="D73" s="1053">
        <v>55.512685332272802</v>
      </c>
      <c r="E73" s="1039">
        <v>63.170664832377113</v>
      </c>
      <c r="F73" s="1039">
        <v>86.409454824702422</v>
      </c>
      <c r="G73" s="1039">
        <v>86.409454824702422</v>
      </c>
      <c r="H73" s="1039">
        <v>86.409454824702422</v>
      </c>
      <c r="I73" s="1054">
        <v>0</v>
      </c>
    </row>
    <row r="74" spans="1:26" ht="15.75" thickBot="1">
      <c r="A74" s="1049">
        <v>2049</v>
      </c>
      <c r="B74" s="1050">
        <v>148.5</v>
      </c>
      <c r="C74" s="1051">
        <v>146.70000000000002</v>
      </c>
      <c r="D74" s="1053">
        <v>55.512685332272802</v>
      </c>
      <c r="E74" s="1039">
        <v>63.170664832377113</v>
      </c>
      <c r="F74" s="1039">
        <v>86.409454824702422</v>
      </c>
      <c r="G74" s="1039">
        <v>86.409454824702422</v>
      </c>
      <c r="H74" s="1039">
        <v>86.409454824702422</v>
      </c>
      <c r="I74" s="1054">
        <v>0</v>
      </c>
    </row>
    <row r="75" spans="1:26" ht="15.75" thickBot="1">
      <c r="A75" s="1049">
        <v>2050</v>
      </c>
      <c r="B75" s="1050">
        <v>148.5</v>
      </c>
      <c r="C75" s="1051">
        <v>146.70000000000002</v>
      </c>
      <c r="D75" s="1053">
        <v>55.512685332272802</v>
      </c>
      <c r="E75" s="1039">
        <v>63.170664832377113</v>
      </c>
      <c r="F75" s="1039">
        <v>86.409454824702422</v>
      </c>
      <c r="G75" s="1039">
        <v>86.409454824702422</v>
      </c>
      <c r="H75" s="1039">
        <v>86.409454824702422</v>
      </c>
      <c r="I75" s="1054">
        <v>0</v>
      </c>
    </row>
  </sheetData>
  <mergeCells count="3">
    <mergeCell ref="A1:I1"/>
    <mergeCell ref="Q1:W1"/>
    <mergeCell ref="A40:I4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BT80"/>
  <sheetViews>
    <sheetView topLeftCell="I42" zoomScale="70" zoomScaleNormal="70" workbookViewId="0">
      <selection activeCell="C10" sqref="C10"/>
    </sheetView>
  </sheetViews>
  <sheetFormatPr defaultRowHeight="14.25"/>
  <cols>
    <col min="1" max="1" width="20.125" bestFit="1" customWidth="1"/>
    <col min="2" max="2" width="27.125" customWidth="1"/>
    <col min="3" max="9" width="22.125" bestFit="1" customWidth="1"/>
    <col min="10" max="10" width="34.875" bestFit="1" customWidth="1"/>
    <col min="11" max="11" width="29.125" bestFit="1" customWidth="1"/>
    <col min="12" max="12" width="22.125" bestFit="1" customWidth="1"/>
    <col min="13" max="13" width="27.625" bestFit="1" customWidth="1"/>
    <col min="14" max="15" width="22.125" bestFit="1" customWidth="1"/>
    <col min="16" max="16" width="19.75" bestFit="1" customWidth="1"/>
    <col min="17" max="17" width="12" bestFit="1" customWidth="1"/>
    <col min="18" max="18" width="17.625" customWidth="1"/>
    <col min="20" max="20" width="35.125" bestFit="1" customWidth="1"/>
    <col min="21" max="21" width="16" bestFit="1" customWidth="1"/>
    <col min="22" max="22" width="15.875" bestFit="1" customWidth="1"/>
    <col min="23" max="23" width="14.375" bestFit="1" customWidth="1"/>
    <col min="24" max="24" width="13.625" bestFit="1" customWidth="1"/>
    <col min="25" max="25" width="26.625" customWidth="1"/>
    <col min="26" max="26" width="15.875" bestFit="1" customWidth="1"/>
    <col min="29" max="29" width="18" bestFit="1" customWidth="1"/>
    <col min="30" max="30" width="16.625" customWidth="1"/>
    <col min="31" max="31" width="14.375" bestFit="1" customWidth="1"/>
    <col min="32" max="33" width="12.125" bestFit="1" customWidth="1"/>
    <col min="34" max="35" width="13.375" bestFit="1" customWidth="1"/>
    <col min="38" max="38" width="18" bestFit="1" customWidth="1"/>
    <col min="39" max="39" width="4.625" bestFit="1" customWidth="1"/>
    <col min="40" max="40" width="10.875" bestFit="1" customWidth="1"/>
    <col min="41" max="41" width="8.875" bestFit="1" customWidth="1"/>
    <col min="42" max="42" width="9.875" bestFit="1" customWidth="1"/>
    <col min="43" max="43" width="6.125" bestFit="1" customWidth="1"/>
    <col min="44" max="44" width="10.875" bestFit="1" customWidth="1"/>
    <col min="47" max="47" width="18" bestFit="1" customWidth="1"/>
    <col min="48" max="48" width="4.875" bestFit="1" customWidth="1"/>
    <col min="49" max="49" width="10.875" bestFit="1" customWidth="1"/>
    <col min="50" max="50" width="8.875" bestFit="1" customWidth="1"/>
    <col min="51" max="51" width="9.875" bestFit="1" customWidth="1"/>
    <col min="52" max="52" width="6.125" bestFit="1" customWidth="1"/>
    <col min="53" max="53" width="9.875" bestFit="1" customWidth="1"/>
    <col min="56" max="56" width="18" bestFit="1" customWidth="1"/>
    <col min="58" max="58" width="10.625" bestFit="1" customWidth="1"/>
    <col min="60" max="60" width="9.625" bestFit="1" customWidth="1"/>
    <col min="61" max="61" width="6.125" bestFit="1" customWidth="1"/>
    <col min="65" max="65" width="18" bestFit="1" customWidth="1"/>
    <col min="66" max="66" width="10.625" bestFit="1" customWidth="1"/>
    <col min="67" max="67" width="12.125" bestFit="1" customWidth="1"/>
    <col min="68" max="69" width="9.625" bestFit="1" customWidth="1"/>
    <col min="70" max="71" width="10.625" bestFit="1" customWidth="1"/>
  </cols>
  <sheetData>
    <row r="1" spans="1:72" ht="18.75" thickBot="1">
      <c r="A1" s="737" t="s">
        <v>77</v>
      </c>
      <c r="B1" s="738"/>
      <c r="C1" s="738"/>
      <c r="D1" s="738"/>
      <c r="E1" s="738"/>
      <c r="F1" s="738"/>
      <c r="G1" s="738"/>
      <c r="H1" s="738"/>
      <c r="I1" s="738"/>
      <c r="J1" s="738"/>
      <c r="K1" s="738"/>
      <c r="L1" s="738"/>
      <c r="M1" s="738"/>
      <c r="N1" s="738"/>
      <c r="O1" s="739"/>
    </row>
    <row r="2" spans="1:72" ht="30.75" thickBot="1">
      <c r="A2" s="62"/>
      <c r="B2" s="63" t="s">
        <v>78</v>
      </c>
      <c r="C2" s="64" t="s">
        <v>79</v>
      </c>
      <c r="D2" s="63" t="s">
        <v>80</v>
      </c>
      <c r="E2" s="64" t="s">
        <v>81</v>
      </c>
      <c r="F2" s="63" t="s">
        <v>82</v>
      </c>
      <c r="G2" s="64" t="s">
        <v>83</v>
      </c>
      <c r="H2" s="63" t="s">
        <v>84</v>
      </c>
      <c r="I2" s="64" t="s">
        <v>85</v>
      </c>
      <c r="J2" s="63" t="s">
        <v>86</v>
      </c>
      <c r="K2" s="64" t="s">
        <v>87</v>
      </c>
      <c r="L2" s="63" t="s">
        <v>88</v>
      </c>
      <c r="M2" s="64" t="s">
        <v>89</v>
      </c>
      <c r="N2" s="63" t="s">
        <v>281</v>
      </c>
      <c r="O2" s="64" t="s">
        <v>282</v>
      </c>
      <c r="T2" s="723" t="s">
        <v>105</v>
      </c>
      <c r="U2" s="724"/>
      <c r="V2" s="724"/>
      <c r="W2" s="724"/>
      <c r="X2" s="724"/>
      <c r="Y2" s="724"/>
      <c r="Z2" s="724"/>
      <c r="AA2" s="725"/>
      <c r="AC2" s="723" t="s">
        <v>106</v>
      </c>
      <c r="AD2" s="724"/>
      <c r="AE2" s="724"/>
      <c r="AF2" s="724"/>
      <c r="AG2" s="724"/>
      <c r="AH2" s="724"/>
      <c r="AI2" s="724"/>
      <c r="AJ2" s="725"/>
      <c r="AL2" s="723" t="s">
        <v>107</v>
      </c>
      <c r="AM2" s="724"/>
      <c r="AN2" s="724"/>
      <c r="AO2" s="724"/>
      <c r="AP2" s="724"/>
      <c r="AQ2" s="724"/>
      <c r="AR2" s="724"/>
      <c r="AS2" s="725"/>
      <c r="AU2" s="723" t="s">
        <v>108</v>
      </c>
      <c r="AV2" s="724"/>
      <c r="AW2" s="724"/>
      <c r="AX2" s="724"/>
      <c r="AY2" s="724"/>
      <c r="AZ2" s="724"/>
      <c r="BA2" s="724"/>
      <c r="BB2" s="725"/>
      <c r="BD2" s="717" t="s">
        <v>109</v>
      </c>
      <c r="BE2" s="718"/>
      <c r="BF2" s="718"/>
      <c r="BG2" s="718"/>
      <c r="BH2" s="718"/>
      <c r="BI2" s="718"/>
      <c r="BJ2" s="718"/>
      <c r="BK2" s="719"/>
      <c r="BM2" s="720" t="s">
        <v>110</v>
      </c>
      <c r="BN2" s="721"/>
      <c r="BO2" s="721"/>
      <c r="BP2" s="721"/>
      <c r="BQ2" s="721"/>
      <c r="BR2" s="721"/>
      <c r="BS2" s="721"/>
      <c r="BT2" s="722"/>
    </row>
    <row r="3" spans="1:72" ht="45">
      <c r="A3" s="65" t="s">
        <v>90</v>
      </c>
      <c r="B3" s="1092">
        <f>TransportationConsumption!B3</f>
        <v>7239795.7647058824</v>
      </c>
      <c r="C3" s="66">
        <v>0</v>
      </c>
      <c r="D3" s="66">
        <v>0</v>
      </c>
      <c r="E3" s="66">
        <v>0</v>
      </c>
      <c r="F3" s="66">
        <v>0</v>
      </c>
      <c r="G3" s="66">
        <v>0</v>
      </c>
      <c r="H3" s="66">
        <v>0</v>
      </c>
      <c r="I3" s="66">
        <v>0</v>
      </c>
      <c r="J3" s="66">
        <v>0</v>
      </c>
      <c r="K3" s="66">
        <v>0</v>
      </c>
      <c r="L3" s="66">
        <v>0</v>
      </c>
      <c r="M3" s="66">
        <v>0</v>
      </c>
      <c r="N3" s="66">
        <v>0</v>
      </c>
      <c r="O3" s="67">
        <v>0</v>
      </c>
      <c r="T3" s="47"/>
      <c r="U3" s="48" t="s">
        <v>90</v>
      </c>
      <c r="V3" s="48" t="s">
        <v>91</v>
      </c>
      <c r="W3" s="48" t="s">
        <v>92</v>
      </c>
      <c r="X3" s="48" t="s">
        <v>93</v>
      </c>
      <c r="Y3" s="48" t="s">
        <v>94</v>
      </c>
      <c r="Z3" s="48" t="s">
        <v>95</v>
      </c>
      <c r="AA3" s="49" t="s">
        <v>96</v>
      </c>
      <c r="AC3" s="47"/>
      <c r="AD3" s="48" t="s">
        <v>90</v>
      </c>
      <c r="AE3" s="48" t="s">
        <v>91</v>
      </c>
      <c r="AF3" s="48" t="s">
        <v>92</v>
      </c>
      <c r="AG3" s="48" t="s">
        <v>93</v>
      </c>
      <c r="AH3" s="48" t="s">
        <v>94</v>
      </c>
      <c r="AI3" s="48" t="s">
        <v>95</v>
      </c>
      <c r="AJ3" s="49" t="s">
        <v>96</v>
      </c>
      <c r="AL3" s="47"/>
      <c r="AM3" s="48" t="s">
        <v>90</v>
      </c>
      <c r="AN3" s="48" t="s">
        <v>91</v>
      </c>
      <c r="AO3" s="48" t="s">
        <v>92</v>
      </c>
      <c r="AP3" s="48" t="s">
        <v>93</v>
      </c>
      <c r="AQ3" s="48" t="s">
        <v>94</v>
      </c>
      <c r="AR3" s="48" t="s">
        <v>95</v>
      </c>
      <c r="AS3" s="49" t="s">
        <v>96</v>
      </c>
      <c r="AU3" s="47"/>
      <c r="AV3" s="48" t="s">
        <v>90</v>
      </c>
      <c r="AW3" s="48" t="s">
        <v>91</v>
      </c>
      <c r="AX3" s="48" t="s">
        <v>92</v>
      </c>
      <c r="AY3" s="48" t="s">
        <v>93</v>
      </c>
      <c r="AZ3" s="48" t="s">
        <v>94</v>
      </c>
      <c r="BA3" s="48" t="s">
        <v>95</v>
      </c>
      <c r="BB3" s="49" t="s">
        <v>96</v>
      </c>
      <c r="BD3" s="47"/>
      <c r="BE3" s="48" t="s">
        <v>90</v>
      </c>
      <c r="BF3" s="48" t="s">
        <v>91</v>
      </c>
      <c r="BG3" s="48" t="s">
        <v>92</v>
      </c>
      <c r="BH3" s="48" t="s">
        <v>93</v>
      </c>
      <c r="BI3" s="48" t="s">
        <v>94</v>
      </c>
      <c r="BJ3" s="48" t="s">
        <v>95</v>
      </c>
      <c r="BK3" s="49" t="s">
        <v>96</v>
      </c>
      <c r="BM3" s="47"/>
      <c r="BN3" s="48" t="s">
        <v>90</v>
      </c>
      <c r="BO3" s="48" t="s">
        <v>91</v>
      </c>
      <c r="BP3" s="48" t="s">
        <v>92</v>
      </c>
      <c r="BQ3" s="48" t="s">
        <v>93</v>
      </c>
      <c r="BR3" s="48" t="s">
        <v>94</v>
      </c>
      <c r="BS3" s="48" t="s">
        <v>95</v>
      </c>
      <c r="BT3" s="49" t="s">
        <v>96</v>
      </c>
    </row>
    <row r="4" spans="1:72" ht="15">
      <c r="A4" s="68" t="s">
        <v>91</v>
      </c>
      <c r="B4" s="1092">
        <f>TransportationConsumption!B4</f>
        <v>85027816.203032851</v>
      </c>
      <c r="C4" s="16">
        <v>0</v>
      </c>
      <c r="D4" s="16">
        <v>0</v>
      </c>
      <c r="E4" s="16">
        <v>0</v>
      </c>
      <c r="F4" s="16">
        <v>0</v>
      </c>
      <c r="G4" s="16">
        <v>0</v>
      </c>
      <c r="H4" s="16">
        <v>0</v>
      </c>
      <c r="I4" s="16">
        <v>0</v>
      </c>
      <c r="J4" s="16">
        <v>0</v>
      </c>
      <c r="K4" s="16">
        <v>0</v>
      </c>
      <c r="L4" s="16">
        <v>0</v>
      </c>
      <c r="M4" s="16">
        <v>0</v>
      </c>
      <c r="N4" s="16">
        <v>0</v>
      </c>
      <c r="O4" s="69">
        <v>0</v>
      </c>
      <c r="T4" s="51" t="s">
        <v>112</v>
      </c>
      <c r="U4" s="253">
        <f>'[3]רכב מוטורי וסיכום'!M2</f>
        <v>3.4029533211874419E-3</v>
      </c>
      <c r="V4" s="253">
        <f>'[3]רכב מוטורי וסיכום'!N2</f>
        <v>2.214863714495511E-3</v>
      </c>
      <c r="W4" s="253">
        <f>'[3]רכב מוטורי וסיכום'!O2</f>
        <v>5.4262531618084206E-4</v>
      </c>
      <c r="X4" s="253">
        <f>'[3]רכב מוטורי וסיכום'!P2</f>
        <v>5.5395505361594731E-2</v>
      </c>
      <c r="Y4" s="253">
        <f>'[3]רכב מוטורי וסיכום'!Q2</f>
        <v>3.6586358595656417E-3</v>
      </c>
      <c r="Z4" s="254">
        <f>'[3]רכב מוטורי וסיכום'!R2</f>
        <v>4.9943824117182224E-3</v>
      </c>
      <c r="AA4" s="197">
        <v>0</v>
      </c>
      <c r="AC4" s="51" t="s">
        <v>112</v>
      </c>
      <c r="AD4" s="196">
        <f>'[3]רכב מוטורי וסיכום'!U2</f>
        <v>2.010009604575023E-3</v>
      </c>
      <c r="AE4" s="196">
        <f>'[3]רכב מוטורי וסיכום'!V2</f>
        <v>2.2896727762811896E-4</v>
      </c>
      <c r="AF4" s="196">
        <f>'[3]רכב מוטורי וסיכום'!W2</f>
        <v>3.9501354456997174E-4</v>
      </c>
      <c r="AG4" s="196">
        <f>'[3]רכב מוטורי וסיכום'!X2</f>
        <v>3.5554398346016399E-4</v>
      </c>
      <c r="AH4" s="196">
        <f>'[3]רכב מוטורי וסיכום'!Y2</f>
        <v>1.9596665989190052E-3</v>
      </c>
      <c r="AI4" s="196">
        <f>'[3]רכב מוטורי וסיכום'!Z2</f>
        <v>4.1543374554961233E-4</v>
      </c>
      <c r="AJ4" s="197">
        <v>0</v>
      </c>
      <c r="AL4" s="51" t="s">
        <v>112</v>
      </c>
      <c r="AM4" s="202">
        <f>'[3]רכב מוטורי וסיכום'!AC2</f>
        <v>0</v>
      </c>
      <c r="AN4" s="262">
        <f>'[3]רכב מוטורי וסיכום'!AD2</f>
        <v>3.9057752202508142E-5</v>
      </c>
      <c r="AO4" s="202">
        <f>'[3]רכב מוטורי וסיכום'!AE2</f>
        <v>0</v>
      </c>
      <c r="AP4" s="262">
        <f>'[3]רכב מוטורי וסיכום'!AF2</f>
        <v>3.0785543246397939E-4</v>
      </c>
      <c r="AQ4" s="202">
        <f>'[3]רכב מוטורי וסיכום'!AG2</f>
        <v>0</v>
      </c>
      <c r="AR4" s="262">
        <f>'[3]רכב מוטורי וסיכום'!AH2</f>
        <v>1.8840405650487398E-4</v>
      </c>
      <c r="AS4" s="263">
        <v>0</v>
      </c>
      <c r="AU4" s="51" t="s">
        <v>112</v>
      </c>
      <c r="AV4" s="206">
        <f>'[3]רכב מוטורי וסיכום'!AK2</f>
        <v>0</v>
      </c>
      <c r="AW4" s="267">
        <f>'[3]רכב מוטורי וסיכום'!AL2</f>
        <v>8.7898118624415414E-4</v>
      </c>
      <c r="AX4" s="206">
        <f>'[3]רכב מוטורי וסיכום'!AM2</f>
        <v>0</v>
      </c>
      <c r="AY4" s="267">
        <f>'[3]רכב מוטורי וסיכום'!AN2</f>
        <v>4.623102969442172E-3</v>
      </c>
      <c r="AZ4" s="206">
        <f>'[3]רכב מוטורי וסיכום'!AO2</f>
        <v>0</v>
      </c>
      <c r="BA4" s="267">
        <f>'[3]רכב מוטורי וסיכום'!AP2</f>
        <v>3.129350132319457E-3</v>
      </c>
      <c r="BB4" s="268">
        <v>0</v>
      </c>
      <c r="BD4" s="51" t="s">
        <v>112</v>
      </c>
      <c r="BE4" s="202">
        <f>'[3]רכב מוטורי וסיכום'!AS2</f>
        <v>0</v>
      </c>
      <c r="BF4" s="262">
        <f>'[3]רכב מוטורי וסיכום'!AT2</f>
        <v>1.51352587661841E-3</v>
      </c>
      <c r="BG4" s="202">
        <f>'[3]רכב מוטורי וסיכום'!AU2</f>
        <v>0</v>
      </c>
      <c r="BH4" s="262">
        <f>'[3]רכב מוטורי וסיכום'!AV2</f>
        <v>3.5374897342374304E-3</v>
      </c>
      <c r="BI4" s="202">
        <f>'[3]רכב מוטורי וסיכום'!AW2</f>
        <v>0</v>
      </c>
      <c r="BJ4" s="262">
        <f>'[3]רכב מוטורי וסיכום'!AX2</f>
        <v>9.8585116893639552E-4</v>
      </c>
      <c r="BK4" s="271">
        <v>0</v>
      </c>
      <c r="BM4" s="51" t="s">
        <v>112</v>
      </c>
      <c r="BN4" s="202">
        <f>'[3]רכב מוטורי וסיכום'!BA2</f>
        <v>0</v>
      </c>
      <c r="BO4" s="202">
        <f>'[3]רכב מוטורי וסיכום'!BB2</f>
        <v>0</v>
      </c>
      <c r="BP4" s="202">
        <f>'[3]רכב מוטורי וסיכום'!BC2</f>
        <v>0</v>
      </c>
      <c r="BQ4" s="202">
        <f>'[3]רכב מוטורי וסיכום'!BD2</f>
        <v>0</v>
      </c>
      <c r="BR4" s="202">
        <f>'[3]רכב מוטורי וסיכום'!BE2</f>
        <v>0</v>
      </c>
      <c r="BS4" s="202">
        <f>'[3]רכב מוטורי וסיכום'!BF2</f>
        <v>0</v>
      </c>
      <c r="BT4" s="203">
        <v>0</v>
      </c>
    </row>
    <row r="5" spans="1:72" ht="15">
      <c r="A5" s="68" t="s">
        <v>92</v>
      </c>
      <c r="B5" s="1092">
        <f>TransportationConsumption!B5</f>
        <v>10699161.465909092</v>
      </c>
      <c r="C5" s="16">
        <v>0</v>
      </c>
      <c r="D5" s="16">
        <v>0</v>
      </c>
      <c r="E5" s="16">
        <v>0</v>
      </c>
      <c r="F5" s="16">
        <v>0</v>
      </c>
      <c r="G5" s="16">
        <v>0</v>
      </c>
      <c r="H5" s="16">
        <v>0</v>
      </c>
      <c r="I5" s="16">
        <v>0</v>
      </c>
      <c r="J5" s="16">
        <v>0</v>
      </c>
      <c r="K5" s="16">
        <v>0</v>
      </c>
      <c r="L5" s="16">
        <v>0</v>
      </c>
      <c r="M5" s="16">
        <v>0</v>
      </c>
      <c r="N5" s="16">
        <v>0</v>
      </c>
      <c r="O5" s="69">
        <v>0</v>
      </c>
      <c r="T5" s="51" t="s">
        <v>113</v>
      </c>
      <c r="U5" s="253">
        <f>'[3]רכב מוטורי וסיכום'!M3</f>
        <v>2.0984896558765977E-2</v>
      </c>
      <c r="V5" s="253">
        <f>'[3]רכב מוטורי וסיכום'!N3</f>
        <v>4.70779727517991E-4</v>
      </c>
      <c r="W5" s="253">
        <f>'[3]רכב מוטורי וסיכום'!O3</f>
        <v>2.8106206182081854E-3</v>
      </c>
      <c r="X5" s="253">
        <f>'[3]רכב מוטורי וסיכום'!P3</f>
        <v>1.2447498218980209E-2</v>
      </c>
      <c r="Y5" s="253">
        <f>'[3]רכב מוטורי וסיכום'!Q3</f>
        <v>1.6095091786978967E-2</v>
      </c>
      <c r="Z5" s="254">
        <f>'[3]רכב מוטורי וסיכום'!R3</f>
        <v>4.612259245646769E-3</v>
      </c>
      <c r="AA5" s="197">
        <v>0</v>
      </c>
      <c r="AC5" s="51" t="s">
        <v>113</v>
      </c>
      <c r="AD5" s="196">
        <f>'[3]רכב מוטורי וסיכום'!U3</f>
        <v>0.88508905967550044</v>
      </c>
      <c r="AE5" s="196">
        <f>'[3]רכב מוטורי וסיכום'!V3</f>
        <v>1.6088000000000002E-2</v>
      </c>
      <c r="AF5" s="196">
        <f>'[3]רכב מוטורי וסיכום'!W3</f>
        <v>1.7433072029405059E-2</v>
      </c>
      <c r="AG5" s="196">
        <f>'[3]רכב מוטורי וסיכום'!X3</f>
        <v>3.679452445801807E-2</v>
      </c>
      <c r="AH5" s="196">
        <f>'[3]רכב מוטורי וסיכום'!Y3</f>
        <v>0.69474223109616906</v>
      </c>
      <c r="AI5" s="196">
        <f>'[3]רכב מוטורי וסיכום'!Z3</f>
        <v>0.20081466549108673</v>
      </c>
      <c r="AJ5" s="197">
        <v>0</v>
      </c>
      <c r="AL5" s="51" t="s">
        <v>113</v>
      </c>
      <c r="AM5" s="202">
        <f>'[3]רכב מוטורי וסיכום'!AC3</f>
        <v>0</v>
      </c>
      <c r="AN5" s="202">
        <f>'[3]רכב מוטורי וסיכום'!AD3</f>
        <v>0</v>
      </c>
      <c r="AO5" s="202">
        <f>'[3]רכב מוטורי וסיכום'!AE3</f>
        <v>0</v>
      </c>
      <c r="AP5" s="202">
        <f>'[3]רכב מוטורי וסיכום'!AF3</f>
        <v>0</v>
      </c>
      <c r="AQ5" s="202">
        <f>'[3]רכב מוטורי וסיכום'!AG3</f>
        <v>0</v>
      </c>
      <c r="AR5" s="202">
        <f>'[3]רכב מוטורי וסיכום'!AH3</f>
        <v>0</v>
      </c>
      <c r="AS5" s="203">
        <v>0</v>
      </c>
      <c r="AU5" s="51" t="s">
        <v>113</v>
      </c>
      <c r="AV5" s="206">
        <f>'[3]רכב מוטורי וסיכום'!AK3</f>
        <v>0</v>
      </c>
      <c r="AW5" s="206">
        <f>'[3]רכב מוטורי וסיכום'!AL3</f>
        <v>0</v>
      </c>
      <c r="AX5" s="206">
        <f>'[3]רכב מוטורי וסיכום'!AM3</f>
        <v>0</v>
      </c>
      <c r="AY5" s="206">
        <f>'[3]רכב מוטורי וסיכום'!AN3</f>
        <v>0</v>
      </c>
      <c r="AZ5" s="206">
        <f>'[3]רכב מוטורי וסיכום'!AO3</f>
        <v>0</v>
      </c>
      <c r="BA5" s="206">
        <f>'[3]רכב מוטורי וסיכום'!AP3</f>
        <v>0</v>
      </c>
      <c r="BB5" s="207">
        <v>0</v>
      </c>
      <c r="BD5" s="51" t="s">
        <v>113</v>
      </c>
      <c r="BE5" s="202">
        <f>'[3]רכב מוטורי וסיכום'!AS3</f>
        <v>0</v>
      </c>
      <c r="BF5" s="202">
        <f>'[3]רכב מוטורי וסיכום'!AT3</f>
        <v>0</v>
      </c>
      <c r="BG5" s="202">
        <f>'[3]רכב מוטורי וסיכום'!AU3</f>
        <v>0</v>
      </c>
      <c r="BH5" s="202">
        <f>'[3]רכב מוטורי וסיכום'!AV3</f>
        <v>0</v>
      </c>
      <c r="BI5" s="202">
        <f>'[3]רכב מוטורי וסיכום'!AW3</f>
        <v>0</v>
      </c>
      <c r="BJ5" s="202">
        <f>'[3]רכב מוטורי וסיכום'!AX3</f>
        <v>0</v>
      </c>
      <c r="BK5" s="203">
        <v>0</v>
      </c>
      <c r="BM5" s="51" t="s">
        <v>113</v>
      </c>
      <c r="BN5" s="202">
        <f>'[3]רכב מוטורי וסיכום'!BA3</f>
        <v>0</v>
      </c>
      <c r="BO5" s="202">
        <f>'[3]רכב מוטורי וסיכום'!BB3</f>
        <v>0</v>
      </c>
      <c r="BP5" s="202">
        <f>'[3]רכב מוטורי וסיכום'!BC3</f>
        <v>0</v>
      </c>
      <c r="BQ5" s="202">
        <f>'[3]רכב מוטורי וסיכום'!BD3</f>
        <v>0</v>
      </c>
      <c r="BR5" s="202">
        <f>'[3]רכב מוטורי וסיכום'!BE3</f>
        <v>0</v>
      </c>
      <c r="BS5" s="202">
        <f>'[3]רכב מוטורי וסיכום'!BF3</f>
        <v>0</v>
      </c>
      <c r="BT5" s="203">
        <v>0</v>
      </c>
    </row>
    <row r="6" spans="1:72" ht="15">
      <c r="A6" s="68" t="s">
        <v>93</v>
      </c>
      <c r="B6" s="1092">
        <f>TransportationConsumption!B6</f>
        <v>2005468.0982834992</v>
      </c>
      <c r="C6" s="16">
        <v>0</v>
      </c>
      <c r="D6" s="16">
        <v>0</v>
      </c>
      <c r="E6" s="16">
        <v>0</v>
      </c>
      <c r="F6" s="16">
        <v>0</v>
      </c>
      <c r="G6" s="16">
        <v>0</v>
      </c>
      <c r="H6" s="16">
        <v>0</v>
      </c>
      <c r="I6" s="16">
        <v>0</v>
      </c>
      <c r="J6" s="16">
        <v>0</v>
      </c>
      <c r="K6" s="16">
        <v>0</v>
      </c>
      <c r="L6" s="16">
        <v>0</v>
      </c>
      <c r="M6" s="16">
        <v>0</v>
      </c>
      <c r="N6" s="16">
        <v>0</v>
      </c>
      <c r="O6" s="69">
        <v>0</v>
      </c>
      <c r="T6" s="51" t="s">
        <v>114</v>
      </c>
      <c r="U6" s="253">
        <f>'[3]רכב מוטורי וסיכום'!M4</f>
        <v>4.8905366103333733E-3</v>
      </c>
      <c r="V6" s="253">
        <f>'[3]רכב מוטורי וסיכום'!N4</f>
        <v>1.521930060433859E-3</v>
      </c>
      <c r="W6" s="253">
        <f>'[3]רכב מוטורי וסיכום'!O4</f>
        <v>7.3670212394805006E-4</v>
      </c>
      <c r="X6" s="253">
        <f>'[3]רכב מוטורי וסיכום'!P4</f>
        <v>0.15636709608940652</v>
      </c>
      <c r="Y6" s="253">
        <f>'[3]רכב מוטורי וסיכום'!Q4</f>
        <v>4.3994166131536049E-3</v>
      </c>
      <c r="Z6" s="254">
        <f>'[3]רכב מוטורי וסיכום'!R4</f>
        <v>4.1689101047678555E-3</v>
      </c>
      <c r="AA6" s="197">
        <v>0</v>
      </c>
      <c r="AC6" s="51" t="s">
        <v>114</v>
      </c>
      <c r="AD6" s="196">
        <f>'[3]רכב מוטורי וסיכום'!U4</f>
        <v>2.206177770377989E-2</v>
      </c>
      <c r="AE6" s="196">
        <f>'[3]רכב מוטורי וסיכום'!V4</f>
        <v>6.9844000000000003E-2</v>
      </c>
      <c r="AF6" s="196">
        <f>'[3]רכב מוטורי וסיכום'!W4</f>
        <v>6.2389999999999998E-3</v>
      </c>
      <c r="AG6" s="196">
        <f>'[3]רכב מוטורי וסיכום'!X4</f>
        <v>2.7671370119684133</v>
      </c>
      <c r="AH6" s="196">
        <f>'[3]רכב מוטורי וסיכום'!Y4</f>
        <v>2.9319451873588271E-2</v>
      </c>
      <c r="AI6" s="196">
        <f>'[3]רכב מוטורי וסיכום'!Z4</f>
        <v>5.1688999999999999E-2</v>
      </c>
      <c r="AJ6" s="197">
        <v>0</v>
      </c>
      <c r="AL6" s="51" t="s">
        <v>114</v>
      </c>
      <c r="AM6" s="202">
        <f>'[3]רכב מוטורי וסיכום'!AC4</f>
        <v>0</v>
      </c>
      <c r="AN6" s="202">
        <f>'[3]רכב מוטורי וסיכום'!AD4</f>
        <v>0</v>
      </c>
      <c r="AO6" s="202">
        <f>'[3]רכב מוטורי וסיכום'!AE4</f>
        <v>0</v>
      </c>
      <c r="AP6" s="202">
        <f>'[3]רכב מוטורי וסיכום'!AF4</f>
        <v>0</v>
      </c>
      <c r="AQ6" s="202">
        <f>'[3]רכב מוטורי וסיכום'!AG4</f>
        <v>0</v>
      </c>
      <c r="AR6" s="202">
        <f>'[3]רכב מוטורי וסיכום'!AH4</f>
        <v>0</v>
      </c>
      <c r="AS6" s="203">
        <v>0</v>
      </c>
      <c r="AU6" s="51" t="s">
        <v>114</v>
      </c>
      <c r="AV6" s="206">
        <f>'[3]רכב מוטורי וסיכום'!AK4</f>
        <v>0</v>
      </c>
      <c r="AW6" s="206">
        <f>'[3]רכב מוטורי וסיכום'!AL4</f>
        <v>0</v>
      </c>
      <c r="AX6" s="206">
        <f>'[3]רכב מוטורי וסיכום'!AM4</f>
        <v>0</v>
      </c>
      <c r="AY6" s="206">
        <f>'[3]רכב מוטורי וסיכום'!AN4</f>
        <v>0</v>
      </c>
      <c r="AZ6" s="206">
        <f>'[3]רכב מוטורי וסיכום'!AO4</f>
        <v>0</v>
      </c>
      <c r="BA6" s="206">
        <f>'[3]רכב מוטורי וסיכום'!AP4</f>
        <v>0</v>
      </c>
      <c r="BB6" s="207">
        <v>0</v>
      </c>
      <c r="BD6" s="51" t="s">
        <v>114</v>
      </c>
      <c r="BE6" s="202">
        <f>'[3]רכב מוטורי וסיכום'!AS4</f>
        <v>0</v>
      </c>
      <c r="BF6" s="202">
        <f>'[3]רכב מוטורי וסיכום'!AT4</f>
        <v>0</v>
      </c>
      <c r="BG6" s="202">
        <f>'[3]רכב מוטורי וסיכום'!AU4</f>
        <v>0</v>
      </c>
      <c r="BH6" s="202">
        <f>'[3]רכב מוטורי וסיכום'!AV4</f>
        <v>0</v>
      </c>
      <c r="BI6" s="202">
        <f>'[3]רכב מוטורי וסיכום'!AW4</f>
        <v>0</v>
      </c>
      <c r="BJ6" s="202">
        <f>'[3]רכב מוטורי וסיכום'!AX4</f>
        <v>0</v>
      </c>
      <c r="BK6" s="203">
        <v>0</v>
      </c>
      <c r="BM6" s="51" t="s">
        <v>114</v>
      </c>
      <c r="BN6" s="202">
        <f>'[3]רכב מוטורי וסיכום'!BA4</f>
        <v>0</v>
      </c>
      <c r="BO6" s="202">
        <f>'[3]רכב מוטורי וסיכום'!BB4</f>
        <v>0</v>
      </c>
      <c r="BP6" s="202">
        <f>'[3]רכב מוטורי וסיכום'!BC4</f>
        <v>0</v>
      </c>
      <c r="BQ6" s="202">
        <f>'[3]רכב מוטורי וסיכום'!BD4</f>
        <v>0</v>
      </c>
      <c r="BR6" s="202">
        <f>'[3]רכב מוטורי וסיכום'!BE4</f>
        <v>0</v>
      </c>
      <c r="BS6" s="202">
        <f>'[3]רכב מוטורי וסיכום'!BF4</f>
        <v>0</v>
      </c>
      <c r="BT6" s="203">
        <v>0</v>
      </c>
    </row>
    <row r="7" spans="1:72" ht="15">
      <c r="A7" s="68" t="s">
        <v>94</v>
      </c>
      <c r="B7" s="1092">
        <f>TransportationConsumption!B7</f>
        <v>1753253.530513549</v>
      </c>
      <c r="C7" s="16">
        <v>0</v>
      </c>
      <c r="D7" s="16">
        <v>0</v>
      </c>
      <c r="E7" s="16">
        <v>0</v>
      </c>
      <c r="F7" s="16">
        <v>0</v>
      </c>
      <c r="G7" s="16">
        <v>0</v>
      </c>
      <c r="H7" s="16">
        <v>0</v>
      </c>
      <c r="I7" s="16">
        <v>0</v>
      </c>
      <c r="J7" s="16">
        <v>0</v>
      </c>
      <c r="K7" s="16">
        <v>0</v>
      </c>
      <c r="L7" s="16">
        <v>0</v>
      </c>
      <c r="M7" s="16">
        <v>0</v>
      </c>
      <c r="N7" s="16">
        <v>0</v>
      </c>
      <c r="O7" s="69">
        <v>0</v>
      </c>
      <c r="T7" s="51" t="s">
        <v>115</v>
      </c>
      <c r="U7" s="253">
        <f>'[3]רכב מוטורי וסיכום'!M5</f>
        <v>1.6454042662968298</v>
      </c>
      <c r="V7" s="253">
        <f>'[3]רכב מוטורי וסיכום'!N5</f>
        <v>0.48156624058370784</v>
      </c>
      <c r="W7" s="253">
        <f>'[3]רכב מוטורי וסיכום'!O5</f>
        <v>0.12726090506104473</v>
      </c>
      <c r="X7" s="253">
        <f>'[3]רכב מוטורי וסיכום'!P5</f>
        <v>7.2645068453032851</v>
      </c>
      <c r="Y7" s="253">
        <f>'[3]רכב מוטורי וסיכום'!Q5</f>
        <v>0.99212326726451505</v>
      </c>
      <c r="Z7" s="254">
        <f>'[3]רכב מוטורי וסיכום'!R5</f>
        <v>1.4284087861608186</v>
      </c>
      <c r="AA7" s="197">
        <v>0</v>
      </c>
      <c r="AC7" s="51" t="s">
        <v>115</v>
      </c>
      <c r="AD7" s="196">
        <f>'[3]רכב מוטורי וסיכום'!U5</f>
        <v>6.4264264336623551</v>
      </c>
      <c r="AE7" s="196">
        <f>'[3]רכב מוטורי וסיכום'!V5</f>
        <v>6.6125130920597242</v>
      </c>
      <c r="AF7" s="196">
        <f>'[3]רכב מוטורי וסיכום'!W5</f>
        <v>1.5341897685178965</v>
      </c>
      <c r="AG7" s="196">
        <f>'[3]רכב מוטורי וסיכום'!X5</f>
        <v>37.204418857681809</v>
      </c>
      <c r="AH7" s="196">
        <f>'[3]רכב מוטורי וסיכום'!Y5</f>
        <v>8.4527099999999997</v>
      </c>
      <c r="AI7" s="196">
        <f>'[3]רכב מוטורי וסיכום'!Z5</f>
        <v>5.8067698150335483</v>
      </c>
      <c r="AJ7" s="197">
        <v>0</v>
      </c>
      <c r="AL7" s="51" t="s">
        <v>115</v>
      </c>
      <c r="AM7" s="202">
        <f>'[3]רכב מוטורי וסיכום'!AC5</f>
        <v>0</v>
      </c>
      <c r="AN7" s="202">
        <f>'[3]רכב מוטורי וסיכום'!AD5</f>
        <v>0</v>
      </c>
      <c r="AO7" s="202">
        <f>'[3]רכב מוטורי וסיכום'!AE5</f>
        <v>0</v>
      </c>
      <c r="AP7" s="202">
        <f>'[3]רכב מוטורי וסיכום'!AF5</f>
        <v>0</v>
      </c>
      <c r="AQ7" s="202">
        <f>'[3]רכב מוטורי וסיכום'!AG5</f>
        <v>0</v>
      </c>
      <c r="AR7" s="202">
        <f>'[3]רכב מוטורי וסיכום'!AH5</f>
        <v>0</v>
      </c>
      <c r="AS7" s="203">
        <v>0</v>
      </c>
      <c r="AU7" s="51" t="s">
        <v>115</v>
      </c>
      <c r="AV7" s="206">
        <f>'[3]רכב מוטורי וסיכום'!AK5</f>
        <v>0</v>
      </c>
      <c r="AW7" s="206">
        <f>'[3]רכב מוטורי וסיכום'!AL5</f>
        <v>0</v>
      </c>
      <c r="AX7" s="206">
        <f>'[3]רכב מוטורי וסיכום'!AM5</f>
        <v>0</v>
      </c>
      <c r="AY7" s="206">
        <f>'[3]רכב מוטורי וסיכום'!AN5</f>
        <v>0</v>
      </c>
      <c r="AZ7" s="206">
        <f>'[3]רכב מוטורי וסיכום'!AO5</f>
        <v>0</v>
      </c>
      <c r="BA7" s="206">
        <f>'[3]רכב מוטורי וסיכום'!AP5</f>
        <v>0</v>
      </c>
      <c r="BB7" s="207">
        <v>0</v>
      </c>
      <c r="BD7" s="51" t="s">
        <v>115</v>
      </c>
      <c r="BE7" s="202">
        <f>'[3]רכב מוטורי וסיכום'!AS5</f>
        <v>0</v>
      </c>
      <c r="BF7" s="202">
        <f>'[3]רכב מוטורי וסיכום'!AT5</f>
        <v>0</v>
      </c>
      <c r="BG7" s="202">
        <f>'[3]רכב מוטורי וסיכום'!AU5</f>
        <v>0</v>
      </c>
      <c r="BH7" s="202">
        <f>'[3]רכב מוטורי וסיכום'!AV5</f>
        <v>0</v>
      </c>
      <c r="BI7" s="202">
        <f>'[3]רכב מוטורי וסיכום'!AW5</f>
        <v>0</v>
      </c>
      <c r="BJ7" s="202">
        <f>'[3]רכב מוטורי וסיכום'!AX5</f>
        <v>0</v>
      </c>
      <c r="BK7" s="203">
        <v>0</v>
      </c>
      <c r="BM7" s="51" t="s">
        <v>115</v>
      </c>
      <c r="BN7" s="202">
        <f>'[3]רכב מוטורי וסיכום'!BA5</f>
        <v>0</v>
      </c>
      <c r="BO7" s="202">
        <f>'[3]רכב מוטורי וסיכום'!BB5</f>
        <v>0</v>
      </c>
      <c r="BP7" s="202">
        <f>'[3]רכב מוטורי וסיכום'!BC5</f>
        <v>0</v>
      </c>
      <c r="BQ7" s="202">
        <f>'[3]רכב מוטורי וסיכום'!BD5</f>
        <v>0</v>
      </c>
      <c r="BR7" s="202">
        <f>'[3]רכב מוטורי וסיכום'!BE5</f>
        <v>0</v>
      </c>
      <c r="BS7" s="202">
        <f>'[3]רכב מוטורי וסיכום'!BF5</f>
        <v>0</v>
      </c>
      <c r="BT7" s="203">
        <v>0</v>
      </c>
    </row>
    <row r="8" spans="1:72" ht="15">
      <c r="A8" s="68" t="s">
        <v>95</v>
      </c>
      <c r="B8" s="1092">
        <f>TransportationConsumption!B8</f>
        <v>23240127.727813359</v>
      </c>
      <c r="C8" s="16">
        <v>0</v>
      </c>
      <c r="D8" s="16">
        <v>0</v>
      </c>
      <c r="E8" s="16">
        <v>0</v>
      </c>
      <c r="F8" s="16">
        <v>0</v>
      </c>
      <c r="G8" s="16">
        <v>0</v>
      </c>
      <c r="H8" s="16">
        <v>0</v>
      </c>
      <c r="I8" s="16">
        <v>0</v>
      </c>
      <c r="J8" s="16">
        <v>0</v>
      </c>
      <c r="K8" s="16">
        <v>0</v>
      </c>
      <c r="L8" s="16">
        <v>0</v>
      </c>
      <c r="M8" s="16">
        <v>0</v>
      </c>
      <c r="N8" s="16">
        <v>0</v>
      </c>
      <c r="O8" s="69">
        <v>0</v>
      </c>
      <c r="T8" s="51" t="s">
        <v>116</v>
      </c>
      <c r="U8" s="253">
        <f>'[3]רכב מוטורי וסיכום'!M6</f>
        <v>2.4610462581529761E-2</v>
      </c>
      <c r="V8" s="253">
        <f>'[3]רכב מוטורי וסיכום'!N6</f>
        <v>1.4526800732363471E-3</v>
      </c>
      <c r="W8" s="253">
        <f>'[3]רכב מוטורי וסיכום'!O6</f>
        <v>4.8086476721958165E-3</v>
      </c>
      <c r="X8" s="253">
        <f>'[3]רכב מוטורי וסיכום'!P6</f>
        <v>1.9665714835210625E-3</v>
      </c>
      <c r="Y8" s="253">
        <f>'[3]רכב מוטורי וסיכום'!Q6</f>
        <v>1.6180200849688797E-2</v>
      </c>
      <c r="Z8" s="254">
        <f>'[3]רכב מוטורי וסיכום'!R6</f>
        <v>4.8464516704795797E-3</v>
      </c>
      <c r="AA8" s="197">
        <v>0</v>
      </c>
      <c r="AC8" s="51" t="s">
        <v>116</v>
      </c>
      <c r="AD8" s="196">
        <f>'[3]רכב מוטורי וסיכום'!U6</f>
        <v>3.4118420522096397E-2</v>
      </c>
      <c r="AE8" s="196">
        <f>'[3]רכב מוטורי וסיכום'!V6</f>
        <v>4.4059717669205523E-2</v>
      </c>
      <c r="AF8" s="196">
        <f>'[3]רכב מוטורי וסיכום'!W6</f>
        <v>5.1045942210620147E-3</v>
      </c>
      <c r="AG8" s="196">
        <f>'[3]רכב מוטורי וסיכום'!X6</f>
        <v>3.4814334571630703E-2</v>
      </c>
      <c r="AH8" s="196">
        <f>'[3]רכב מוטורי וסיכום'!Y6</f>
        <v>2.30798566155247E-2</v>
      </c>
      <c r="AI8" s="196">
        <f>'[3]רכב מוטורי וסיכום'!Z6</f>
        <v>1.7194605797373835E-2</v>
      </c>
      <c r="AJ8" s="197">
        <v>0</v>
      </c>
      <c r="AL8" s="51" t="s">
        <v>116</v>
      </c>
      <c r="AM8" s="202">
        <f>'[3]רכב מוטורי וסיכום'!AC6</f>
        <v>0</v>
      </c>
      <c r="AN8" s="202">
        <f>'[3]רכב מוטורי וסיכום'!AD6</f>
        <v>0</v>
      </c>
      <c r="AO8" s="202">
        <f>'[3]רכב מוטורי וסיכום'!AE6</f>
        <v>0</v>
      </c>
      <c r="AP8" s="202">
        <f>'[3]רכב מוטורי וסיכום'!AF6</f>
        <v>0</v>
      </c>
      <c r="AQ8" s="202">
        <f>'[3]רכב מוטורי וסיכום'!AG6</f>
        <v>0</v>
      </c>
      <c r="AR8" s="202">
        <f>'[3]רכב מוטורי וסיכום'!AH6</f>
        <v>0</v>
      </c>
      <c r="AS8" s="203">
        <v>0</v>
      </c>
      <c r="AU8" s="51" t="s">
        <v>116</v>
      </c>
      <c r="AV8" s="206">
        <f>'[3]רכב מוטורי וסיכום'!AK6</f>
        <v>0</v>
      </c>
      <c r="AW8" s="206">
        <f>'[3]רכב מוטורי וסיכום'!AL6</f>
        <v>0</v>
      </c>
      <c r="AX8" s="206">
        <f>'[3]רכב מוטורי וסיכום'!AM6</f>
        <v>0</v>
      </c>
      <c r="AY8" s="206">
        <f>'[3]רכב מוטורי וסיכום'!AN6</f>
        <v>0</v>
      </c>
      <c r="AZ8" s="206">
        <f>'[3]רכב מוטורי וסיכום'!AO6</f>
        <v>0</v>
      </c>
      <c r="BA8" s="206">
        <f>'[3]רכב מוטורי וסיכום'!AP6</f>
        <v>0</v>
      </c>
      <c r="BB8" s="207">
        <v>0</v>
      </c>
      <c r="BD8" s="51" t="s">
        <v>116</v>
      </c>
      <c r="BE8" s="202">
        <f>'[3]רכב מוטורי וסיכום'!AS6</f>
        <v>0</v>
      </c>
      <c r="BF8" s="202">
        <f>'[3]רכב מוטורי וסיכום'!AT6</f>
        <v>0</v>
      </c>
      <c r="BG8" s="202">
        <f>'[3]רכב מוטורי וסיכום'!AU6</f>
        <v>0</v>
      </c>
      <c r="BH8" s="202">
        <f>'[3]רכב מוטורי וסיכום'!AV6</f>
        <v>0</v>
      </c>
      <c r="BI8" s="202">
        <f>'[3]רכב מוטורי וסיכום'!AW6</f>
        <v>0</v>
      </c>
      <c r="BJ8" s="202">
        <f>'[3]רכב מוטורי וסיכום'!AX6</f>
        <v>0</v>
      </c>
      <c r="BK8" s="203">
        <v>0</v>
      </c>
      <c r="BM8" s="51" t="s">
        <v>116</v>
      </c>
      <c r="BN8" s="202">
        <f>'[3]רכב מוטורי וסיכום'!BA6</f>
        <v>0</v>
      </c>
      <c r="BO8" s="202">
        <f>'[3]רכב מוטורי וסיכום'!BB6</f>
        <v>0</v>
      </c>
      <c r="BP8" s="202">
        <f>'[3]רכב מוטורי וסיכום'!BC6</f>
        <v>0</v>
      </c>
      <c r="BQ8" s="202">
        <f>'[3]רכב מוטורי וסיכום'!BD6</f>
        <v>0</v>
      </c>
      <c r="BR8" s="202">
        <f>'[3]רכב מוטורי וסיכום'!BE6</f>
        <v>0</v>
      </c>
      <c r="BS8" s="202">
        <f>'[3]רכב מוטורי וסיכום'!BF6</f>
        <v>0</v>
      </c>
      <c r="BT8" s="203">
        <v>0</v>
      </c>
    </row>
    <row r="9" spans="1:72" ht="15">
      <c r="A9" s="70" t="s">
        <v>138</v>
      </c>
      <c r="B9" s="1092">
        <f>14794000*Population!$J$20</f>
        <v>342623.09233487962</v>
      </c>
      <c r="C9" s="71">
        <v>0</v>
      </c>
      <c r="D9" s="71">
        <v>0</v>
      </c>
      <c r="E9" s="71">
        <v>0</v>
      </c>
      <c r="F9" s="71">
        <v>0</v>
      </c>
      <c r="G9" s="71">
        <v>0</v>
      </c>
      <c r="H9" s="71">
        <v>0</v>
      </c>
      <c r="I9" s="71">
        <v>0</v>
      </c>
      <c r="J9" s="71">
        <v>0</v>
      </c>
      <c r="K9" s="71">
        <v>0</v>
      </c>
      <c r="L9" s="71">
        <v>0</v>
      </c>
      <c r="M9" s="71">
        <v>0</v>
      </c>
      <c r="N9" s="71">
        <v>0</v>
      </c>
      <c r="O9" s="72">
        <v>0</v>
      </c>
      <c r="T9" s="51" t="s">
        <v>117</v>
      </c>
      <c r="U9" s="253">
        <f>'[3]רכב מוטורי וסיכום'!M7</f>
        <v>2.9998363070879025E-3</v>
      </c>
      <c r="V9" s="253">
        <f>'[3]רכב מוטורי וסיכום'!N7</f>
        <v>4.4869828713613037E-2</v>
      </c>
      <c r="W9" s="253">
        <f>'[3]רכב מוטורי וסיכום'!O7</f>
        <v>1.2062396195222222E-3</v>
      </c>
      <c r="X9" s="253">
        <f>'[3]רכב מוטורי וסיכום'!P7</f>
        <v>1.9665714835210625E-3</v>
      </c>
      <c r="Y9" s="253">
        <f>'[3]רכב מוטורי וסיכום'!Q7</f>
        <v>2.9971598038097389E-3</v>
      </c>
      <c r="Z9" s="254">
        <f>'[3]רכב מוטורי וסיכום'!R7</f>
        <v>4.1809379951476162E-3</v>
      </c>
      <c r="AA9" s="197">
        <v>0</v>
      </c>
      <c r="AC9" s="51" t="s">
        <v>117</v>
      </c>
      <c r="AD9" s="196">
        <f>'[3]רכב מוטורי וסיכום'!U7</f>
        <v>0</v>
      </c>
      <c r="AE9" s="196">
        <f>'[3]רכב מוטורי וסיכום'!V7</f>
        <v>0</v>
      </c>
      <c r="AF9" s="196">
        <f>'[3]רכב מוטורי וסיכום'!W7</f>
        <v>0</v>
      </c>
      <c r="AG9" s="196">
        <f>'[3]רכב מוטורי וסיכום'!X7</f>
        <v>0</v>
      </c>
      <c r="AH9" s="196">
        <f>'[3]רכב מוטורי וסיכום'!Y7</f>
        <v>0</v>
      </c>
      <c r="AI9" s="196">
        <f>'[3]רכב מוטורי וסיכום'!Z7</f>
        <v>0</v>
      </c>
      <c r="AJ9" s="197">
        <v>0</v>
      </c>
      <c r="AL9" s="51" t="s">
        <v>117</v>
      </c>
      <c r="AM9" s="202">
        <f>'[3]רכב מוטורי וסיכום'!AC7</f>
        <v>0</v>
      </c>
      <c r="AN9" s="202">
        <f>'[3]רכב מוטורי וסיכום'!AD7</f>
        <v>0</v>
      </c>
      <c r="AO9" s="202">
        <f>'[3]רכב מוטורי וסיכום'!AE7</f>
        <v>0</v>
      </c>
      <c r="AP9" s="202">
        <f>'[3]רכב מוטורי וסיכום'!AF7</f>
        <v>0</v>
      </c>
      <c r="AQ9" s="202">
        <f>'[3]רכב מוטורי וסיכום'!AG7</f>
        <v>0</v>
      </c>
      <c r="AR9" s="202">
        <f>'[3]רכב מוטורי וסיכום'!AH7</f>
        <v>0</v>
      </c>
      <c r="AS9" s="203">
        <v>0</v>
      </c>
      <c r="AU9" s="51" t="s">
        <v>117</v>
      </c>
      <c r="AV9" s="206">
        <f>'[3]רכב מוטורי וסיכום'!AK7</f>
        <v>0</v>
      </c>
      <c r="AW9" s="206">
        <f>'[3]רכב מוטורי וסיכום'!AL7</f>
        <v>0</v>
      </c>
      <c r="AX9" s="206">
        <f>'[3]רכב מוטורי וסיכום'!AM7</f>
        <v>0</v>
      </c>
      <c r="AY9" s="206">
        <f>'[3]רכב מוטורי וסיכום'!AN7</f>
        <v>0</v>
      </c>
      <c r="AZ9" s="206">
        <f>'[3]רכב מוטורי וסיכום'!AO7</f>
        <v>0</v>
      </c>
      <c r="BA9" s="206">
        <f>'[3]רכב מוטורי וסיכום'!AP7</f>
        <v>0</v>
      </c>
      <c r="BB9" s="207">
        <v>0</v>
      </c>
      <c r="BD9" s="51" t="s">
        <v>117</v>
      </c>
      <c r="BE9" s="202">
        <f>'[3]רכב מוטורי וסיכום'!AS7</f>
        <v>0</v>
      </c>
      <c r="BF9" s="202">
        <f>'[3]רכב מוטורי וסיכום'!AT7</f>
        <v>0</v>
      </c>
      <c r="BG9" s="202">
        <f>'[3]רכב מוטורי וסיכום'!AU7</f>
        <v>0</v>
      </c>
      <c r="BH9" s="202">
        <f>'[3]רכב מוטורי וסיכום'!AV7</f>
        <v>0</v>
      </c>
      <c r="BI9" s="202">
        <f>'[3]רכב מוטורי וסיכום'!AW7</f>
        <v>0</v>
      </c>
      <c r="BJ9" s="202">
        <f>'[3]רכב מוטורי וסיכום'!AX7</f>
        <v>0</v>
      </c>
      <c r="BK9" s="203">
        <v>0</v>
      </c>
      <c r="BM9" s="51" t="s">
        <v>117</v>
      </c>
      <c r="BN9" s="202">
        <f>'[3]רכב מוטורי וסיכום'!BA7</f>
        <v>0</v>
      </c>
      <c r="BO9" s="202">
        <f>'[3]רכב מוטורי וסיכום'!BB7</f>
        <v>0</v>
      </c>
      <c r="BP9" s="202">
        <f>'[3]רכב מוטורי וסיכום'!BC7</f>
        <v>0</v>
      </c>
      <c r="BQ9" s="202">
        <f>'[3]רכב מוטורי וסיכום'!BD7</f>
        <v>0</v>
      </c>
      <c r="BR9" s="202">
        <f>'[3]רכב מוטורי וסיכום'!BE7</f>
        <v>0</v>
      </c>
      <c r="BS9" s="202">
        <f>'[3]רכב מוטורי וסיכום'!BF7</f>
        <v>0</v>
      </c>
      <c r="BT9" s="203">
        <v>0</v>
      </c>
    </row>
    <row r="10" spans="1:72" ht="54.6" customHeight="1" thickBot="1">
      <c r="A10" s="70" t="s">
        <v>139</v>
      </c>
      <c r="B10" s="1092">
        <v>0</v>
      </c>
      <c r="C10" s="73"/>
      <c r="D10" s="73"/>
      <c r="E10" s="73"/>
      <c r="F10" s="73"/>
      <c r="G10" s="73"/>
      <c r="H10" s="73"/>
      <c r="I10" s="73"/>
      <c r="J10" s="73"/>
      <c r="K10" s="73"/>
      <c r="L10" s="73"/>
      <c r="M10" s="73"/>
      <c r="N10" s="73"/>
      <c r="O10" s="74"/>
      <c r="T10" s="51" t="s">
        <v>118</v>
      </c>
      <c r="U10" s="253">
        <f>'[3]רכב מוטורי וסיכום'!M8</f>
        <v>0.19875781677244997</v>
      </c>
      <c r="V10" s="253">
        <f>'[3]רכב מוטורי וסיכום'!N8</f>
        <v>2.5012411324244133E-2</v>
      </c>
      <c r="W10" s="253">
        <f>'[3]רכב מוטורי וסיכום'!O8</f>
        <v>2.8907619038771905E-2</v>
      </c>
      <c r="X10" s="253">
        <f>'[3]רכב מוטורי וסיכום'!P8</f>
        <v>0.73322262241754887</v>
      </c>
      <c r="Y10" s="253">
        <f>'[3]רכב מוטורי וסיכום'!Q8</f>
        <v>0.16730931135396665</v>
      </c>
      <c r="Z10" s="254">
        <f>'[3]רכב מוטורי וסיכום'!R8</f>
        <v>0.12338394723668164</v>
      </c>
      <c r="AA10" s="197">
        <v>0</v>
      </c>
      <c r="AC10" s="51" t="s">
        <v>118</v>
      </c>
      <c r="AD10" s="196">
        <f>'[3]רכב מוטורי וסיכום'!U8</f>
        <v>0.8971369609819686</v>
      </c>
      <c r="AE10" s="196">
        <f>'[3]רכב מוטורי וסיכום'!V8</f>
        <v>1.1612391972379206</v>
      </c>
      <c r="AF10" s="196">
        <f>'[3]רכב מוטורי וסיכום'!W8</f>
        <v>0.24438031675363064</v>
      </c>
      <c r="AG10" s="196">
        <f>'[3]רכב מוטורי וסיכום'!X8</f>
        <v>4.4456162618628436</v>
      </c>
      <c r="AH10" s="196">
        <f>'[3]רכב מוטורי וסיכום'!Y8</f>
        <v>0.79222376763132019</v>
      </c>
      <c r="AI10" s="196">
        <f>'[3]רכב מוטורי וסיכום'!Z8</f>
        <v>0.65212568558683692</v>
      </c>
      <c r="AJ10" s="197">
        <v>0</v>
      </c>
      <c r="AL10" s="51" t="s">
        <v>118</v>
      </c>
      <c r="AM10" s="202">
        <f>'[3]רכב מוטורי וסיכום'!AC8</f>
        <v>0</v>
      </c>
      <c r="AN10" s="262">
        <f>'[3]רכב מוטורי וסיכום'!AD8</f>
        <v>4.8822188384828194E-3</v>
      </c>
      <c r="AO10" s="202">
        <f>'[3]רכב מוטורי וסיכום'!AE8</f>
        <v>0</v>
      </c>
      <c r="AP10" s="262">
        <f>'[3]רכב מוטורי וסיכום'!AF8</f>
        <v>3.8481929057997417E-2</v>
      </c>
      <c r="AQ10" s="202">
        <f>'[3]רכב מוטורי וסיכום'!AG8</f>
        <v>0</v>
      </c>
      <c r="AR10" s="262">
        <f>'[3]רכב מוטורי וסיכום'!AH8</f>
        <v>2.3550506014961933E-2</v>
      </c>
      <c r="AS10" s="263">
        <v>0</v>
      </c>
      <c r="AU10" s="51" t="s">
        <v>118</v>
      </c>
      <c r="AV10" s="206">
        <f>'[3]רכב מוטורי וסיכום'!AK8</f>
        <v>0</v>
      </c>
      <c r="AW10" s="267">
        <f>'[3]רכב מוטורי וסיכום'!AL8</f>
        <v>0.10982651370094836</v>
      </c>
      <c r="AX10" s="206">
        <f>'[3]רכב מוטורי וסיכום'!AM8</f>
        <v>0</v>
      </c>
      <c r="AY10" s="267">
        <f>'[3]רכב מוטורי וסיכום'!AN8</f>
        <v>0.57788785315198743</v>
      </c>
      <c r="AZ10" s="206">
        <f>'[3]רכב מוטורי וסיכום'!AO8</f>
        <v>0</v>
      </c>
      <c r="BA10" s="267">
        <f>'[3]רכב מוטורי וסיכום'!AP8</f>
        <v>0.39116875684594682</v>
      </c>
      <c r="BB10" s="268">
        <v>0</v>
      </c>
      <c r="BD10" s="51" t="s">
        <v>118</v>
      </c>
      <c r="BE10" s="202">
        <f>'[3]רכב מוטורי וסיכום'!AS8</f>
        <v>0</v>
      </c>
      <c r="BF10" s="262">
        <f>'[3]רכב מוטורי וסיכום'!AT8</f>
        <v>0.18919072424215191</v>
      </c>
      <c r="BG10" s="202">
        <f>'[3]רכב מוטורי וסיכום'!AU8</f>
        <v>0</v>
      </c>
      <c r="BH10" s="262">
        <f>'[3]רכב מוטורי וסיכום'!AV8</f>
        <v>0.44218620152645932</v>
      </c>
      <c r="BI10" s="202">
        <f>'[3]רכב מוטורי וסיכום'!AW8</f>
        <v>0</v>
      </c>
      <c r="BJ10" s="262">
        <f>'[3]רכב מוטורי וסיכום'!AX8</f>
        <v>0.12323139294943983</v>
      </c>
      <c r="BK10" s="271">
        <v>0</v>
      </c>
      <c r="BM10" s="51" t="s">
        <v>118</v>
      </c>
      <c r="BN10" s="202">
        <f>'[3]רכב מוטורי וסיכום'!BA8</f>
        <v>0</v>
      </c>
      <c r="BO10" s="202">
        <f>'[3]רכב מוטורי וסיכום'!BB8</f>
        <v>0</v>
      </c>
      <c r="BP10" s="202">
        <f>'[3]רכב מוטורי וסיכום'!BC8</f>
        <v>0</v>
      </c>
      <c r="BQ10" s="202">
        <f>'[3]רכב מוטורי וסיכום'!BD8</f>
        <v>0</v>
      </c>
      <c r="BR10" s="202">
        <f>'[3]רכב מוטורי וסיכום'!BE8</f>
        <v>0</v>
      </c>
      <c r="BS10" s="202">
        <f>'[3]רכב מוטורי וסיכום'!BF8</f>
        <v>0</v>
      </c>
      <c r="BT10" s="203">
        <v>0</v>
      </c>
    </row>
    <row r="11" spans="1:72" ht="15.75" thickBot="1">
      <c r="A11" s="75" t="s">
        <v>5</v>
      </c>
      <c r="B11" s="606">
        <f>SUM(B3:B10)</f>
        <v>130308245.88259313</v>
      </c>
      <c r="C11" s="76">
        <v>0</v>
      </c>
      <c r="D11" s="76">
        <v>0</v>
      </c>
      <c r="E11" s="76">
        <v>0</v>
      </c>
      <c r="F11" s="76">
        <v>0</v>
      </c>
      <c r="G11" s="76">
        <v>0</v>
      </c>
      <c r="H11" s="76">
        <v>0</v>
      </c>
      <c r="I11" s="76">
        <v>0</v>
      </c>
      <c r="J11" s="76">
        <v>0</v>
      </c>
      <c r="K11" s="76">
        <v>0</v>
      </c>
      <c r="L11" s="76">
        <v>0</v>
      </c>
      <c r="M11" s="76">
        <v>0</v>
      </c>
      <c r="N11" s="76">
        <v>0</v>
      </c>
      <c r="O11" s="77">
        <v>0</v>
      </c>
      <c r="T11" s="51" t="s">
        <v>119</v>
      </c>
      <c r="U11" s="253">
        <f>'[3]רכב מוטורי וסיכום'!M9</f>
        <v>0.67683297894551575</v>
      </c>
      <c r="V11" s="253">
        <f>'[3]רכב מוטורי וסיכום'!N9</f>
        <v>1.9388807790121951E-2</v>
      </c>
      <c r="W11" s="253">
        <f>'[3]רכב מוטורי וסיכום'!O9</f>
        <v>0.27405353742374222</v>
      </c>
      <c r="X11" s="253">
        <f>'[3]רכב מוטורי וסיכום'!P9</f>
        <v>8.0844568621328151E-3</v>
      </c>
      <c r="Y11" s="253">
        <f>'[3]רכב מוטורי וסיכום'!Q9</f>
        <v>0.40216049958824107</v>
      </c>
      <c r="Z11" s="254">
        <f>'[3]רכב מוטורי וסיכום'!R9</f>
        <v>0.25474443212667419</v>
      </c>
      <c r="AA11" s="197">
        <v>0</v>
      </c>
      <c r="AC11" s="51" t="s">
        <v>119</v>
      </c>
      <c r="AD11" s="196">
        <f>'[3]רכב מוטורי וסיכום'!U9</f>
        <v>1.9542461121789829E-2</v>
      </c>
      <c r="AE11" s="196">
        <f>'[3]רכב מוטורי וסיכום'!V9</f>
        <v>1.5590431193333979E-2</v>
      </c>
      <c r="AF11" s="196">
        <f>'[3]רכב מוטורי וסיכום'!W9</f>
        <v>9.2840518242015748E-3</v>
      </c>
      <c r="AG11" s="196">
        <f>'[3]רכב מוטורי וסיכום'!X9</f>
        <v>2.5937538457017611E-3</v>
      </c>
      <c r="AH11" s="196">
        <f>'[3]רכב מוטורי וסיכום'!Y9</f>
        <v>1.3796870756808051E-2</v>
      </c>
      <c r="AI11" s="196">
        <f>'[3]רכב מוטורי וסיכום'!Z9</f>
        <v>1.9730434347203368E-3</v>
      </c>
      <c r="AJ11" s="197">
        <v>0</v>
      </c>
      <c r="AL11" s="51" t="s">
        <v>119</v>
      </c>
      <c r="AM11" s="264">
        <f>'[3]רכב מוטורי וסיכום'!AC9</f>
        <v>0</v>
      </c>
      <c r="AN11" s="264">
        <f>'[3]רכב מוטורי וסיכום'!AD9</f>
        <v>0</v>
      </c>
      <c r="AO11" s="264">
        <f>'[3]רכב מוטורי וסיכום'!AE9</f>
        <v>0</v>
      </c>
      <c r="AP11" s="264">
        <f>'[3]רכב מוטורי וסיכום'!AF9</f>
        <v>0</v>
      </c>
      <c r="AQ11" s="264">
        <f>'[3]רכב מוטורי וסיכום'!AG9</f>
        <v>0</v>
      </c>
      <c r="AR11" s="264">
        <f>'[3]רכב מוטורי וסיכום'!AH9</f>
        <v>0</v>
      </c>
      <c r="AS11" s="263">
        <v>0</v>
      </c>
      <c r="AU11" s="51" t="s">
        <v>119</v>
      </c>
      <c r="AV11" s="206">
        <f>'[3]רכב מוטורי וסיכום'!AK9</f>
        <v>0</v>
      </c>
      <c r="AW11" s="206">
        <f>'[3]רכב מוטורי וסיכום'!AL9</f>
        <v>0</v>
      </c>
      <c r="AX11" s="206">
        <f>'[3]רכב מוטורי וסיכום'!AM9</f>
        <v>0</v>
      </c>
      <c r="AY11" s="206">
        <f>'[3]רכב מוטורי וסיכום'!AN9</f>
        <v>0</v>
      </c>
      <c r="AZ11" s="206">
        <f>'[3]רכב מוטורי וסיכום'!AO9</f>
        <v>0</v>
      </c>
      <c r="BA11" s="206">
        <f>'[3]רכב מוטורי וסיכום'!AP9</f>
        <v>0</v>
      </c>
      <c r="BB11" s="207">
        <v>0</v>
      </c>
      <c r="BD11" s="51" t="s">
        <v>119</v>
      </c>
      <c r="BE11" s="202">
        <f>'[3]רכב מוטורי וסיכום'!AS9</f>
        <v>0</v>
      </c>
      <c r="BF11" s="202">
        <f>'[3]רכב מוטורי וסיכום'!AT9</f>
        <v>0</v>
      </c>
      <c r="BG11" s="202">
        <f>'[3]רכב מוטורי וסיכום'!AU9</f>
        <v>0</v>
      </c>
      <c r="BH11" s="202">
        <f>'[3]רכב מוטורי וסיכום'!AV9</f>
        <v>0</v>
      </c>
      <c r="BI11" s="202">
        <f>'[3]רכב מוטורי וסיכום'!AW9</f>
        <v>0</v>
      </c>
      <c r="BJ11" s="202">
        <f>'[3]רכב מוטורי וסיכום'!AX9</f>
        <v>0</v>
      </c>
      <c r="BK11" s="203">
        <v>0</v>
      </c>
      <c r="BM11" s="51" t="s">
        <v>119</v>
      </c>
      <c r="BN11" s="202">
        <f>'[3]רכב מוטורי וסיכום'!BA9</f>
        <v>0</v>
      </c>
      <c r="BO11" s="202">
        <f>'[3]רכב מוטורי וסיכום'!BB9</f>
        <v>0</v>
      </c>
      <c r="BP11" s="202">
        <f>'[3]רכב מוטורי וסיכום'!BC9</f>
        <v>0</v>
      </c>
      <c r="BQ11" s="202">
        <f>'[3]רכב מוטורי וסיכום'!BD9</f>
        <v>0</v>
      </c>
      <c r="BR11" s="202">
        <f>'[3]רכב מוטורי וסיכום'!BE9</f>
        <v>0</v>
      </c>
      <c r="BS11" s="202">
        <f>'[3]רכב מוטורי וסיכום'!BF9</f>
        <v>0</v>
      </c>
      <c r="BT11" s="203">
        <v>0</v>
      </c>
    </row>
    <row r="12" spans="1:72" ht="15.75" thickBot="1">
      <c r="T12" s="51" t="s">
        <v>120</v>
      </c>
      <c r="U12" s="253">
        <f>'[3]רכב מוטורי וסיכום'!M10</f>
        <v>6.2652974602348221</v>
      </c>
      <c r="V12" s="253">
        <f>'[3]רכב מוטורי וסיכום'!N10</f>
        <v>0.1209250435663119</v>
      </c>
      <c r="W12" s="253">
        <f>'[3]רכב מוטורי וסיכום'!O10</f>
        <v>0.99383105205147082</v>
      </c>
      <c r="X12" s="253">
        <f>'[3]רכב מוטורי וסיכום'!P10</f>
        <v>0.16168913456080605</v>
      </c>
      <c r="Y12" s="253">
        <f>'[3]רכב מוטורי וסיכום'!Q10</f>
        <v>3.845584392874509</v>
      </c>
      <c r="Z12" s="254">
        <f>'[3]רכב מוטורי וסיכום'!R10</f>
        <v>1.059851894998519</v>
      </c>
      <c r="AA12" s="197">
        <v>0</v>
      </c>
      <c r="AC12" s="51" t="s">
        <v>120</v>
      </c>
      <c r="AD12" s="196">
        <f>'[3]רכב מוטורי וסיכום'!U10</f>
        <v>0.1713205846244964</v>
      </c>
      <c r="AE12" s="196">
        <f>'[3]רכב מוטורי וסיכום'!V10</f>
        <v>0.36408473033488586</v>
      </c>
      <c r="AF12" s="196">
        <f>'[3]רכב מוטורי וסיכום'!W10</f>
        <v>2.184201228979913E-2</v>
      </c>
      <c r="AG12" s="196">
        <f>'[3]רכב מוטורי וסיכום'!X10</f>
        <v>5.372090884470937E-2</v>
      </c>
      <c r="AH12" s="196">
        <f>'[3]רכב מוטורי וסיכום'!Y10</f>
        <v>0.12880884629232436</v>
      </c>
      <c r="AI12" s="196">
        <f>'[3]רכב מוטורי וסיכום'!Z10</f>
        <v>6.7000648509945665E-2</v>
      </c>
      <c r="AJ12" s="197">
        <v>0</v>
      </c>
      <c r="AL12" s="51" t="s">
        <v>120</v>
      </c>
      <c r="AM12" s="264">
        <f>'[3]רכב מוטורי וסיכום'!AC10</f>
        <v>0</v>
      </c>
      <c r="AN12" s="264">
        <f>'[3]רכב מוטורי וסיכום'!AD10</f>
        <v>0</v>
      </c>
      <c r="AO12" s="264">
        <f>'[3]רכב מוטורי וסיכום'!AE10</f>
        <v>0</v>
      </c>
      <c r="AP12" s="264">
        <f>'[3]רכב מוטורי וסיכום'!AF10</f>
        <v>0</v>
      </c>
      <c r="AQ12" s="264">
        <f>'[3]רכב מוטורי וסיכום'!AG10</f>
        <v>0</v>
      </c>
      <c r="AR12" s="264">
        <f>'[3]רכב מוטורי וסיכום'!AH10</f>
        <v>0</v>
      </c>
      <c r="AS12" s="263">
        <v>0</v>
      </c>
      <c r="AU12" s="51" t="s">
        <v>120</v>
      </c>
      <c r="AV12" s="206">
        <f>'[3]רכב מוטורי וסיכום'!AK10</f>
        <v>0</v>
      </c>
      <c r="AW12" s="206">
        <f>'[3]רכב מוטורי וסיכום'!AL10</f>
        <v>0</v>
      </c>
      <c r="AX12" s="206">
        <f>'[3]רכב מוטורי וסיכום'!AM10</f>
        <v>0</v>
      </c>
      <c r="AY12" s="206">
        <f>'[3]רכב מוטורי וסיכום'!AN10</f>
        <v>0</v>
      </c>
      <c r="AZ12" s="206">
        <f>'[3]רכב מוטורי וסיכום'!AO10</f>
        <v>0</v>
      </c>
      <c r="BA12" s="206">
        <f>'[3]רכב מוטורי וסיכום'!AP10</f>
        <v>0</v>
      </c>
      <c r="BB12" s="207">
        <v>0</v>
      </c>
      <c r="BD12" s="51" t="s">
        <v>120</v>
      </c>
      <c r="BE12" s="202">
        <f>'[3]רכב מוטורי וסיכום'!AS10</f>
        <v>0</v>
      </c>
      <c r="BF12" s="202">
        <f>'[3]רכב מוטורי וסיכום'!AT10</f>
        <v>0</v>
      </c>
      <c r="BG12" s="202">
        <f>'[3]רכב מוטורי וסיכום'!AU10</f>
        <v>0</v>
      </c>
      <c r="BH12" s="202">
        <f>'[3]רכב מוטורי וסיכום'!AV10</f>
        <v>0</v>
      </c>
      <c r="BI12" s="202">
        <f>'[3]רכב מוטורי וסיכום'!AW10</f>
        <v>0</v>
      </c>
      <c r="BJ12" s="202">
        <f>'[3]רכב מוטורי וסיכום'!AX10</f>
        <v>0</v>
      </c>
      <c r="BK12" s="203">
        <v>0</v>
      </c>
      <c r="BM12" s="51" t="s">
        <v>120</v>
      </c>
      <c r="BN12" s="202">
        <f>'[3]רכב מוטורי וסיכום'!BA10</f>
        <v>0</v>
      </c>
      <c r="BO12" s="202">
        <f>'[3]רכב מוטורי וסיכום'!BB10</f>
        <v>0</v>
      </c>
      <c r="BP12" s="202">
        <f>'[3]רכב מוטורי וסיכום'!BC10</f>
        <v>0</v>
      </c>
      <c r="BQ12" s="202">
        <f>'[3]רכב מוטורי וסיכום'!BD10</f>
        <v>0</v>
      </c>
      <c r="BR12" s="202">
        <f>'[3]רכב מוטורי וסיכום'!BE10</f>
        <v>0</v>
      </c>
      <c r="BS12" s="202">
        <f>'[3]רכב מוטורי וסיכום'!BF10</f>
        <v>0</v>
      </c>
      <c r="BT12" s="203">
        <v>0</v>
      </c>
    </row>
    <row r="13" spans="1:72" ht="19.5" customHeight="1" thickBot="1">
      <c r="A13" s="737" t="s">
        <v>140</v>
      </c>
      <c r="B13" s="738"/>
      <c r="C13" s="738"/>
      <c r="D13" s="738"/>
      <c r="E13" s="738"/>
      <c r="F13" s="738"/>
      <c r="G13" s="738"/>
      <c r="J13" s="737" t="s">
        <v>141</v>
      </c>
      <c r="K13" s="738"/>
      <c r="L13" s="738"/>
      <c r="M13" s="738"/>
      <c r="N13" s="738"/>
      <c r="O13" s="738"/>
      <c r="P13" s="738"/>
      <c r="T13" s="51" t="s">
        <v>121</v>
      </c>
      <c r="U13" s="253">
        <f>'[3]רכב מוטורי וסיכום'!M11</f>
        <v>9.8651746215095634E-2</v>
      </c>
      <c r="V13" s="253">
        <f>'[3]רכב מוטורי וסיכום'!N11</f>
        <v>4.3606135638484551E-3</v>
      </c>
      <c r="W13" s="253">
        <f>'[3]רכב מוטורי וסיכום'!O11</f>
        <v>5.9749020733047518E-2</v>
      </c>
      <c r="X13" s="253">
        <f>'[3]רכב מוטורי וסיכום'!P11</f>
        <v>1.4079216779230234E-2</v>
      </c>
      <c r="Y13" s="253">
        <f>'[3]רכב מוטורי וסיכום'!Q11</f>
        <v>7.0422381155495262E-2</v>
      </c>
      <c r="Z13" s="254">
        <f>'[3]רכב מוטורי וסיכום'!R11</f>
        <v>6.8404303589141277E-2</v>
      </c>
      <c r="AA13" s="197">
        <v>0</v>
      </c>
      <c r="AC13" s="51" t="s">
        <v>121</v>
      </c>
      <c r="AD13" s="196">
        <f>'[3]רכב מוטורי וסיכום'!U11</f>
        <v>0.12309199999999999</v>
      </c>
      <c r="AE13" s="196">
        <f>'[3]רכב מוטורי וסיכום'!V11</f>
        <v>6.3385337169681588E-3</v>
      </c>
      <c r="AF13" s="196">
        <f>'[3]רכב מוטורי וסיכום'!W11</f>
        <v>0.10694218184133453</v>
      </c>
      <c r="AG13" s="196">
        <f>'[3]רכב מוטורי וסיכום'!X11</f>
        <v>4.2263981496376869E-3</v>
      </c>
      <c r="AH13" s="196">
        <f>'[3]רכב מוטורי וסיכום'!Y11</f>
        <v>0.13194401813890483</v>
      </c>
      <c r="AI13" s="196">
        <f>'[3]רכב מוטורי וסיכום'!Z11</f>
        <v>5.844007756880272E-2</v>
      </c>
      <c r="AJ13" s="197">
        <v>0</v>
      </c>
      <c r="AL13" s="51" t="s">
        <v>121</v>
      </c>
      <c r="AM13" s="264">
        <f>'[3]רכב מוטורי וסיכום'!AC11</f>
        <v>0</v>
      </c>
      <c r="AN13" s="264">
        <f>'[3]רכב מוטורי וסיכום'!AD11</f>
        <v>0</v>
      </c>
      <c r="AO13" s="264">
        <f>'[3]רכב מוטורי וסיכום'!AE11</f>
        <v>0</v>
      </c>
      <c r="AP13" s="264">
        <f>'[3]רכב מוטורי וסיכום'!AF11</f>
        <v>0</v>
      </c>
      <c r="AQ13" s="264">
        <f>'[3]רכב מוטורי וסיכום'!AG11</f>
        <v>0</v>
      </c>
      <c r="AR13" s="264">
        <f>'[3]רכב מוטורי וסיכום'!AH11</f>
        <v>0</v>
      </c>
      <c r="AS13" s="263">
        <v>0</v>
      </c>
      <c r="AU13" s="51" t="s">
        <v>121</v>
      </c>
      <c r="AV13" s="206">
        <f>'[3]רכב מוטורי וסיכום'!AK11</f>
        <v>0</v>
      </c>
      <c r="AW13" s="206">
        <f>'[3]רכב מוטורי וסיכום'!AL11</f>
        <v>0</v>
      </c>
      <c r="AX13" s="206">
        <f>'[3]רכב מוטורי וסיכום'!AM11</f>
        <v>0</v>
      </c>
      <c r="AY13" s="206">
        <f>'[3]רכב מוטורי וסיכום'!AN11</f>
        <v>0</v>
      </c>
      <c r="AZ13" s="206">
        <f>'[3]רכב מוטורי וסיכום'!AO11</f>
        <v>0</v>
      </c>
      <c r="BA13" s="206">
        <f>'[3]רכב מוטורי וסיכום'!AP11</f>
        <v>0</v>
      </c>
      <c r="BB13" s="207">
        <v>0</v>
      </c>
      <c r="BD13" s="51" t="s">
        <v>121</v>
      </c>
      <c r="BE13" s="202">
        <f>'[3]רכב מוטורי וסיכום'!AS11</f>
        <v>0</v>
      </c>
      <c r="BF13" s="202">
        <f>'[3]רכב מוטורי וסיכום'!AT11</f>
        <v>0</v>
      </c>
      <c r="BG13" s="202">
        <f>'[3]רכב מוטורי וסיכום'!AU11</f>
        <v>0</v>
      </c>
      <c r="BH13" s="202">
        <f>'[3]רכב מוטורי וסיכום'!AV11</f>
        <v>0</v>
      </c>
      <c r="BI13" s="202">
        <f>'[3]רכב מוטורי וסיכום'!AW11</f>
        <v>0</v>
      </c>
      <c r="BJ13" s="202">
        <f>'[3]רכב מוטורי וסיכום'!AX11</f>
        <v>0</v>
      </c>
      <c r="BK13" s="203">
        <v>0</v>
      </c>
      <c r="BM13" s="51" t="s">
        <v>121</v>
      </c>
      <c r="BN13" s="202">
        <f>'[3]רכב מוטורי וסיכום'!BA11</f>
        <v>3.0032360729999999E-2</v>
      </c>
      <c r="BO13" s="202">
        <f>'[3]רכב מוטורי וסיכום'!BB11</f>
        <v>1.1469E-2</v>
      </c>
      <c r="BP13" s="202">
        <f>'[3]רכב מוטורי וסיכום'!BC11</f>
        <v>1.8853200000000001E-2</v>
      </c>
      <c r="BQ13" s="262">
        <f>'[3]רכב מוטורי וסיכום'!BD11</f>
        <v>4.9949999999999994E-3</v>
      </c>
      <c r="BR13" s="262">
        <f>'[3]רכב מוטורי וסיכום'!BE11</f>
        <v>1.5711000000000003E-2</v>
      </c>
      <c r="BS13" s="262">
        <f>'[3]רכב מוטורי וסיכום'!BF11</f>
        <v>4.3059E-2</v>
      </c>
      <c r="BT13" s="271">
        <v>0</v>
      </c>
    </row>
    <row r="14" spans="1:72" ht="30.75" thickBot="1">
      <c r="A14" s="47"/>
      <c r="B14" s="48" t="s">
        <v>90</v>
      </c>
      <c r="C14" s="48" t="s">
        <v>91</v>
      </c>
      <c r="D14" s="48" t="s">
        <v>92</v>
      </c>
      <c r="E14" s="48" t="s">
        <v>93</v>
      </c>
      <c r="F14" s="48" t="s">
        <v>94</v>
      </c>
      <c r="G14" s="49" t="s">
        <v>95</v>
      </c>
      <c r="J14" s="47" t="s">
        <v>141</v>
      </c>
      <c r="K14" s="47" t="s">
        <v>142</v>
      </c>
      <c r="L14" s="47" t="s">
        <v>143</v>
      </c>
      <c r="M14" s="47" t="s">
        <v>144</v>
      </c>
      <c r="N14" s="47" t="s">
        <v>145</v>
      </c>
      <c r="O14" s="47" t="s">
        <v>146</v>
      </c>
      <c r="P14" s="47" t="s">
        <v>147</v>
      </c>
      <c r="T14" s="51" t="s">
        <v>122</v>
      </c>
      <c r="U14" s="253">
        <f>'[3]רכב מוטורי וסיכום'!M12</f>
        <v>0</v>
      </c>
      <c r="V14" s="253">
        <f>'[3]רכב מוטורי וסיכום'!N12</f>
        <v>0</v>
      </c>
      <c r="W14" s="253">
        <f>'[3]רכב מוטורי וסיכום'!O12</f>
        <v>0</v>
      </c>
      <c r="X14" s="253">
        <f>'[3]רכב מוטורי וסיכום'!P12</f>
        <v>0</v>
      </c>
      <c r="Y14" s="253">
        <f>'[3]רכב מוטורי וסיכום'!Q12</f>
        <v>0</v>
      </c>
      <c r="Z14" s="254">
        <f>'[3]רכב מוטורי וסיכום'!R12</f>
        <v>0</v>
      </c>
      <c r="AA14" s="197">
        <v>0</v>
      </c>
      <c r="AC14" s="51" t="s">
        <v>122</v>
      </c>
      <c r="AD14" s="196">
        <f>'[3]רכב מוטורי וסיכום'!U12</f>
        <v>0</v>
      </c>
      <c r="AE14" s="196">
        <f>'[3]רכב מוטורי וסיכום'!V12</f>
        <v>0</v>
      </c>
      <c r="AF14" s="196">
        <f>'[3]רכב מוטורי וסיכום'!W12</f>
        <v>0</v>
      </c>
      <c r="AG14" s="196">
        <f>'[3]רכב מוטורי וסיכום'!X12</f>
        <v>0</v>
      </c>
      <c r="AH14" s="196">
        <f>'[3]רכב מוטורי וסיכום'!Y12</f>
        <v>0</v>
      </c>
      <c r="AI14" s="196">
        <f>'[3]רכב מוטורי וסיכום'!Z12</f>
        <v>0</v>
      </c>
      <c r="AJ14" s="197">
        <v>0</v>
      </c>
      <c r="AL14" s="51" t="s">
        <v>122</v>
      </c>
      <c r="AM14" s="264">
        <f>'[3]רכב מוטורי וסיכום'!AC12</f>
        <v>0</v>
      </c>
      <c r="AN14" s="264">
        <f>'[3]רכב מוטורי וסיכום'!AD12</f>
        <v>0</v>
      </c>
      <c r="AO14" s="264">
        <f>'[3]רכב מוטורי וסיכום'!AE12</f>
        <v>0</v>
      </c>
      <c r="AP14" s="264">
        <f>'[3]רכב מוטורי וסיכום'!AF12</f>
        <v>0</v>
      </c>
      <c r="AQ14" s="264">
        <f>'[3]רכב מוטורי וסיכום'!AG12</f>
        <v>0</v>
      </c>
      <c r="AR14" s="264">
        <f>'[3]רכב מוטורי וסיכום'!AH12</f>
        <v>0</v>
      </c>
      <c r="AS14" s="263">
        <v>0</v>
      </c>
      <c r="AU14" s="51" t="s">
        <v>122</v>
      </c>
      <c r="AV14" s="206">
        <f>'[3]רכב מוטורי וסיכום'!AK12</f>
        <v>0</v>
      </c>
      <c r="AW14" s="206">
        <f>'[3]רכב מוטורי וסיכום'!AL12</f>
        <v>0</v>
      </c>
      <c r="AX14" s="206">
        <f>'[3]רכב מוטורי וסיכום'!AM12</f>
        <v>0</v>
      </c>
      <c r="AY14" s="206">
        <f>'[3]רכב מוטורי וסיכום'!AN12</f>
        <v>0</v>
      </c>
      <c r="AZ14" s="206">
        <f>'[3]רכב מוטורי וסיכום'!AO12</f>
        <v>0</v>
      </c>
      <c r="BA14" s="206">
        <f>'[3]רכב מוטורי וסיכום'!AP12</f>
        <v>0</v>
      </c>
      <c r="BB14" s="207">
        <v>0</v>
      </c>
      <c r="BD14" s="51" t="s">
        <v>122</v>
      </c>
      <c r="BE14" s="202">
        <f>'[3]רכב מוטורי וסיכום'!AS12</f>
        <v>0</v>
      </c>
      <c r="BF14" s="202">
        <f>'[3]רכב מוטורי וסיכום'!AT12</f>
        <v>0</v>
      </c>
      <c r="BG14" s="202">
        <f>'[3]רכב מוטורי וסיכום'!AU12</f>
        <v>0</v>
      </c>
      <c r="BH14" s="202">
        <f>'[3]רכב מוטורי וסיכום'!AV12</f>
        <v>0</v>
      </c>
      <c r="BI14" s="202">
        <f>'[3]רכב מוטורי וסיכום'!AW12</f>
        <v>0</v>
      </c>
      <c r="BJ14" s="202">
        <f>'[3]רכב מוטורי וסיכום'!AX12</f>
        <v>0</v>
      </c>
      <c r="BK14" s="203">
        <v>0</v>
      </c>
      <c r="BM14" s="51" t="s">
        <v>122</v>
      </c>
      <c r="BN14" s="202">
        <f>'[3]רכב מוטורי וסיכום'!BA12</f>
        <v>5.8605614219999998E-2</v>
      </c>
      <c r="BO14" s="202">
        <f>'[3]רכב מוטורי וסיכום'!BB12</f>
        <v>2.1270000000000001E-2</v>
      </c>
      <c r="BP14" s="202">
        <f>'[3]רכב מוטורי וסיכום'!BC12</f>
        <v>3.4927199999999999E-2</v>
      </c>
      <c r="BQ14" s="262">
        <f>'[3]רכב מוטורי וסיכום'!BD12</f>
        <v>9.3859999999999985E-3</v>
      </c>
      <c r="BR14" s="262">
        <f>'[3]רכב מוטורי וסיכום'!BE12</f>
        <v>2.9106E-2</v>
      </c>
      <c r="BS14" s="262">
        <f>'[3]רכב מוטורי וסיכום'!BF12</f>
        <v>8.402599999999999E-2</v>
      </c>
      <c r="BT14" s="271">
        <v>0</v>
      </c>
    </row>
    <row r="15" spans="1:72" ht="30.75" thickBot="1">
      <c r="A15" s="78" t="s">
        <v>140</v>
      </c>
      <c r="B15" s="244">
        <f>TransportationConsumption!B14</f>
        <v>1220</v>
      </c>
      <c r="C15" s="244">
        <f>TransportationConsumption!C14</f>
        <v>66848</v>
      </c>
      <c r="D15" s="244">
        <f>TransportationConsumption!D14</f>
        <v>494</v>
      </c>
      <c r="E15" s="244">
        <f>TransportationConsumption!E14</f>
        <v>1367</v>
      </c>
      <c r="F15" s="244">
        <f>TransportationConsumption!F14</f>
        <v>2578</v>
      </c>
      <c r="G15" s="244">
        <f>TransportationConsumption!G14</f>
        <v>4817</v>
      </c>
      <c r="H15" s="79" t="s">
        <v>148</v>
      </c>
      <c r="J15" s="80" t="s">
        <v>149</v>
      </c>
      <c r="K15" s="247">
        <f>[4]FuelProductionEmissionsForTrans!K14</f>
        <v>5.5636485967574438E-4</v>
      </c>
      <c r="L15" s="247">
        <f>[4]FuelProductionEmissionsForTrans!L14</f>
        <v>9.654874301831621E-4</v>
      </c>
      <c r="M15" s="247">
        <f>[4]FuelProductionEmissionsForTrans!M14</f>
        <v>2.3517897743721662E-4</v>
      </c>
      <c r="N15" s="247">
        <f>[4]FuelProductionEmissionsForTrans!N14</f>
        <v>5.769537870691045E-4</v>
      </c>
      <c r="O15" s="248">
        <v>28</v>
      </c>
      <c r="P15" s="246">
        <v>1.0336351972350413</v>
      </c>
      <c r="T15" s="51" t="s">
        <v>123</v>
      </c>
      <c r="U15" s="255">
        <f>'[3]רכב מוטורי וסיכום'!M13</f>
        <v>4.5103637101055532E-3</v>
      </c>
      <c r="V15" s="255">
        <f>'[3]רכב מוטורי וסיכום'!N13</f>
        <v>9.2711818679522859E-4</v>
      </c>
      <c r="W15" s="255">
        <f>'[3]רכב מוטורי וסיכום'!O13</f>
        <v>1.1762297129603169E-3</v>
      </c>
      <c r="X15" s="255">
        <f>'[3]רכב מוטורי וסיכום'!P13</f>
        <v>4.2077592076257678E-4</v>
      </c>
      <c r="Y15" s="255">
        <f>'[3]רכב מוטורי וסיכום'!Q13</f>
        <v>2.9004596555867283E-3</v>
      </c>
      <c r="Z15" s="256">
        <f>'[3]רכב מוטורי וסיכום'!R13</f>
        <v>1.1930847454815329E-3</v>
      </c>
      <c r="AA15" s="197">
        <v>0</v>
      </c>
      <c r="AC15" s="51" t="s">
        <v>123</v>
      </c>
      <c r="AD15" s="196">
        <f>'[3]רכב מוטורי וסיכום'!U13</f>
        <v>2.010009604575023E-3</v>
      </c>
      <c r="AE15" s="196">
        <f>'[3]רכב מוטורי וסיכום'!V13</f>
        <v>2.2896727762811896E-4</v>
      </c>
      <c r="AF15" s="196">
        <f>'[3]רכב מוטורי וסיכום'!W13</f>
        <v>3.9501354456997174E-4</v>
      </c>
      <c r="AG15" s="196">
        <f>'[3]רכב מוטורי וסיכום'!X13</f>
        <v>3.5554398346016399E-4</v>
      </c>
      <c r="AH15" s="196">
        <f>'[3]רכב מוטורי וסיכום'!Y13</f>
        <v>1.9596665989190052E-3</v>
      </c>
      <c r="AI15" s="196">
        <f>'[3]רכב מוטורי וסיכום'!Z13</f>
        <v>4.1543374554961233E-4</v>
      </c>
      <c r="AJ15" s="197">
        <v>0</v>
      </c>
      <c r="AL15" s="51" t="s">
        <v>123</v>
      </c>
      <c r="AM15" s="264">
        <f>'[3]רכב מוטורי וסיכום'!AC13</f>
        <v>0</v>
      </c>
      <c r="AN15" s="264">
        <f>'[3]רכב מוטורי וסיכום'!AD13</f>
        <v>0</v>
      </c>
      <c r="AO15" s="264">
        <f>'[3]רכב מוטורי וסיכום'!AE13</f>
        <v>0</v>
      </c>
      <c r="AP15" s="264">
        <f>'[3]רכב מוטורי וסיכום'!AF13</f>
        <v>0</v>
      </c>
      <c r="AQ15" s="264">
        <f>'[3]רכב מוטורי וסיכום'!AG13</f>
        <v>0</v>
      </c>
      <c r="AR15" s="264">
        <f>'[3]רכב מוטורי וסיכום'!AH13</f>
        <v>0</v>
      </c>
      <c r="AS15" s="263">
        <v>0</v>
      </c>
      <c r="AU15" s="51" t="s">
        <v>123</v>
      </c>
      <c r="AV15" s="206">
        <f>'[3]רכב מוטורי וסיכום'!AK13</f>
        <v>0</v>
      </c>
      <c r="AW15" s="206">
        <f>'[3]רכב מוטורי וסיכום'!AL13</f>
        <v>0</v>
      </c>
      <c r="AX15" s="206">
        <f>'[3]רכב מוטורי וסיכום'!AM13</f>
        <v>0</v>
      </c>
      <c r="AY15" s="206">
        <f>'[3]רכב מוטורי וסיכום'!AN13</f>
        <v>0</v>
      </c>
      <c r="AZ15" s="206">
        <f>'[3]רכב מוטורי וסיכום'!AO13</f>
        <v>0</v>
      </c>
      <c r="BA15" s="206">
        <f>'[3]רכב מוטורי וסיכום'!AP13</f>
        <v>0</v>
      </c>
      <c r="BB15" s="207">
        <v>0</v>
      </c>
      <c r="BD15" s="51" t="s">
        <v>123</v>
      </c>
      <c r="BE15" s="202">
        <f>'[3]רכב מוטורי וסיכום'!AS13</f>
        <v>0</v>
      </c>
      <c r="BF15" s="202">
        <f>'[3]רכב מוטורי וסיכום'!AT13</f>
        <v>0</v>
      </c>
      <c r="BG15" s="202">
        <f>'[3]רכב מוטורי וסיכום'!AU13</f>
        <v>0</v>
      </c>
      <c r="BH15" s="202">
        <f>'[3]רכב מוטורי וסיכום'!AV13</f>
        <v>0</v>
      </c>
      <c r="BI15" s="202">
        <f>'[3]רכב מוטורי וסיכום'!AW13</f>
        <v>0</v>
      </c>
      <c r="BJ15" s="202">
        <f>'[3]רכב מוטורי וסיכום'!AX13</f>
        <v>0</v>
      </c>
      <c r="BK15" s="203">
        <v>0</v>
      </c>
      <c r="BM15" s="51" t="s">
        <v>123</v>
      </c>
      <c r="BN15" s="202">
        <f>'[3]רכב מוטורי וסיכום'!BA13</f>
        <v>0</v>
      </c>
      <c r="BO15" s="202">
        <f>'[3]רכב מוטורי וסיכום'!BB13</f>
        <v>0</v>
      </c>
      <c r="BP15" s="202">
        <f>'[3]רכב מוטורי וסיכום'!BC13</f>
        <v>0</v>
      </c>
      <c r="BQ15" s="202">
        <f>'[3]רכב מוטורי וסיכום'!BD13</f>
        <v>0</v>
      </c>
      <c r="BR15" s="202">
        <f>'[3]רכב מוטורי וסיכום'!BE13</f>
        <v>0</v>
      </c>
      <c r="BS15" s="202">
        <f>'[3]רכב מוטורי וסיכום'!BF13</f>
        <v>0</v>
      </c>
      <c r="BT15" s="203">
        <v>0</v>
      </c>
    </row>
    <row r="16" spans="1:72" ht="15.75" thickBot="1">
      <c r="A16" s="78" t="s">
        <v>150</v>
      </c>
      <c r="B16" s="244">
        <f>TransportationConsumption!B15</f>
        <v>0</v>
      </c>
      <c r="C16" s="244">
        <f>TransportationConsumption!C15</f>
        <v>66339.955199999997</v>
      </c>
      <c r="D16" s="244">
        <f>TransportationConsumption!D15</f>
        <v>0</v>
      </c>
      <c r="E16" s="244">
        <f>TransportationConsumption!E15</f>
        <v>0</v>
      </c>
      <c r="F16" s="244">
        <f>TransportationConsumption!F15</f>
        <v>2540.3612000000003</v>
      </c>
      <c r="G16" s="244">
        <f>TransportationConsumption!G15</f>
        <v>4347.3424999999997</v>
      </c>
      <c r="H16" s="245">
        <f>$G$16/$G$15</f>
        <v>0.90249999999999997</v>
      </c>
      <c r="J16" s="80" t="s">
        <v>124</v>
      </c>
      <c r="K16" s="247">
        <f>[4]FuelProductionEmissionsForTrans!K15</f>
        <v>32.560077246264704</v>
      </c>
      <c r="L16" s="247">
        <f>[4]FuelProductionEmissionsForTrans!L15</f>
        <v>56.503110792048965</v>
      </c>
      <c r="M16" s="247">
        <f>[4]FuelProductionEmissionsForTrans!M15</f>
        <v>13.763352481528328</v>
      </c>
      <c r="N16" s="247">
        <f>[4]FuelProductionEmissionsForTrans!N15</f>
        <v>33.765000696563568</v>
      </c>
      <c r="O16" s="248">
        <v>1</v>
      </c>
      <c r="P16" s="249"/>
      <c r="T16" s="51" t="s">
        <v>124</v>
      </c>
      <c r="U16" s="257">
        <f>'[3]רכב מוטורי וסיכום'!M14</f>
        <v>895.02528747591782</v>
      </c>
      <c r="V16" s="257">
        <f>'[3]רכב מוטורי וסיכום'!N14</f>
        <v>176.78827143424476</v>
      </c>
      <c r="W16" s="257">
        <f>'[3]רכב מוטורי וסיכום'!O14</f>
        <v>233.44256484083115</v>
      </c>
      <c r="X16" s="257">
        <f>'[3]רכב מוטורי וסיכום'!P14</f>
        <v>83.497720632886754</v>
      </c>
      <c r="Y16" s="257">
        <f>'[3]רכב מוטורי וסיכום'!Q14</f>
        <v>575.70354106123136</v>
      </c>
      <c r="Z16" s="258">
        <f>'[3]רכב מוטורי וסיכום'!R14</f>
        <v>237.26506278981594</v>
      </c>
      <c r="AA16" s="197">
        <v>0</v>
      </c>
      <c r="AC16" s="51" t="s">
        <v>124</v>
      </c>
      <c r="AD16" s="261">
        <f>'[3]רכב מוטורי וסיכום'!U14</f>
        <v>199.43063717902615</v>
      </c>
      <c r="AE16" s="261">
        <f>'[3]רכב מוטורי וסיכום'!V14</f>
        <v>70.918452014409453</v>
      </c>
      <c r="AF16" s="261">
        <f>'[3]רכב מוטורי וסיכום'!W14</f>
        <v>58.244423744952663</v>
      </c>
      <c r="AG16" s="261">
        <f>'[3]רכב מוטורי וסיכום'!X14</f>
        <v>35.276627663973571</v>
      </c>
      <c r="AH16" s="261">
        <f>'[3]רכב מוטורי וסיכום'!Y14</f>
        <v>141.7286843525842</v>
      </c>
      <c r="AI16" s="261">
        <f>'[3]רכב מוטורי וסיכום'!Z14</f>
        <v>62.261509387552636</v>
      </c>
      <c r="AJ16" s="197">
        <v>0</v>
      </c>
      <c r="AL16" s="51" t="s">
        <v>124</v>
      </c>
      <c r="AM16" s="264">
        <f>'[3]רכב מוטורי וסיכום'!AC14</f>
        <v>0</v>
      </c>
      <c r="AN16" s="264">
        <f>'[3]רכב מוטורי וסיכום'!AD14</f>
        <v>0</v>
      </c>
      <c r="AO16" s="264">
        <f>'[3]רכב מוטורי וסיכום'!AE14</f>
        <v>0</v>
      </c>
      <c r="AP16" s="264">
        <f>'[3]רכב מוטורי וסיכום'!AF14</f>
        <v>0</v>
      </c>
      <c r="AQ16" s="264">
        <f>'[3]רכב מוטורי וסיכום'!AG14</f>
        <v>0</v>
      </c>
      <c r="AR16" s="264">
        <f>'[3]רכב מוטורי וסיכום'!AH14</f>
        <v>0</v>
      </c>
      <c r="AS16" s="263">
        <v>0</v>
      </c>
      <c r="AU16" s="51" t="s">
        <v>124</v>
      </c>
      <c r="AV16" s="206">
        <f>'[3]רכב מוטורי וסיכום'!AK14</f>
        <v>0</v>
      </c>
      <c r="AW16" s="206">
        <f>'[3]רכב מוטורי וסיכום'!AL14</f>
        <v>0</v>
      </c>
      <c r="AX16" s="206">
        <f>'[3]רכב מוטורי וסיכום'!AM14</f>
        <v>0</v>
      </c>
      <c r="AY16" s="206">
        <f>'[3]רכב מוטורי וסיכום'!AN14</f>
        <v>0</v>
      </c>
      <c r="AZ16" s="206">
        <f>'[3]רכב מוטורי וסיכום'!AO14</f>
        <v>0</v>
      </c>
      <c r="BA16" s="206">
        <f>'[3]רכב מוטורי וסיכום'!AP14</f>
        <v>0</v>
      </c>
      <c r="BB16" s="207">
        <v>0</v>
      </c>
      <c r="BD16" s="51" t="s">
        <v>124</v>
      </c>
      <c r="BE16" s="202">
        <f>'[3]רכב מוטורי וסיכום'!AS14</f>
        <v>0</v>
      </c>
      <c r="BF16" s="202">
        <f>'[3]רכב מוטורי וסיכום'!AT14</f>
        <v>0</v>
      </c>
      <c r="BG16" s="202">
        <f>'[3]רכב מוטורי וסיכום'!AU14</f>
        <v>0</v>
      </c>
      <c r="BH16" s="202">
        <f>'[3]רכב מוטורי וסיכום'!AV14</f>
        <v>0</v>
      </c>
      <c r="BI16" s="202">
        <f>'[3]רכב מוטורי וסיכום'!AW14</f>
        <v>0</v>
      </c>
      <c r="BJ16" s="202">
        <f>'[3]רכב מוטורי וסיכום'!AX14</f>
        <v>0</v>
      </c>
      <c r="BK16" s="203">
        <v>0</v>
      </c>
      <c r="BM16" s="51" t="s">
        <v>124</v>
      </c>
      <c r="BN16" s="202">
        <f>'[3]רכב מוטורי וסיכום'!BA14</f>
        <v>0</v>
      </c>
      <c r="BO16" s="202">
        <f>'[3]רכב מוטורי וסיכום'!BB14</f>
        <v>0</v>
      </c>
      <c r="BP16" s="202">
        <f>'[3]רכב מוטורי וסיכום'!BC14</f>
        <v>0</v>
      </c>
      <c r="BQ16" s="202">
        <f>'[3]רכב מוטורי וסיכום'!BD14</f>
        <v>0</v>
      </c>
      <c r="BR16" s="202">
        <f>'[3]רכב מוטורי וסיכום'!BE14</f>
        <v>0</v>
      </c>
      <c r="BS16" s="202">
        <f>'[3]רכב מוטורי וסיכום'!BF14</f>
        <v>0</v>
      </c>
      <c r="BT16" s="203">
        <v>0</v>
      </c>
    </row>
    <row r="17" spans="1:72" ht="30.75" thickBot="1">
      <c r="A17" s="78" t="s">
        <v>151</v>
      </c>
      <c r="B17" s="244">
        <f>TransportationConsumption!B16</f>
        <v>0</v>
      </c>
      <c r="C17" s="244">
        <f>TransportationConsumption!C16</f>
        <v>508.04480000000331</v>
      </c>
      <c r="D17" s="244">
        <f>TransportationConsumption!D16</f>
        <v>0</v>
      </c>
      <c r="E17" s="244">
        <f>TransportationConsumption!E16</f>
        <v>0</v>
      </c>
      <c r="F17" s="244">
        <f>TransportationConsumption!F16</f>
        <v>37.638799999999719</v>
      </c>
      <c r="G17" s="244">
        <f>TransportationConsumption!G16</f>
        <v>469.65750000000025</v>
      </c>
      <c r="H17" s="79" t="s">
        <v>152</v>
      </c>
      <c r="J17" s="80" t="s">
        <v>153</v>
      </c>
      <c r="K17" s="250">
        <f>[4]FuelProductionEmissionsForTrans!K16</f>
        <v>2.8164830929158994E-6</v>
      </c>
      <c r="L17" s="250">
        <f>[4]FuelProductionEmissionsForTrans!L16</f>
        <v>4.887582269517385E-6</v>
      </c>
      <c r="M17" s="250">
        <f>[4]FuelProductionEmissionsForTrans!M16</f>
        <v>1.1905453808624999E-6</v>
      </c>
      <c r="N17" s="250">
        <f>[4]FuelProductionEmissionsForTrans!N16</f>
        <v>2.9207103188022865E-6</v>
      </c>
      <c r="O17" s="248">
        <v>4</v>
      </c>
      <c r="P17" s="249"/>
      <c r="T17" s="54" t="s">
        <v>125</v>
      </c>
      <c r="U17" s="259">
        <f>'[3]רכב מוטורי וסיכום'!M15</f>
        <v>281.89773238370037</v>
      </c>
      <c r="V17" s="259">
        <f>'[3]רכב מוטורי וסיכום'!N15</f>
        <v>56.683279932215186</v>
      </c>
      <c r="W17" s="259">
        <f>'[3]רכב מוטורי וסיכום'!O15</f>
        <v>73.536007854088382</v>
      </c>
      <c r="X17" s="259">
        <f>'[3]רכב מוטורי וסיכום'!P15</f>
        <v>26.298495105503825</v>
      </c>
      <c r="Y17" s="259">
        <f>'[3]רכב מוטורי וסיכום'!Q15</f>
        <v>181.32678291877608</v>
      </c>
      <c r="Z17" s="259">
        <f>'[3]רכב מוטורי וסיכום'!R15</f>
        <v>74.739252842247367</v>
      </c>
      <c r="AA17" s="260">
        <v>0</v>
      </c>
      <c r="AC17" s="54" t="s">
        <v>125</v>
      </c>
      <c r="AD17" s="259">
        <f>'[3]רכב מוטורי וסיכום'!U15</f>
        <v>62.812801502548304</v>
      </c>
      <c r="AE17" s="259">
        <f>'[3]רכב מוטורי וסיכום'!V15</f>
        <v>22.583595201457239</v>
      </c>
      <c r="AF17" s="259">
        <f>'[3]רכב מוטורי וסיכום'!W15</f>
        <v>18.350027918345042</v>
      </c>
      <c r="AG17" s="259">
        <f>'[3]רכב מוטורי וסיכום'!X15</f>
        <v>11.110748960697164</v>
      </c>
      <c r="AH17" s="259">
        <f>'[3]רכב מוטורי וסיכום'!Y15</f>
        <v>44.638957108863629</v>
      </c>
      <c r="AI17" s="259">
        <f>'[3]רכב מוטורי וסיכום'!Z15</f>
        <v>19.751236574218211</v>
      </c>
      <c r="AJ17" s="260">
        <v>0</v>
      </c>
      <c r="AL17" s="54" t="s">
        <v>125</v>
      </c>
      <c r="AM17" s="265">
        <f>'[3]רכב מוטורי וסיכום'!AC15</f>
        <v>0</v>
      </c>
      <c r="AN17" s="265">
        <f>'[3]רכב מוטורי וסיכום'!AD15</f>
        <v>0</v>
      </c>
      <c r="AO17" s="265">
        <f>'[3]רכב מוטורי וסיכום'!AE15</f>
        <v>0</v>
      </c>
      <c r="AP17" s="265">
        <f>'[3]רכב מוטורי וסיכום'!AF15</f>
        <v>0</v>
      </c>
      <c r="AQ17" s="265">
        <f>'[3]רכב מוטורי וסיכום'!AG15</f>
        <v>0</v>
      </c>
      <c r="AR17" s="265">
        <f>'[3]רכב מוטורי וסיכום'!AH15</f>
        <v>0</v>
      </c>
      <c r="AS17" s="266">
        <v>0</v>
      </c>
      <c r="AU17" s="54" t="s">
        <v>125</v>
      </c>
      <c r="AV17" s="269">
        <f>'[3]רכב מוטורי וסיכום'!AK15</f>
        <v>0</v>
      </c>
      <c r="AW17" s="269">
        <f>'[3]רכב מוטורי וסיכום'!AL15</f>
        <v>0</v>
      </c>
      <c r="AX17" s="269">
        <f>'[3]רכב מוטורי וסיכום'!AM15</f>
        <v>0</v>
      </c>
      <c r="AY17" s="269">
        <f>'[3]רכב מוטורי וסיכום'!AN15</f>
        <v>0</v>
      </c>
      <c r="AZ17" s="269">
        <f>'[3]רכב מוטורי וסיכום'!AO15</f>
        <v>0</v>
      </c>
      <c r="BA17" s="269">
        <f>'[3]רכב מוטורי וסיכום'!AP15</f>
        <v>0</v>
      </c>
      <c r="BB17" s="270">
        <v>0</v>
      </c>
      <c r="BD17" s="54" t="s">
        <v>125</v>
      </c>
      <c r="BE17" s="272">
        <f>'[3]רכב מוטורי וסיכום'!AS15</f>
        <v>0</v>
      </c>
      <c r="BF17" s="272">
        <f>'[3]רכב מוטורי וסיכום'!AT15</f>
        <v>0</v>
      </c>
      <c r="BG17" s="272">
        <f>'[3]רכב מוטורי וסיכום'!AU15</f>
        <v>0</v>
      </c>
      <c r="BH17" s="272">
        <f>'[3]רכב מוטורי וסיכום'!AV15</f>
        <v>0</v>
      </c>
      <c r="BI17" s="272">
        <f>'[3]רכב מוטורי וסיכום'!AW15</f>
        <v>0</v>
      </c>
      <c r="BJ17" s="272">
        <f>'[3]רכב מוטורי וסיכום'!AX15</f>
        <v>0</v>
      </c>
      <c r="BK17" s="273">
        <v>0</v>
      </c>
      <c r="BM17" s="54" t="s">
        <v>125</v>
      </c>
      <c r="BN17" s="272">
        <f>'[3]רכב מוטורי וסיכום'!BA15</f>
        <v>0</v>
      </c>
      <c r="BO17" s="272">
        <f>'[3]רכב מוטורי וסיכום'!BB15</f>
        <v>0</v>
      </c>
      <c r="BP17" s="272">
        <f>'[3]רכב מוטורי וסיכום'!BC15</f>
        <v>0</v>
      </c>
      <c r="BQ17" s="272">
        <f>'[3]רכב מוטורי וסיכום'!BD15</f>
        <v>0</v>
      </c>
      <c r="BR17" s="272">
        <f>'[3]רכב מוטורי וסיכום'!BE15</f>
        <v>0</v>
      </c>
      <c r="BS17" s="272">
        <f>'[3]רכב מוטורי וסיכום'!BF15</f>
        <v>0</v>
      </c>
      <c r="BT17" s="273">
        <v>0</v>
      </c>
    </row>
    <row r="18" spans="1:72" ht="15.75" thickBot="1">
      <c r="A18" s="78" t="s">
        <v>154</v>
      </c>
      <c r="B18" s="244">
        <f>TransportationConsumption!B17</f>
        <v>4880</v>
      </c>
      <c r="C18" s="244">
        <f>TransportationConsumption!C17</f>
        <v>267392</v>
      </c>
      <c r="D18" s="244">
        <f>TransportationConsumption!D17</f>
        <v>1976</v>
      </c>
      <c r="E18" s="244">
        <f>TransportationConsumption!E17</f>
        <v>5468</v>
      </c>
      <c r="F18" s="244">
        <f>TransportationConsumption!F17</f>
        <v>10312</v>
      </c>
      <c r="G18" s="244">
        <f>TransportationConsumption!G17</f>
        <v>19268</v>
      </c>
      <c r="H18" s="243">
        <f>TransportationConsumption!J14</f>
        <v>4</v>
      </c>
      <c r="J18" s="81" t="s">
        <v>155</v>
      </c>
      <c r="K18" s="251">
        <f>[4]FuelProductionEmissionsForTrans!K17</f>
        <v>32.575666728267997</v>
      </c>
      <c r="L18" s="251">
        <f>[4]FuelProductionEmissionsForTrans!L17</f>
        <v>56.530163990423169</v>
      </c>
      <c r="M18" s="251">
        <f>[4]FuelProductionEmissionsForTrans!M17</f>
        <v>13.769942255078094</v>
      </c>
      <c r="N18" s="251">
        <f>[4]FuelProductionEmissionsForTrans!N17</f>
        <v>33.781167085442782</v>
      </c>
      <c r="O18" s="249"/>
      <c r="P18" s="249"/>
      <c r="AM18" s="17"/>
      <c r="AN18" s="17"/>
      <c r="AO18" s="17"/>
      <c r="AP18" s="17"/>
      <c r="AQ18" s="17"/>
      <c r="AR18" s="17"/>
    </row>
    <row r="19" spans="1:72" ht="30.75" thickBot="1">
      <c r="A19" s="82" t="s">
        <v>156</v>
      </c>
      <c r="B19" s="244">
        <f>TransportationConsumption!B18</f>
        <v>1781200</v>
      </c>
      <c r="C19" s="244">
        <f>TransportationConsumption!C18</f>
        <v>97598080</v>
      </c>
      <c r="D19" s="244">
        <f>TransportationConsumption!D18</f>
        <v>721240</v>
      </c>
      <c r="E19" s="244">
        <f>TransportationConsumption!E18</f>
        <v>1995820</v>
      </c>
      <c r="F19" s="244">
        <f>TransportationConsumption!F18</f>
        <v>3763880</v>
      </c>
      <c r="G19" s="244">
        <f>TransportationConsumption!G18</f>
        <v>7032820</v>
      </c>
      <c r="H19" s="83"/>
      <c r="J19" s="80" t="s">
        <v>157</v>
      </c>
      <c r="K19" s="247">
        <f>[4]FuelProductionEmissionsForTrans!K18</f>
        <v>6.0369739037952362E-2</v>
      </c>
      <c r="L19" s="247">
        <f>[4]FuelProductionEmissionsForTrans!L18</f>
        <v>0.10476259093457235</v>
      </c>
      <c r="M19" s="247">
        <f>[4]FuelProductionEmissionsForTrans!M18</f>
        <v>2.5518674028715303E-2</v>
      </c>
      <c r="N19" s="247">
        <f>[4]FuelProductionEmissionsForTrans!N18</f>
        <v>6.260379130094558E-2</v>
      </c>
      <c r="O19" s="249"/>
      <c r="P19" s="249"/>
    </row>
    <row r="20" spans="1:72" ht="18.75" thickBot="1">
      <c r="J20" s="84" t="s">
        <v>9</v>
      </c>
      <c r="K20" s="252">
        <f>[4]FuelProductionEmissionsForTrans!K19</f>
        <v>6.4165304615471083E-2</v>
      </c>
      <c r="L20" s="252">
        <f>[4]FuelProductionEmissionsForTrans!L19</f>
        <v>0.111349223414679</v>
      </c>
      <c r="M20" s="252">
        <f>[4]FuelProductionEmissionsForTrans!M19</f>
        <v>2.7123083825259599E-2</v>
      </c>
      <c r="N20" s="252">
        <f>[4]FuelProductionEmissionsForTrans!N19</f>
        <v>6.6539816188094E-2</v>
      </c>
      <c r="O20" s="249"/>
      <c r="P20" s="249"/>
      <c r="T20" s="717" t="s">
        <v>288</v>
      </c>
      <c r="U20" s="718"/>
      <c r="V20" s="718"/>
      <c r="W20" s="718"/>
      <c r="X20" s="718"/>
      <c r="Y20" s="718"/>
      <c r="Z20" s="718"/>
      <c r="AA20" s="719"/>
      <c r="AC20" s="723" t="s">
        <v>287</v>
      </c>
      <c r="AD20" s="724"/>
      <c r="AE20" s="724"/>
      <c r="AF20" s="724"/>
      <c r="AG20" s="724"/>
      <c r="AH20" s="724"/>
      <c r="AI20" s="724"/>
      <c r="AJ20" s="725"/>
      <c r="AL20" s="723" t="s">
        <v>286</v>
      </c>
      <c r="AM20" s="724"/>
      <c r="AN20" s="724"/>
      <c r="AO20" s="724"/>
      <c r="AP20" s="724"/>
      <c r="AQ20" s="724"/>
      <c r="AR20" s="724"/>
      <c r="AS20" s="725"/>
      <c r="AU20" s="723" t="s">
        <v>285</v>
      </c>
      <c r="AV20" s="724"/>
      <c r="AW20" s="724"/>
      <c r="AX20" s="724"/>
      <c r="AY20" s="724"/>
      <c r="AZ20" s="724"/>
      <c r="BA20" s="724"/>
      <c r="BB20" s="725"/>
      <c r="BD20" s="723" t="s">
        <v>284</v>
      </c>
      <c r="BE20" s="724"/>
      <c r="BF20" s="724"/>
      <c r="BG20" s="724"/>
      <c r="BH20" s="724"/>
      <c r="BI20" s="724"/>
      <c r="BJ20" s="724"/>
      <c r="BK20" s="725"/>
      <c r="BM20" s="723" t="s">
        <v>283</v>
      </c>
      <c r="BN20" s="724"/>
      <c r="BO20" s="724"/>
      <c r="BP20" s="724"/>
      <c r="BQ20" s="724"/>
      <c r="BR20" s="724"/>
      <c r="BS20" s="724"/>
      <c r="BT20" s="725"/>
    </row>
    <row r="21" spans="1:72" ht="45.75" thickBot="1">
      <c r="B21" s="26"/>
      <c r="T21" s="47"/>
      <c r="U21" s="48" t="s">
        <v>90</v>
      </c>
      <c r="V21" s="48" t="s">
        <v>91</v>
      </c>
      <c r="W21" s="48" t="s">
        <v>92</v>
      </c>
      <c r="X21" s="48" t="s">
        <v>93</v>
      </c>
      <c r="Y21" s="48" t="s">
        <v>94</v>
      </c>
      <c r="Z21" s="48" t="s">
        <v>95</v>
      </c>
      <c r="AA21" s="49" t="s">
        <v>96</v>
      </c>
      <c r="AC21" s="47"/>
      <c r="AD21" s="48" t="s">
        <v>90</v>
      </c>
      <c r="AE21" s="48" t="s">
        <v>91</v>
      </c>
      <c r="AF21" s="48" t="s">
        <v>92</v>
      </c>
      <c r="AG21" s="48" t="s">
        <v>93</v>
      </c>
      <c r="AH21" s="48" t="s">
        <v>94</v>
      </c>
      <c r="AI21" s="48" t="s">
        <v>95</v>
      </c>
      <c r="AJ21" s="49" t="s">
        <v>96</v>
      </c>
      <c r="AL21" s="47"/>
      <c r="AM21" s="48" t="s">
        <v>90</v>
      </c>
      <c r="AN21" s="48" t="s">
        <v>91</v>
      </c>
      <c r="AO21" s="48" t="s">
        <v>92</v>
      </c>
      <c r="AP21" s="48" t="s">
        <v>93</v>
      </c>
      <c r="AQ21" s="48" t="s">
        <v>94</v>
      </c>
      <c r="AR21" s="48" t="s">
        <v>95</v>
      </c>
      <c r="AS21" s="49" t="s">
        <v>96</v>
      </c>
      <c r="AU21" s="47"/>
      <c r="AV21" s="48" t="s">
        <v>90</v>
      </c>
      <c r="AW21" s="48" t="s">
        <v>91</v>
      </c>
      <c r="AX21" s="48" t="s">
        <v>92</v>
      </c>
      <c r="AY21" s="48" t="s">
        <v>93</v>
      </c>
      <c r="AZ21" s="48" t="s">
        <v>94</v>
      </c>
      <c r="BA21" s="48" t="s">
        <v>95</v>
      </c>
      <c r="BB21" s="49" t="s">
        <v>96</v>
      </c>
      <c r="BD21" s="47"/>
      <c r="BE21" s="48" t="s">
        <v>90</v>
      </c>
      <c r="BF21" s="48" t="s">
        <v>91</v>
      </c>
      <c r="BG21" s="48" t="s">
        <v>92</v>
      </c>
      <c r="BH21" s="48" t="s">
        <v>93</v>
      </c>
      <c r="BI21" s="48" t="s">
        <v>94</v>
      </c>
      <c r="BJ21" s="48" t="s">
        <v>95</v>
      </c>
      <c r="BK21" s="49" t="s">
        <v>96</v>
      </c>
      <c r="BM21" s="47"/>
      <c r="BN21" s="48" t="s">
        <v>90</v>
      </c>
      <c r="BO21" s="48" t="s">
        <v>91</v>
      </c>
      <c r="BP21" s="48" t="s">
        <v>92</v>
      </c>
      <c r="BQ21" s="48" t="s">
        <v>93</v>
      </c>
      <c r="BR21" s="48" t="s">
        <v>94</v>
      </c>
      <c r="BS21" s="48" t="s">
        <v>95</v>
      </c>
      <c r="BT21" s="49" t="s">
        <v>96</v>
      </c>
    </row>
    <row r="22" spans="1:72" ht="18.95" customHeight="1" thickBot="1">
      <c r="A22" s="731" t="s">
        <v>158</v>
      </c>
      <c r="B22" s="732"/>
      <c r="C22" s="732"/>
      <c r="D22" s="732"/>
      <c r="E22" s="732"/>
      <c r="F22" s="732"/>
      <c r="G22" s="732"/>
      <c r="H22" s="733"/>
      <c r="J22" s="723" t="s">
        <v>159</v>
      </c>
      <c r="K22" s="724"/>
      <c r="L22" s="724"/>
      <c r="M22" s="724"/>
      <c r="N22" s="724"/>
      <c r="O22" s="724"/>
      <c r="P22" s="724"/>
      <c r="Q22" s="725"/>
      <c r="T22" s="51" t="s">
        <v>112</v>
      </c>
      <c r="U22" s="190">
        <f t="shared" ref="U22:U35" si="0">$B$3*U4/1000000</f>
        <v>2.4636687042224659E-2</v>
      </c>
      <c r="V22" s="190">
        <f t="shared" ref="V22:V35" si="1">$B$4*V4/1000000</f>
        <v>0.18832502483089095</v>
      </c>
      <c r="W22" s="190">
        <f t="shared" ref="W22:W35" si="2">$B$5*W4/1000000</f>
        <v>5.8056358733088028E-3</v>
      </c>
      <c r="X22" s="190">
        <f t="shared" ref="X22:X35" si="3">$B$6*X4/1000000</f>
        <v>0.11109391879097077</v>
      </c>
      <c r="Y22" s="190">
        <f t="shared" ref="Y22:Y35" si="4">$B$7*Y4/1000000</f>
        <v>6.4145162376469346E-3</v>
      </c>
      <c r="Z22" s="190">
        <f>$B$8*Z4/1000000</f>
        <v>0.11607008516987602</v>
      </c>
      <c r="AA22" s="191">
        <f t="shared" ref="AA22:AA35" si="5">$B$9*AA4/1000000</f>
        <v>0</v>
      </c>
      <c r="AC22" s="51" t="s">
        <v>112</v>
      </c>
      <c r="AD22" s="196">
        <f t="shared" ref="AD22:AD33" si="6">$B$19*AD4/1000000</f>
        <v>3.5802291076690307E-3</v>
      </c>
      <c r="AE22" s="196">
        <f t="shared" ref="AE22:AE33" si="7">$C$19*AE4/1000000</f>
        <v>2.2346766679331366E-2</v>
      </c>
      <c r="AF22" s="196">
        <f t="shared" ref="AF22:AF33" si="8">$D$19*AF4/1000000</f>
        <v>2.8489956888564641E-4</v>
      </c>
      <c r="AG22" s="196">
        <f t="shared" ref="AG22:AG33" si="9">$E$19*AG4/1000000</f>
        <v>7.0960179306946451E-4</v>
      </c>
      <c r="AH22" s="196">
        <f t="shared" ref="AH22:AH33" si="10">$F$19*AH4/1000000</f>
        <v>7.3759499183392654E-3</v>
      </c>
      <c r="AI22" s="196">
        <f>$G$18*AI4*365/1000000</f>
        <v>2.921670754376225E-3</v>
      </c>
      <c r="AJ22" s="197">
        <f t="shared" ref="AJ22:AJ35" si="11">$H$19*AJ4/1000000</f>
        <v>0</v>
      </c>
      <c r="AL22" s="51" t="s">
        <v>112</v>
      </c>
      <c r="AM22" s="202">
        <f t="shared" ref="AM22:AM35" si="12">$B$3*AM4/1000000</f>
        <v>0</v>
      </c>
      <c r="AN22" s="202">
        <f>B4*AN4/1000000</f>
        <v>3.3209953755784635E-3</v>
      </c>
      <c r="AO22" s="202">
        <f t="shared" ref="AO22:AO35" si="13">$B$5*AO4/1000000</f>
        <v>0</v>
      </c>
      <c r="AP22" s="202">
        <f t="shared" ref="AP22:AP35" si="14">$B$6*AP4/1000000</f>
        <v>6.1739424868978096E-4</v>
      </c>
      <c r="AQ22" s="202">
        <f t="shared" ref="AQ22:AQ35" si="15">$B$7*AQ4/1000000</f>
        <v>0</v>
      </c>
      <c r="AR22" s="202">
        <f>$B$8*AR4/1000000</f>
        <v>4.378534337611437E-3</v>
      </c>
      <c r="AS22" s="203">
        <f t="shared" ref="AS22:AS35" si="16">$B$9*AS4/1000000</f>
        <v>0</v>
      </c>
      <c r="AU22" s="51" t="s">
        <v>112</v>
      </c>
      <c r="AV22" s="206">
        <f t="shared" ref="AV22:AV35" si="17">$B$19*AV4/1000000</f>
        <v>0</v>
      </c>
      <c r="AW22" s="206">
        <f t="shared" ref="AW22:AW33" si="18">$C$18*AW4*365/1000000</f>
        <v>8.5786876133551848E-2</v>
      </c>
      <c r="AX22" s="206">
        <f t="shared" ref="AX22:AX35" si="19">$D$19*AX4/1000000</f>
        <v>0</v>
      </c>
      <c r="AY22" s="206">
        <f t="shared" ref="AY22:AY33" si="20">$E$18*AY4*365/1000000</f>
        <v>9.226881368472075E-3</v>
      </c>
      <c r="AZ22" s="206">
        <f t="shared" ref="AZ22:AZ33" si="21">$F$18*AZ4*365/1000000</f>
        <v>0</v>
      </c>
      <c r="BA22" s="206">
        <f t="shared" ref="BA22:BA33" si="22">$G$18*BA4*365/1000000</f>
        <v>2.2008156197578923E-2</v>
      </c>
      <c r="BB22" s="207">
        <f t="shared" ref="BB22:BB35" si="23">$H$19*BB4/1000000</f>
        <v>0</v>
      </c>
      <c r="BD22" s="51" t="s">
        <v>112</v>
      </c>
      <c r="BE22" s="202">
        <f t="shared" ref="BE22:BE33" si="24">$B$19*BE4/1000000</f>
        <v>0</v>
      </c>
      <c r="BF22" s="202">
        <f t="shared" ref="BF22:BF33" si="25">$C$19*BF4/1000000</f>
        <v>0.14771721958827369</v>
      </c>
      <c r="BG22" s="202">
        <f t="shared" ref="BG22:BG33" si="26">$D$19*BG4/1000000</f>
        <v>0</v>
      </c>
      <c r="BH22" s="202">
        <f t="shared" ref="BH22:BH33" si="27">$E$19*BH4/1000000</f>
        <v>7.0601927613857486E-3</v>
      </c>
      <c r="BI22" s="202">
        <f t="shared" ref="BI22:BI33" si="28">$F$19*BI4/1000000</f>
        <v>0</v>
      </c>
      <c r="BJ22" s="202">
        <f>'[5]רכב מוטורי וסיכום'!$AY$24</f>
        <v>1.0659412249752039E-2</v>
      </c>
      <c r="BK22" s="203">
        <f t="shared" ref="BK22:BK35" si="29">$H$20*BK4/1000000</f>
        <v>0</v>
      </c>
      <c r="BM22" s="51" t="s">
        <v>112</v>
      </c>
      <c r="BN22" s="202">
        <f t="shared" ref="BN22:BN35" si="30">$B$3*BN4/1000000</f>
        <v>0</v>
      </c>
      <c r="BO22" s="202">
        <f t="shared" ref="BO22:BO35" si="31">$B$4*BO4/1000000</f>
        <v>0</v>
      </c>
      <c r="BP22" s="202">
        <f t="shared" ref="BP22:BP35" si="32">$B$5*BP4/1000000</f>
        <v>0</v>
      </c>
      <c r="BQ22" s="202">
        <f t="shared" ref="BQ22:BQ35" si="33">$B$6*BQ4/1000000</f>
        <v>0</v>
      </c>
      <c r="BR22" s="202">
        <f t="shared" ref="BR22:BR35" si="34">$B$7*BR4/1000000</f>
        <v>0</v>
      </c>
      <c r="BS22" s="202">
        <f>$B$8*BS4/1000000</f>
        <v>0</v>
      </c>
      <c r="BT22" s="203">
        <f t="shared" ref="BT22:BT35" si="35">$B$9*BT4/1000000</f>
        <v>0</v>
      </c>
    </row>
    <row r="23" spans="1:72" ht="15">
      <c r="A23" s="47"/>
      <c r="B23" s="48" t="s">
        <v>90</v>
      </c>
      <c r="C23" s="48" t="s">
        <v>91</v>
      </c>
      <c r="D23" s="48" t="s">
        <v>92</v>
      </c>
      <c r="E23" s="48" t="s">
        <v>93</v>
      </c>
      <c r="F23" s="48" t="s">
        <v>94</v>
      </c>
      <c r="G23" s="48" t="s">
        <v>95</v>
      </c>
      <c r="H23" s="49" t="s">
        <v>96</v>
      </c>
      <c r="J23" s="47"/>
      <c r="K23" s="48" t="s">
        <v>90</v>
      </c>
      <c r="L23" s="48" t="s">
        <v>91</v>
      </c>
      <c r="M23" s="48" t="s">
        <v>92</v>
      </c>
      <c r="N23" s="48" t="s">
        <v>93</v>
      </c>
      <c r="O23" s="48" t="s">
        <v>94</v>
      </c>
      <c r="P23" s="48" t="s">
        <v>95</v>
      </c>
      <c r="Q23" s="49" t="s">
        <v>96</v>
      </c>
      <c r="T23" s="51" t="s">
        <v>113</v>
      </c>
      <c r="U23" s="190">
        <f t="shared" si="0"/>
        <v>0.15192636522894498</v>
      </c>
      <c r="V23" s="190">
        <f t="shared" si="1"/>
        <v>4.0029372143513625E-2</v>
      </c>
      <c r="W23" s="190">
        <f t="shared" si="2"/>
        <v>3.0071283813622604E-2</v>
      </c>
      <c r="X23" s="190">
        <f t="shared" si="3"/>
        <v>2.4963060581605481E-2</v>
      </c>
      <c r="Y23" s="190">
        <f t="shared" si="4"/>
        <v>2.8218776499460498E-2</v>
      </c>
      <c r="Z23" s="190">
        <f t="shared" ref="Z23:Z28" si="36">$B$8*Z5/1000000</f>
        <v>0.10718949398261901</v>
      </c>
      <c r="AA23" s="191">
        <f t="shared" si="5"/>
        <v>0</v>
      </c>
      <c r="AC23" s="51" t="s">
        <v>113</v>
      </c>
      <c r="AD23" s="196">
        <f t="shared" si="6"/>
        <v>1.5765206330940014</v>
      </c>
      <c r="AE23" s="196">
        <f t="shared" si="7"/>
        <v>1.5701579110400001</v>
      </c>
      <c r="AF23" s="196">
        <f t="shared" si="8"/>
        <v>1.2573428870488106E-2</v>
      </c>
      <c r="AG23" s="196">
        <f t="shared" si="9"/>
        <v>7.3435247803801632E-2</v>
      </c>
      <c r="AH23" s="196">
        <f t="shared" si="10"/>
        <v>2.6149263887782488</v>
      </c>
      <c r="AI23" s="196">
        <f t="shared" ref="AI23:AI33" si="37">$G$19*AI5/1000000</f>
        <v>1.4122933957590247</v>
      </c>
      <c r="AJ23" s="197">
        <f t="shared" si="11"/>
        <v>0</v>
      </c>
      <c r="AL23" s="51" t="s">
        <v>113</v>
      </c>
      <c r="AM23" s="202">
        <f t="shared" si="12"/>
        <v>0</v>
      </c>
      <c r="AN23" s="202">
        <f t="shared" ref="AN23:AN35" si="38">$B$4*AN5/1000000</f>
        <v>0</v>
      </c>
      <c r="AO23" s="202">
        <f t="shared" si="13"/>
        <v>0</v>
      </c>
      <c r="AP23" s="202">
        <f t="shared" si="14"/>
        <v>0</v>
      </c>
      <c r="AQ23" s="202">
        <f t="shared" si="15"/>
        <v>0</v>
      </c>
      <c r="AR23" s="202">
        <f t="shared" ref="AR23:AR27" si="39">$B$8*AR5/1000000</f>
        <v>0</v>
      </c>
      <c r="AS23" s="203">
        <f t="shared" si="16"/>
        <v>0</v>
      </c>
      <c r="AU23" s="51" t="s">
        <v>113</v>
      </c>
      <c r="AV23" s="206">
        <f t="shared" si="17"/>
        <v>0</v>
      </c>
      <c r="AW23" s="206">
        <f t="shared" si="18"/>
        <v>0</v>
      </c>
      <c r="AX23" s="206">
        <f t="shared" si="19"/>
        <v>0</v>
      </c>
      <c r="AY23" s="206">
        <f t="shared" si="20"/>
        <v>0</v>
      </c>
      <c r="AZ23" s="206">
        <f t="shared" si="21"/>
        <v>0</v>
      </c>
      <c r="BA23" s="206">
        <f t="shared" si="22"/>
        <v>0</v>
      </c>
      <c r="BB23" s="207">
        <f t="shared" si="23"/>
        <v>0</v>
      </c>
      <c r="BD23" s="51" t="s">
        <v>113</v>
      </c>
      <c r="BE23" s="202">
        <f t="shared" si="24"/>
        <v>0</v>
      </c>
      <c r="BF23" s="202">
        <f t="shared" si="25"/>
        <v>0</v>
      </c>
      <c r="BG23" s="202">
        <f t="shared" si="26"/>
        <v>0</v>
      </c>
      <c r="BH23" s="202">
        <f t="shared" si="27"/>
        <v>0</v>
      </c>
      <c r="BI23" s="202">
        <f t="shared" si="28"/>
        <v>0</v>
      </c>
      <c r="BJ23" s="202">
        <f>$G$19*BJ5/1000000</f>
        <v>0</v>
      </c>
      <c r="BK23" s="203">
        <f t="shared" si="29"/>
        <v>0</v>
      </c>
      <c r="BM23" s="51" t="s">
        <v>113</v>
      </c>
      <c r="BN23" s="202">
        <f t="shared" si="30"/>
        <v>0</v>
      </c>
      <c r="BO23" s="202">
        <f t="shared" si="31"/>
        <v>0</v>
      </c>
      <c r="BP23" s="202">
        <f t="shared" si="32"/>
        <v>0</v>
      </c>
      <c r="BQ23" s="202">
        <f t="shared" si="33"/>
        <v>0</v>
      </c>
      <c r="BR23" s="202">
        <f t="shared" si="34"/>
        <v>0</v>
      </c>
      <c r="BS23" s="202">
        <f t="shared" ref="BS23:BS27" si="40">$B$8*BS5/1000000</f>
        <v>0</v>
      </c>
      <c r="BT23" s="203">
        <f t="shared" si="35"/>
        <v>0</v>
      </c>
    </row>
    <row r="24" spans="1:72" ht="15.75" thickBot="1">
      <c r="A24" s="54" t="s">
        <v>125</v>
      </c>
      <c r="B24" s="274">
        <f t="shared" ref="B24:F24" si="41">U35+AD35+AM35+AV35+BE35+BN35</f>
        <v>2152.7641710280454</v>
      </c>
      <c r="C24" s="274">
        <f t="shared" si="41"/>
        <v>7023.7710390208922</v>
      </c>
      <c r="D24" s="274">
        <f t="shared" si="41"/>
        <v>800.00839572507778</v>
      </c>
      <c r="E24" s="274">
        <f t="shared" si="41"/>
        <v>74.915847957691284</v>
      </c>
      <c r="F24" s="274">
        <f t="shared" si="41"/>
        <v>485.92750021191767</v>
      </c>
      <c r="G24" s="274">
        <f>Z35+AI35+AR35+BA35+BJ35+BS35</f>
        <v>5652.9772561868722</v>
      </c>
      <c r="H24" s="274">
        <f>$P$70</f>
        <v>1834.5458657389001</v>
      </c>
      <c r="J24" s="51" t="s">
        <v>112</v>
      </c>
      <c r="K24" s="280">
        <f t="shared" ref="K24:Q33" si="42">U4+AD4+AM4+AV4+BE4+BN4</f>
        <v>5.4129629257624653E-3</v>
      </c>
      <c r="L24" s="280">
        <f t="shared" si="42"/>
        <v>4.8753958071887024E-3</v>
      </c>
      <c r="M24" s="280">
        <f t="shared" si="42"/>
        <v>9.376388607508138E-4</v>
      </c>
      <c r="N24" s="280">
        <f t="shared" si="42"/>
        <v>6.421949748119847E-2</v>
      </c>
      <c r="O24" s="280">
        <f t="shared" si="42"/>
        <v>5.6183024584846464E-3</v>
      </c>
      <c r="P24" s="280">
        <f t="shared" si="42"/>
        <v>9.7134215150285613E-3</v>
      </c>
      <c r="Q24" s="281">
        <f t="shared" si="42"/>
        <v>0</v>
      </c>
      <c r="T24" s="51" t="s">
        <v>114</v>
      </c>
      <c r="U24" s="190">
        <f t="shared" si="0"/>
        <v>3.5406486238630616E-2</v>
      </c>
      <c r="V24" s="190">
        <f t="shared" si="1"/>
        <v>0.12940638945244085</v>
      </c>
      <c r="W24" s="190">
        <f t="shared" si="2"/>
        <v>7.8820949763983607E-3</v>
      </c>
      <c r="X24" s="190">
        <f t="shared" si="3"/>
        <v>0.3135892228285353</v>
      </c>
      <c r="Y24" s="190">
        <f t="shared" si="4"/>
        <v>7.7132927092115177E-3</v>
      </c>
      <c r="Z24" s="190">
        <f t="shared" si="36"/>
        <v>9.6886003320576744E-2</v>
      </c>
      <c r="AA24" s="191">
        <f t="shared" si="5"/>
        <v>0</v>
      </c>
      <c r="AC24" s="51" t="s">
        <v>114</v>
      </c>
      <c r="AD24" s="196">
        <f t="shared" si="6"/>
        <v>3.9296438445972734E-2</v>
      </c>
      <c r="AE24" s="196">
        <f t="shared" si="7"/>
        <v>6.8166402995199995</v>
      </c>
      <c r="AF24" s="196">
        <f t="shared" si="8"/>
        <v>4.4998163599999997E-3</v>
      </c>
      <c r="AG24" s="196">
        <f t="shared" si="9"/>
        <v>5.5227073912267981</v>
      </c>
      <c r="AH24" s="196">
        <f t="shared" si="10"/>
        <v>0.11035489851796143</v>
      </c>
      <c r="AI24" s="196">
        <f t="shared" si="37"/>
        <v>0.36351943298</v>
      </c>
      <c r="AJ24" s="197">
        <f t="shared" si="11"/>
        <v>0</v>
      </c>
      <c r="AL24" s="51" t="s">
        <v>114</v>
      </c>
      <c r="AM24" s="202">
        <f t="shared" si="12"/>
        <v>0</v>
      </c>
      <c r="AN24" s="202">
        <f t="shared" si="38"/>
        <v>0</v>
      </c>
      <c r="AO24" s="202">
        <f t="shared" si="13"/>
        <v>0</v>
      </c>
      <c r="AP24" s="202">
        <f t="shared" si="14"/>
        <v>0</v>
      </c>
      <c r="AQ24" s="202">
        <f t="shared" si="15"/>
        <v>0</v>
      </c>
      <c r="AR24" s="202">
        <f t="shared" si="39"/>
        <v>0</v>
      </c>
      <c r="AS24" s="203">
        <f t="shared" si="16"/>
        <v>0</v>
      </c>
      <c r="AU24" s="51" t="s">
        <v>114</v>
      </c>
      <c r="AV24" s="206">
        <f t="shared" si="17"/>
        <v>0</v>
      </c>
      <c r="AW24" s="206">
        <f t="shared" si="18"/>
        <v>0</v>
      </c>
      <c r="AX24" s="206">
        <f t="shared" si="19"/>
        <v>0</v>
      </c>
      <c r="AY24" s="206">
        <f t="shared" si="20"/>
        <v>0</v>
      </c>
      <c r="AZ24" s="206">
        <f t="shared" si="21"/>
        <v>0</v>
      </c>
      <c r="BA24" s="206">
        <f t="shared" si="22"/>
        <v>0</v>
      </c>
      <c r="BB24" s="207">
        <f t="shared" si="23"/>
        <v>0</v>
      </c>
      <c r="BD24" s="51" t="s">
        <v>114</v>
      </c>
      <c r="BE24" s="202">
        <f t="shared" si="24"/>
        <v>0</v>
      </c>
      <c r="BF24" s="202">
        <f t="shared" si="25"/>
        <v>0</v>
      </c>
      <c r="BG24" s="202">
        <f t="shared" si="26"/>
        <v>0</v>
      </c>
      <c r="BH24" s="202">
        <f t="shared" si="27"/>
        <v>0</v>
      </c>
      <c r="BI24" s="202">
        <f t="shared" si="28"/>
        <v>0</v>
      </c>
      <c r="BJ24" s="202">
        <f>$G$19*BJ6/1000000</f>
        <v>0</v>
      </c>
      <c r="BK24" s="203">
        <f t="shared" si="29"/>
        <v>0</v>
      </c>
      <c r="BM24" s="51" t="s">
        <v>114</v>
      </c>
      <c r="BN24" s="202">
        <f t="shared" si="30"/>
        <v>0</v>
      </c>
      <c r="BO24" s="202">
        <f t="shared" si="31"/>
        <v>0</v>
      </c>
      <c r="BP24" s="202">
        <f t="shared" si="32"/>
        <v>0</v>
      </c>
      <c r="BQ24" s="202">
        <f t="shared" si="33"/>
        <v>0</v>
      </c>
      <c r="BR24" s="202">
        <f t="shared" si="34"/>
        <v>0</v>
      </c>
      <c r="BS24" s="202">
        <f t="shared" si="40"/>
        <v>0</v>
      </c>
      <c r="BT24" s="203">
        <f t="shared" si="35"/>
        <v>0</v>
      </c>
    </row>
    <row r="25" spans="1:72" ht="15">
      <c r="C25" s="61"/>
      <c r="J25" s="51" t="s">
        <v>113</v>
      </c>
      <c r="K25" s="280">
        <f t="shared" si="42"/>
        <v>0.90607395623426645</v>
      </c>
      <c r="L25" s="280">
        <f t="shared" si="42"/>
        <v>1.6558779727517993E-2</v>
      </c>
      <c r="M25" s="280">
        <f t="shared" si="42"/>
        <v>2.0243692647613245E-2</v>
      </c>
      <c r="N25" s="280">
        <f t="shared" si="42"/>
        <v>4.924202267699828E-2</v>
      </c>
      <c r="O25" s="280">
        <f t="shared" si="42"/>
        <v>0.71083732288314805</v>
      </c>
      <c r="P25" s="280">
        <f t="shared" si="42"/>
        <v>0.20542692473673349</v>
      </c>
      <c r="Q25" s="281">
        <f t="shared" si="42"/>
        <v>0</v>
      </c>
      <c r="T25" s="51" t="s">
        <v>115</v>
      </c>
      <c r="U25" s="190">
        <f t="shared" si="0"/>
        <v>11.912390838364779</v>
      </c>
      <c r="V25" s="190">
        <f t="shared" si="1"/>
        <v>40.946525793937013</v>
      </c>
      <c r="W25" s="190">
        <f t="shared" si="2"/>
        <v>1.361584971545845</v>
      </c>
      <c r="X25" s="190">
        <f t="shared" si="3"/>
        <v>14.568736728017843</v>
      </c>
      <c r="Y25" s="190">
        <f t="shared" si="4"/>
        <v>1.7394436210361484</v>
      </c>
      <c r="Z25" s="190">
        <f t="shared" si="36"/>
        <v>33.196402637908264</v>
      </c>
      <c r="AA25" s="191">
        <f t="shared" si="5"/>
        <v>0</v>
      </c>
      <c r="AC25" s="51" t="s">
        <v>115</v>
      </c>
      <c r="AD25" s="196">
        <f t="shared" si="6"/>
        <v>11.446750763639386</v>
      </c>
      <c r="AE25" s="196">
        <f t="shared" si="7"/>
        <v>645.36858175989232</v>
      </c>
      <c r="AF25" s="196">
        <f t="shared" si="8"/>
        <v>1.1065190286458477</v>
      </c>
      <c r="AG25" s="196">
        <f t="shared" si="9"/>
        <v>74.253323244538507</v>
      </c>
      <c r="AH25" s="196">
        <f t="shared" si="10"/>
        <v>31.8149861148</v>
      </c>
      <c r="AI25" s="196">
        <f t="shared" si="37"/>
        <v>40.837966890564239</v>
      </c>
      <c r="AJ25" s="197">
        <f t="shared" si="11"/>
        <v>0</v>
      </c>
      <c r="AL25" s="51" t="s">
        <v>115</v>
      </c>
      <c r="AM25" s="202">
        <f t="shared" si="12"/>
        <v>0</v>
      </c>
      <c r="AN25" s="202">
        <f t="shared" si="38"/>
        <v>0</v>
      </c>
      <c r="AO25" s="202">
        <f t="shared" si="13"/>
        <v>0</v>
      </c>
      <c r="AP25" s="202">
        <f t="shared" si="14"/>
        <v>0</v>
      </c>
      <c r="AQ25" s="202">
        <f t="shared" si="15"/>
        <v>0</v>
      </c>
      <c r="AR25" s="202">
        <f t="shared" si="39"/>
        <v>0</v>
      </c>
      <c r="AS25" s="203">
        <f t="shared" si="16"/>
        <v>0</v>
      </c>
      <c r="AU25" s="51" t="s">
        <v>115</v>
      </c>
      <c r="AV25" s="206">
        <f t="shared" si="17"/>
        <v>0</v>
      </c>
      <c r="AW25" s="206">
        <f t="shared" si="18"/>
        <v>0</v>
      </c>
      <c r="AX25" s="206">
        <f t="shared" si="19"/>
        <v>0</v>
      </c>
      <c r="AY25" s="206">
        <f t="shared" si="20"/>
        <v>0</v>
      </c>
      <c r="AZ25" s="206">
        <f t="shared" si="21"/>
        <v>0</v>
      </c>
      <c r="BA25" s="206">
        <f t="shared" si="22"/>
        <v>0</v>
      </c>
      <c r="BB25" s="207">
        <f t="shared" si="23"/>
        <v>0</v>
      </c>
      <c r="BD25" s="51" t="s">
        <v>115</v>
      </c>
      <c r="BE25" s="202">
        <f t="shared" si="24"/>
        <v>0</v>
      </c>
      <c r="BF25" s="202">
        <f t="shared" si="25"/>
        <v>0</v>
      </c>
      <c r="BG25" s="202">
        <f t="shared" si="26"/>
        <v>0</v>
      </c>
      <c r="BH25" s="202">
        <f t="shared" si="27"/>
        <v>0</v>
      </c>
      <c r="BI25" s="202">
        <f t="shared" si="28"/>
        <v>0</v>
      </c>
      <c r="BJ25" s="202">
        <f>$G$19*BJ7/1000000</f>
        <v>0</v>
      </c>
      <c r="BK25" s="203">
        <f t="shared" si="29"/>
        <v>0</v>
      </c>
      <c r="BM25" s="51" t="s">
        <v>115</v>
      </c>
      <c r="BN25" s="202">
        <f t="shared" si="30"/>
        <v>0</v>
      </c>
      <c r="BO25" s="202">
        <f t="shared" si="31"/>
        <v>0</v>
      </c>
      <c r="BP25" s="202">
        <f t="shared" si="32"/>
        <v>0</v>
      </c>
      <c r="BQ25" s="202">
        <f t="shared" si="33"/>
        <v>0</v>
      </c>
      <c r="BR25" s="202">
        <f t="shared" si="34"/>
        <v>0</v>
      </c>
      <c r="BS25" s="202">
        <f t="shared" si="40"/>
        <v>0</v>
      </c>
      <c r="BT25" s="203">
        <f t="shared" si="35"/>
        <v>0</v>
      </c>
    </row>
    <row r="26" spans="1:72" ht="15.75" thickBot="1">
      <c r="C26" s="61"/>
      <c r="J26" s="51" t="s">
        <v>114</v>
      </c>
      <c r="K26" s="280">
        <f t="shared" si="42"/>
        <v>2.6952314314113261E-2</v>
      </c>
      <c r="L26" s="280">
        <f t="shared" si="42"/>
        <v>7.136593006043386E-2</v>
      </c>
      <c r="M26" s="280">
        <f t="shared" si="42"/>
        <v>6.97570212394805E-3</v>
      </c>
      <c r="N26" s="280">
        <f t="shared" si="42"/>
        <v>2.9235041080578199</v>
      </c>
      <c r="O26" s="280">
        <f t="shared" si="42"/>
        <v>3.3718868486741875E-2</v>
      </c>
      <c r="P26" s="280">
        <f t="shared" si="42"/>
        <v>5.5857910104767858E-2</v>
      </c>
      <c r="Q26" s="281">
        <f t="shared" si="42"/>
        <v>0</v>
      </c>
      <c r="T26" s="51" t="s">
        <v>116</v>
      </c>
      <c r="U26" s="190">
        <f t="shared" si="0"/>
        <v>0.17817472276521176</v>
      </c>
      <c r="V26" s="190">
        <f t="shared" si="1"/>
        <v>0.12351821426894843</v>
      </c>
      <c r="W26" s="190">
        <f t="shared" si="2"/>
        <v>5.144849787749093E-2</v>
      </c>
      <c r="X26" s="190">
        <f t="shared" si="3"/>
        <v>3.9438963731955453E-3</v>
      </c>
      <c r="Y26" s="190">
        <f t="shared" si="4"/>
        <v>2.8367994264135211E-2</v>
      </c>
      <c r="Z26" s="190">
        <f t="shared" si="36"/>
        <v>0.11263215584861985</v>
      </c>
      <c r="AA26" s="191">
        <f t="shared" si="5"/>
        <v>0</v>
      </c>
      <c r="AC26" s="51" t="s">
        <v>116</v>
      </c>
      <c r="AD26" s="196">
        <f t="shared" si="6"/>
        <v>6.0771730633958104E-2</v>
      </c>
      <c r="AE26" s="196">
        <f t="shared" si="7"/>
        <v>4.3001438498565339</v>
      </c>
      <c r="AF26" s="196">
        <f t="shared" si="8"/>
        <v>3.6816375359987673E-3</v>
      </c>
      <c r="AG26" s="196">
        <f t="shared" si="9"/>
        <v>6.9483145224751991E-2</v>
      </c>
      <c r="AH26" s="196">
        <f t="shared" si="10"/>
        <v>8.6869810718041104E-2</v>
      </c>
      <c r="AI26" s="196">
        <f t="shared" si="37"/>
        <v>0.12092656754388666</v>
      </c>
      <c r="AJ26" s="197">
        <f t="shared" si="11"/>
        <v>0</v>
      </c>
      <c r="AL26" s="51" t="s">
        <v>116</v>
      </c>
      <c r="AM26" s="202">
        <f t="shared" si="12"/>
        <v>0</v>
      </c>
      <c r="AN26" s="202">
        <f t="shared" si="38"/>
        <v>0</v>
      </c>
      <c r="AO26" s="202">
        <f t="shared" si="13"/>
        <v>0</v>
      </c>
      <c r="AP26" s="202">
        <f t="shared" si="14"/>
        <v>0</v>
      </c>
      <c r="AQ26" s="202">
        <f t="shared" si="15"/>
        <v>0</v>
      </c>
      <c r="AR26" s="202">
        <f t="shared" si="39"/>
        <v>0</v>
      </c>
      <c r="AS26" s="203">
        <f t="shared" si="16"/>
        <v>0</v>
      </c>
      <c r="AU26" s="51" t="s">
        <v>116</v>
      </c>
      <c r="AV26" s="206">
        <f t="shared" si="17"/>
        <v>0</v>
      </c>
      <c r="AW26" s="206">
        <f t="shared" si="18"/>
        <v>0</v>
      </c>
      <c r="AX26" s="206">
        <f t="shared" si="19"/>
        <v>0</v>
      </c>
      <c r="AY26" s="206">
        <f t="shared" si="20"/>
        <v>0</v>
      </c>
      <c r="AZ26" s="206">
        <f t="shared" si="21"/>
        <v>0</v>
      </c>
      <c r="BA26" s="206">
        <f t="shared" si="22"/>
        <v>0</v>
      </c>
      <c r="BB26" s="207">
        <f t="shared" si="23"/>
        <v>0</v>
      </c>
      <c r="BD26" s="51" t="s">
        <v>116</v>
      </c>
      <c r="BE26" s="202">
        <f t="shared" si="24"/>
        <v>0</v>
      </c>
      <c r="BF26" s="202">
        <f t="shared" si="25"/>
        <v>0</v>
      </c>
      <c r="BG26" s="202">
        <f t="shared" si="26"/>
        <v>0</v>
      </c>
      <c r="BH26" s="202">
        <f t="shared" si="27"/>
        <v>0</v>
      </c>
      <c r="BI26" s="202">
        <f t="shared" si="28"/>
        <v>0</v>
      </c>
      <c r="BJ26" s="202">
        <f>$G$19*BJ8/1000000</f>
        <v>0</v>
      </c>
      <c r="BK26" s="203">
        <f t="shared" si="29"/>
        <v>0</v>
      </c>
      <c r="BM26" s="51" t="s">
        <v>116</v>
      </c>
      <c r="BN26" s="202">
        <f t="shared" si="30"/>
        <v>0</v>
      </c>
      <c r="BO26" s="202">
        <f t="shared" si="31"/>
        <v>0</v>
      </c>
      <c r="BP26" s="202">
        <f t="shared" si="32"/>
        <v>0</v>
      </c>
      <c r="BQ26" s="202">
        <f t="shared" si="33"/>
        <v>0</v>
      </c>
      <c r="BR26" s="202">
        <f t="shared" si="34"/>
        <v>0</v>
      </c>
      <c r="BS26" s="202">
        <f t="shared" si="40"/>
        <v>0</v>
      </c>
      <c r="BT26" s="203">
        <f t="shared" si="35"/>
        <v>0</v>
      </c>
    </row>
    <row r="27" spans="1:72" ht="18.75" thickBot="1">
      <c r="A27" s="717" t="s">
        <v>327</v>
      </c>
      <c r="B27" s="718"/>
      <c r="C27" s="718"/>
      <c r="D27" s="718"/>
      <c r="E27" s="718"/>
      <c r="F27" s="718"/>
      <c r="G27" s="718"/>
      <c r="H27" s="718"/>
      <c r="I27" s="719"/>
      <c r="J27" s="51" t="s">
        <v>115</v>
      </c>
      <c r="K27" s="280">
        <f t="shared" si="42"/>
        <v>8.0718306999591842</v>
      </c>
      <c r="L27" s="280">
        <f t="shared" si="42"/>
        <v>7.0940793326434317</v>
      </c>
      <c r="M27" s="280">
        <f t="shared" si="42"/>
        <v>1.6614506735789412</v>
      </c>
      <c r="N27" s="280">
        <f t="shared" si="42"/>
        <v>44.468925702985096</v>
      </c>
      <c r="O27" s="280">
        <f t="shared" si="42"/>
        <v>9.4448332672645154</v>
      </c>
      <c r="P27" s="280">
        <f t="shared" si="42"/>
        <v>7.2351786011943666</v>
      </c>
      <c r="Q27" s="281">
        <f t="shared" si="42"/>
        <v>0</v>
      </c>
      <c r="T27" s="51" t="s">
        <v>117</v>
      </c>
      <c r="U27" s="190">
        <f t="shared" si="0"/>
        <v>2.171820219086593E-2</v>
      </c>
      <c r="V27" s="190">
        <f t="shared" si="1"/>
        <v>3.8151835489226551</v>
      </c>
      <c r="W27" s="190">
        <f t="shared" si="2"/>
        <v>1.2905752455845004E-2</v>
      </c>
      <c r="X27" s="190">
        <f t="shared" si="3"/>
        <v>3.9438963731955453E-3</v>
      </c>
      <c r="Y27" s="190">
        <f t="shared" si="4"/>
        <v>5.2547810075427208E-3</v>
      </c>
      <c r="Z27" s="190">
        <f t="shared" si="36"/>
        <v>9.716553302929852E-2</v>
      </c>
      <c r="AA27" s="191">
        <f t="shared" si="5"/>
        <v>0</v>
      </c>
      <c r="AC27" s="51" t="s">
        <v>117</v>
      </c>
      <c r="AD27" s="196">
        <f t="shared" si="6"/>
        <v>0</v>
      </c>
      <c r="AE27" s="196">
        <f t="shared" si="7"/>
        <v>0</v>
      </c>
      <c r="AF27" s="196">
        <f t="shared" si="8"/>
        <v>0</v>
      </c>
      <c r="AG27" s="196">
        <f t="shared" si="9"/>
        <v>0</v>
      </c>
      <c r="AH27" s="196">
        <f t="shared" si="10"/>
        <v>0</v>
      </c>
      <c r="AI27" s="196">
        <f t="shared" si="37"/>
        <v>0</v>
      </c>
      <c r="AJ27" s="197">
        <f t="shared" si="11"/>
        <v>0</v>
      </c>
      <c r="AL27" s="51" t="s">
        <v>117</v>
      </c>
      <c r="AM27" s="202">
        <f t="shared" si="12"/>
        <v>0</v>
      </c>
      <c r="AN27" s="202">
        <f t="shared" si="38"/>
        <v>0</v>
      </c>
      <c r="AO27" s="202">
        <f t="shared" si="13"/>
        <v>0</v>
      </c>
      <c r="AP27" s="202">
        <f t="shared" si="14"/>
        <v>0</v>
      </c>
      <c r="AQ27" s="202">
        <f t="shared" si="15"/>
        <v>0</v>
      </c>
      <c r="AR27" s="202">
        <f t="shared" si="39"/>
        <v>0</v>
      </c>
      <c r="AS27" s="203">
        <f t="shared" si="16"/>
        <v>0</v>
      </c>
      <c r="AU27" s="51" t="s">
        <v>117</v>
      </c>
      <c r="AV27" s="206">
        <f t="shared" si="17"/>
        <v>0</v>
      </c>
      <c r="AW27" s="206">
        <f t="shared" si="18"/>
        <v>0</v>
      </c>
      <c r="AX27" s="206">
        <f t="shared" si="19"/>
        <v>0</v>
      </c>
      <c r="AY27" s="206">
        <f t="shared" si="20"/>
        <v>0</v>
      </c>
      <c r="AZ27" s="206">
        <f t="shared" si="21"/>
        <v>0</v>
      </c>
      <c r="BA27" s="206">
        <f t="shared" si="22"/>
        <v>0</v>
      </c>
      <c r="BB27" s="207">
        <f t="shared" si="23"/>
        <v>0</v>
      </c>
      <c r="BD27" s="51" t="s">
        <v>117</v>
      </c>
      <c r="BE27" s="202">
        <f t="shared" si="24"/>
        <v>0</v>
      </c>
      <c r="BF27" s="202">
        <f t="shared" si="25"/>
        <v>0</v>
      </c>
      <c r="BG27" s="202">
        <f t="shared" si="26"/>
        <v>0</v>
      </c>
      <c r="BH27" s="202">
        <f t="shared" si="27"/>
        <v>0</v>
      </c>
      <c r="BI27" s="202">
        <f t="shared" si="28"/>
        <v>0</v>
      </c>
      <c r="BJ27" s="202">
        <f>$G$19*BJ9/1000000</f>
        <v>0</v>
      </c>
      <c r="BK27" s="203">
        <f t="shared" si="29"/>
        <v>0</v>
      </c>
      <c r="BM27" s="51" t="s">
        <v>117</v>
      </c>
      <c r="BN27" s="202">
        <f t="shared" si="30"/>
        <v>0</v>
      </c>
      <c r="BO27" s="202">
        <f t="shared" si="31"/>
        <v>0</v>
      </c>
      <c r="BP27" s="202">
        <f t="shared" si="32"/>
        <v>0</v>
      </c>
      <c r="BQ27" s="202">
        <f t="shared" si="33"/>
        <v>0</v>
      </c>
      <c r="BR27" s="202">
        <f t="shared" si="34"/>
        <v>0</v>
      </c>
      <c r="BS27" s="202">
        <f t="shared" si="40"/>
        <v>0</v>
      </c>
      <c r="BT27" s="203">
        <f t="shared" si="35"/>
        <v>0</v>
      </c>
    </row>
    <row r="28" spans="1:72" ht="15">
      <c r="A28" s="47" t="s">
        <v>160</v>
      </c>
      <c r="B28" s="85" t="s">
        <v>133</v>
      </c>
      <c r="C28" s="85" t="s">
        <v>100</v>
      </c>
      <c r="D28" s="85" t="s">
        <v>134</v>
      </c>
      <c r="E28" s="85" t="s">
        <v>99</v>
      </c>
      <c r="F28" s="85" t="s">
        <v>161</v>
      </c>
      <c r="G28" s="85" t="s">
        <v>135</v>
      </c>
      <c r="H28" s="85" t="s">
        <v>162</v>
      </c>
      <c r="I28" s="86" t="s">
        <v>163</v>
      </c>
      <c r="J28" s="87" t="s">
        <v>116</v>
      </c>
      <c r="K28" s="280">
        <f t="shared" si="42"/>
        <v>5.8728883103626159E-2</v>
      </c>
      <c r="L28" s="280">
        <f t="shared" si="42"/>
        <v>4.5512397742441868E-2</v>
      </c>
      <c r="M28" s="280">
        <f t="shared" si="42"/>
        <v>9.913241893257832E-3</v>
      </c>
      <c r="N28" s="280">
        <f t="shared" si="42"/>
        <v>3.6780906055151767E-2</v>
      </c>
      <c r="O28" s="280">
        <f t="shared" si="42"/>
        <v>3.9260057465213494E-2</v>
      </c>
      <c r="P28" s="280">
        <f t="shared" si="42"/>
        <v>2.2041057467853415E-2</v>
      </c>
      <c r="Q28" s="281">
        <f t="shared" si="42"/>
        <v>0</v>
      </c>
      <c r="T28" s="51" t="s">
        <v>118</v>
      </c>
      <c r="U28" s="190">
        <f t="shared" si="0"/>
        <v>1.4389660000713709</v>
      </c>
      <c r="V28" s="190">
        <f t="shared" si="1"/>
        <v>2.1267507128724876</v>
      </c>
      <c r="W28" s="190">
        <f t="shared" si="2"/>
        <v>0.30928728369080838</v>
      </c>
      <c r="X28" s="190">
        <f t="shared" si="3"/>
        <v>1.4704545781981619</v>
      </c>
      <c r="Y28" s="190">
        <f t="shared" si="4"/>
        <v>0.2933356408191326</v>
      </c>
      <c r="Z28" s="190">
        <f t="shared" si="36"/>
        <v>2.8674586933422659</v>
      </c>
      <c r="AA28" s="191">
        <f t="shared" si="5"/>
        <v>0</v>
      </c>
      <c r="AC28" s="51" t="s">
        <v>118</v>
      </c>
      <c r="AD28" s="196">
        <f t="shared" si="6"/>
        <v>1.5979803549010825</v>
      </c>
      <c r="AE28" s="196">
        <f t="shared" si="7"/>
        <v>113.33471607116236</v>
      </c>
      <c r="AF28" s="196">
        <f t="shared" si="8"/>
        <v>0.17625685965538856</v>
      </c>
      <c r="AG28" s="196">
        <f t="shared" si="9"/>
        <v>8.8726498477511022</v>
      </c>
      <c r="AH28" s="196">
        <f t="shared" si="10"/>
        <v>2.9818351945121737</v>
      </c>
      <c r="AI28" s="196">
        <f t="shared" si="37"/>
        <v>4.586282564108819</v>
      </c>
      <c r="AJ28" s="197">
        <f t="shared" si="11"/>
        <v>0</v>
      </c>
      <c r="AL28" s="51" t="s">
        <v>118</v>
      </c>
      <c r="AM28" s="202">
        <f t="shared" si="12"/>
        <v>0</v>
      </c>
      <c r="AN28" s="202">
        <f t="shared" si="38"/>
        <v>0.41512440606150169</v>
      </c>
      <c r="AO28" s="202">
        <f t="shared" si="13"/>
        <v>0</v>
      </c>
      <c r="AP28" s="202">
        <f t="shared" si="14"/>
        <v>7.717428108622261E-2</v>
      </c>
      <c r="AQ28" s="202">
        <f t="shared" si="15"/>
        <v>0</v>
      </c>
      <c r="AR28" s="202" t="e">
        <f>$B$8*#REF!/1000000</f>
        <v>#REF!</v>
      </c>
      <c r="AS28" s="203">
        <f t="shared" si="16"/>
        <v>0</v>
      </c>
      <c r="AU28" s="51" t="s">
        <v>118</v>
      </c>
      <c r="AV28" s="206">
        <f t="shared" si="17"/>
        <v>0</v>
      </c>
      <c r="AW28" s="206">
        <f t="shared" si="18"/>
        <v>10.718856870306253</v>
      </c>
      <c r="AX28" s="206">
        <f t="shared" si="19"/>
        <v>0</v>
      </c>
      <c r="AY28" s="206">
        <f t="shared" si="20"/>
        <v>1.1533601350777998</v>
      </c>
      <c r="AZ28" s="206">
        <f t="shared" si="21"/>
        <v>0</v>
      </c>
      <c r="BA28" s="206">
        <f t="shared" si="22"/>
        <v>2.7510194565213117</v>
      </c>
      <c r="BB28" s="207">
        <f t="shared" si="23"/>
        <v>0</v>
      </c>
      <c r="BD28" s="51" t="s">
        <v>118</v>
      </c>
      <c r="BE28" s="202">
        <f t="shared" si="24"/>
        <v>0</v>
      </c>
      <c r="BF28" s="202">
        <f t="shared" si="25"/>
        <v>18.464651439843482</v>
      </c>
      <c r="BG28" s="202">
        <f t="shared" si="26"/>
        <v>0</v>
      </c>
      <c r="BH28" s="202">
        <f t="shared" si="27"/>
        <v>0.88252406473053802</v>
      </c>
      <c r="BI28" s="202">
        <f t="shared" si="28"/>
        <v>0</v>
      </c>
      <c r="BJ28" s="202">
        <f>'[5]רכב מוטורי וסיכום'!$AY$30</f>
        <v>1.3324264969695585</v>
      </c>
      <c r="BK28" s="203">
        <f t="shared" si="29"/>
        <v>0</v>
      </c>
      <c r="BM28" s="51" t="s">
        <v>118</v>
      </c>
      <c r="BN28" s="202">
        <f t="shared" si="30"/>
        <v>0</v>
      </c>
      <c r="BO28" s="202">
        <f t="shared" si="31"/>
        <v>0</v>
      </c>
      <c r="BP28" s="202">
        <f t="shared" si="32"/>
        <v>0</v>
      </c>
      <c r="BQ28" s="202">
        <f t="shared" si="33"/>
        <v>0</v>
      </c>
      <c r="BR28" s="202">
        <f t="shared" si="34"/>
        <v>0</v>
      </c>
      <c r="BS28" s="202">
        <f>$B$8*BS10/1000000</f>
        <v>0</v>
      </c>
      <c r="BT28" s="203">
        <f t="shared" si="35"/>
        <v>0</v>
      </c>
    </row>
    <row r="29" spans="1:72" ht="18">
      <c r="A29" s="78" t="s">
        <v>129</v>
      </c>
      <c r="B29" s="549"/>
      <c r="C29" s="550">
        <f>U35+W35+Y35+Z35+AD35+AF35+AH35+AI35</f>
        <v>9091.6773231519146</v>
      </c>
      <c r="D29" s="549"/>
      <c r="E29" s="550">
        <f>V35+X35+AE35+AG35</f>
        <v>7098.6868869785831</v>
      </c>
      <c r="F29" s="549"/>
      <c r="G29" s="549"/>
      <c r="H29" s="551">
        <v>0</v>
      </c>
      <c r="I29" s="552">
        <v>0</v>
      </c>
      <c r="J29" s="87" t="s">
        <v>117</v>
      </c>
      <c r="K29" s="280">
        <f t="shared" si="42"/>
        <v>2.9998363070879025E-3</v>
      </c>
      <c r="L29" s="280">
        <f t="shared" si="42"/>
        <v>4.4869828713613037E-2</v>
      </c>
      <c r="M29" s="280">
        <f t="shared" si="42"/>
        <v>1.2062396195222222E-3</v>
      </c>
      <c r="N29" s="280">
        <f t="shared" si="42"/>
        <v>1.9665714835210625E-3</v>
      </c>
      <c r="O29" s="280">
        <f t="shared" si="42"/>
        <v>2.9971598038097389E-3</v>
      </c>
      <c r="P29" s="280">
        <f t="shared" si="42"/>
        <v>4.1809379951476162E-3</v>
      </c>
      <c r="Q29" s="281">
        <f t="shared" si="42"/>
        <v>0</v>
      </c>
      <c r="T29" s="51" t="s">
        <v>119</v>
      </c>
      <c r="U29" s="190">
        <f t="shared" si="0"/>
        <v>4.9001325343830109</v>
      </c>
      <c r="V29" s="190">
        <f t="shared" si="1"/>
        <v>1.6485879851744207</v>
      </c>
      <c r="W29" s="190">
        <f t="shared" si="2"/>
        <v>2.9321430472001779</v>
      </c>
      <c r="X29" s="190">
        <f t="shared" si="3"/>
        <v>1.6213120328956481E-2</v>
      </c>
      <c r="Y29" s="190">
        <f t="shared" si="4"/>
        <v>0.70508931573617628</v>
      </c>
      <c r="Z29" s="190">
        <f t="shared" ref="Z29:Z35" si="43">$B$8*Z10/1000000</f>
        <v>2.8674586933422659</v>
      </c>
      <c r="AA29" s="191">
        <f t="shared" si="5"/>
        <v>0</v>
      </c>
      <c r="AC29" s="51" t="s">
        <v>119</v>
      </c>
      <c r="AD29" s="196">
        <f t="shared" si="6"/>
        <v>3.4809031750132044E-2</v>
      </c>
      <c r="AE29" s="196">
        <f t="shared" si="7"/>
        <v>1.5215961508415052</v>
      </c>
      <c r="AF29" s="196">
        <f t="shared" si="8"/>
        <v>6.696029537687144E-3</v>
      </c>
      <c r="AG29" s="196">
        <f t="shared" si="9"/>
        <v>5.1766658003284888E-3</v>
      </c>
      <c r="AH29" s="196">
        <f t="shared" si="10"/>
        <v>5.1929765904134687E-2</v>
      </c>
      <c r="AI29" s="196">
        <f t="shared" si="37"/>
        <v>1.3876059328569879E-2</v>
      </c>
      <c r="AJ29" s="197">
        <f t="shared" si="11"/>
        <v>0</v>
      </c>
      <c r="AL29" s="51" t="s">
        <v>119</v>
      </c>
      <c r="AM29" s="202">
        <f t="shared" si="12"/>
        <v>0</v>
      </c>
      <c r="AN29" s="202">
        <f t="shared" si="38"/>
        <v>0</v>
      </c>
      <c r="AO29" s="202">
        <f t="shared" si="13"/>
        <v>0</v>
      </c>
      <c r="AP29" s="202">
        <f t="shared" si="14"/>
        <v>0</v>
      </c>
      <c r="AQ29" s="202">
        <f t="shared" si="15"/>
        <v>0</v>
      </c>
      <c r="AR29" s="202">
        <f t="shared" ref="AR29:AR35" si="44">$B$8*AR10/1000000</f>
        <v>0.54731676784235217</v>
      </c>
      <c r="AS29" s="203">
        <f t="shared" si="16"/>
        <v>0</v>
      </c>
      <c r="AU29" s="51" t="s">
        <v>119</v>
      </c>
      <c r="AV29" s="206">
        <f t="shared" si="17"/>
        <v>0</v>
      </c>
      <c r="AW29" s="206">
        <f t="shared" si="18"/>
        <v>0</v>
      </c>
      <c r="AX29" s="206">
        <f t="shared" si="19"/>
        <v>0</v>
      </c>
      <c r="AY29" s="206">
        <f t="shared" si="20"/>
        <v>0</v>
      </c>
      <c r="AZ29" s="206">
        <f t="shared" si="21"/>
        <v>0</v>
      </c>
      <c r="BA29" s="206">
        <f t="shared" si="22"/>
        <v>0</v>
      </c>
      <c r="BB29" s="207">
        <f t="shared" si="23"/>
        <v>0</v>
      </c>
      <c r="BD29" s="51" t="s">
        <v>119</v>
      </c>
      <c r="BE29" s="202">
        <f t="shared" si="24"/>
        <v>0</v>
      </c>
      <c r="BF29" s="202">
        <f t="shared" si="25"/>
        <v>0</v>
      </c>
      <c r="BG29" s="202">
        <f t="shared" si="26"/>
        <v>0</v>
      </c>
      <c r="BH29" s="202">
        <f t="shared" si="27"/>
        <v>0</v>
      </c>
      <c r="BI29" s="202">
        <f t="shared" si="28"/>
        <v>0</v>
      </c>
      <c r="BJ29" s="202">
        <f>$G$19*BJ11/1000000</f>
        <v>0</v>
      </c>
      <c r="BK29" s="203">
        <f t="shared" si="29"/>
        <v>0</v>
      </c>
      <c r="BM29" s="51" t="s">
        <v>119</v>
      </c>
      <c r="BN29" s="202">
        <f t="shared" si="30"/>
        <v>0</v>
      </c>
      <c r="BO29" s="202">
        <f t="shared" si="31"/>
        <v>0</v>
      </c>
      <c r="BP29" s="202">
        <f t="shared" si="32"/>
        <v>0</v>
      </c>
      <c r="BQ29" s="202">
        <f t="shared" si="33"/>
        <v>0</v>
      </c>
      <c r="BR29" s="202">
        <f t="shared" si="34"/>
        <v>0</v>
      </c>
      <c r="BS29" s="202">
        <f>$B$8*BS10/1000000</f>
        <v>0</v>
      </c>
      <c r="BT29" s="203">
        <f t="shared" si="35"/>
        <v>0</v>
      </c>
    </row>
    <row r="30" spans="1:72" ht="18">
      <c r="A30" s="78" t="s">
        <v>96</v>
      </c>
      <c r="B30" s="550">
        <v>0</v>
      </c>
      <c r="C30" s="550">
        <f>P70</f>
        <v>1834.5458657389001</v>
      </c>
      <c r="D30" s="550">
        <v>0</v>
      </c>
      <c r="E30" s="607">
        <v>0</v>
      </c>
      <c r="F30" s="608">
        <v>0</v>
      </c>
      <c r="G30" s="550">
        <f>SUM(B30:F30)</f>
        <v>1834.5458657389001</v>
      </c>
      <c r="H30" s="609">
        <v>0</v>
      </c>
      <c r="I30" s="610">
        <v>0</v>
      </c>
      <c r="J30" s="87" t="s">
        <v>118</v>
      </c>
      <c r="K30" s="280">
        <f t="shared" si="42"/>
        <v>1.0958947777544186</v>
      </c>
      <c r="L30" s="280">
        <f t="shared" si="42"/>
        <v>1.4901510653437477</v>
      </c>
      <c r="M30" s="280">
        <f t="shared" si="42"/>
        <v>0.27328793579240257</v>
      </c>
      <c r="N30" s="280">
        <f t="shared" si="42"/>
        <v>6.2373948680168372</v>
      </c>
      <c r="O30" s="280">
        <f t="shared" si="42"/>
        <v>0.95953307898528684</v>
      </c>
      <c r="P30" s="280">
        <f t="shared" si="42"/>
        <v>1.3134602886338671</v>
      </c>
      <c r="Q30" s="281">
        <f t="shared" si="42"/>
        <v>0</v>
      </c>
      <c r="T30" s="51" t="s">
        <v>120</v>
      </c>
      <c r="U30" s="190">
        <f t="shared" si="0"/>
        <v>45.359474017230582</v>
      </c>
      <c r="V30" s="190">
        <f t="shared" si="1"/>
        <v>10.281992378700107</v>
      </c>
      <c r="W30" s="190">
        <f t="shared" si="2"/>
        <v>10.63315889573299</v>
      </c>
      <c r="X30" s="190">
        <f t="shared" si="3"/>
        <v>0.32426240120076449</v>
      </c>
      <c r="Y30" s="190">
        <f t="shared" si="4"/>
        <v>6.7422844136950353</v>
      </c>
      <c r="Z30" s="190">
        <f t="shared" si="43"/>
        <v>5.9202931405731896</v>
      </c>
      <c r="AA30" s="191">
        <f t="shared" si="5"/>
        <v>0</v>
      </c>
      <c r="AC30" s="51" t="s">
        <v>120</v>
      </c>
      <c r="AD30" s="196">
        <f t="shared" si="6"/>
        <v>0.30515622533315295</v>
      </c>
      <c r="AE30" s="196">
        <f t="shared" si="7"/>
        <v>35.533970638002621</v>
      </c>
      <c r="AF30" s="196">
        <f t="shared" si="8"/>
        <v>1.5753332943894725E-2</v>
      </c>
      <c r="AG30" s="196">
        <f t="shared" si="9"/>
        <v>0.10721726429044785</v>
      </c>
      <c r="AH30" s="196">
        <f t="shared" si="10"/>
        <v>0.48482104038275381</v>
      </c>
      <c r="AI30" s="196">
        <f t="shared" si="37"/>
        <v>0.47120350085371604</v>
      </c>
      <c r="AJ30" s="197">
        <f t="shared" si="11"/>
        <v>0</v>
      </c>
      <c r="AL30" s="51" t="s">
        <v>120</v>
      </c>
      <c r="AM30" s="202">
        <f t="shared" si="12"/>
        <v>0</v>
      </c>
      <c r="AN30" s="202">
        <f t="shared" si="38"/>
        <v>0</v>
      </c>
      <c r="AO30" s="202">
        <f t="shared" si="13"/>
        <v>0</v>
      </c>
      <c r="AP30" s="202">
        <f t="shared" si="14"/>
        <v>0</v>
      </c>
      <c r="AQ30" s="202">
        <f t="shared" si="15"/>
        <v>0</v>
      </c>
      <c r="AR30" s="202">
        <f t="shared" si="44"/>
        <v>0</v>
      </c>
      <c r="AS30" s="203">
        <f t="shared" si="16"/>
        <v>0</v>
      </c>
      <c r="AU30" s="51" t="s">
        <v>120</v>
      </c>
      <c r="AV30" s="206">
        <f t="shared" si="17"/>
        <v>0</v>
      </c>
      <c r="AW30" s="206">
        <f t="shared" si="18"/>
        <v>0</v>
      </c>
      <c r="AX30" s="206">
        <f t="shared" si="19"/>
        <v>0</v>
      </c>
      <c r="AY30" s="206">
        <f t="shared" si="20"/>
        <v>0</v>
      </c>
      <c r="AZ30" s="206">
        <f t="shared" si="21"/>
        <v>0</v>
      </c>
      <c r="BA30" s="206">
        <f t="shared" si="22"/>
        <v>0</v>
      </c>
      <c r="BB30" s="207">
        <f t="shared" si="23"/>
        <v>0</v>
      </c>
      <c r="BD30" s="51" t="s">
        <v>120</v>
      </c>
      <c r="BE30" s="202">
        <f t="shared" si="24"/>
        <v>0</v>
      </c>
      <c r="BF30" s="202">
        <f t="shared" si="25"/>
        <v>0</v>
      </c>
      <c r="BG30" s="202">
        <f t="shared" si="26"/>
        <v>0</v>
      </c>
      <c r="BH30" s="202">
        <f t="shared" si="27"/>
        <v>0</v>
      </c>
      <c r="BI30" s="202">
        <f t="shared" si="28"/>
        <v>0</v>
      </c>
      <c r="BJ30" s="202">
        <f>$G$19*BJ12/1000000</f>
        <v>0</v>
      </c>
      <c r="BK30" s="203">
        <f t="shared" si="29"/>
        <v>0</v>
      </c>
      <c r="BM30" s="51" t="s">
        <v>120</v>
      </c>
      <c r="BN30" s="202">
        <f t="shared" si="30"/>
        <v>0</v>
      </c>
      <c r="BO30" s="202">
        <f t="shared" si="31"/>
        <v>0</v>
      </c>
      <c r="BP30" s="202">
        <f t="shared" si="32"/>
        <v>0</v>
      </c>
      <c r="BQ30" s="202">
        <f t="shared" si="33"/>
        <v>0</v>
      </c>
      <c r="BR30" s="202">
        <f t="shared" si="34"/>
        <v>0</v>
      </c>
      <c r="BS30" s="202">
        <f>$B$8*BS11/1000000</f>
        <v>0</v>
      </c>
      <c r="BT30" s="203">
        <f t="shared" si="35"/>
        <v>0</v>
      </c>
    </row>
    <row r="31" spans="1:72" ht="18">
      <c r="A31" s="78" t="s">
        <v>130</v>
      </c>
      <c r="B31" s="550">
        <v>0</v>
      </c>
      <c r="C31" s="550">
        <v>0</v>
      </c>
      <c r="D31" s="550">
        <v>0</v>
      </c>
      <c r="E31" s="550">
        <v>0</v>
      </c>
      <c r="F31" s="550">
        <v>0</v>
      </c>
      <c r="G31" s="550">
        <v>0</v>
      </c>
      <c r="H31" s="550">
        <v>0</v>
      </c>
      <c r="I31" s="550">
        <v>0</v>
      </c>
      <c r="J31" s="87" t="s">
        <v>119</v>
      </c>
      <c r="K31" s="280">
        <f t="shared" si="42"/>
        <v>0.69637544006730556</v>
      </c>
      <c r="L31" s="280">
        <f t="shared" si="42"/>
        <v>3.4979238983455931E-2</v>
      </c>
      <c r="M31" s="280">
        <f t="shared" si="42"/>
        <v>0.28333758924794378</v>
      </c>
      <c r="N31" s="280">
        <f t="shared" si="42"/>
        <v>1.0678210707834576E-2</v>
      </c>
      <c r="O31" s="280">
        <f t="shared" si="42"/>
        <v>0.41595737034504915</v>
      </c>
      <c r="P31" s="280">
        <f t="shared" si="42"/>
        <v>0.25671747556139451</v>
      </c>
      <c r="Q31" s="281">
        <f t="shared" si="42"/>
        <v>0</v>
      </c>
      <c r="T31" s="51" t="s">
        <v>121</v>
      </c>
      <c r="U31" s="190">
        <f t="shared" si="0"/>
        <v>0.71421849442888885</v>
      </c>
      <c r="V31" s="190">
        <f t="shared" si="1"/>
        <v>0.37077344863935852</v>
      </c>
      <c r="W31" s="190">
        <f t="shared" si="2"/>
        <v>0.63926442025282537</v>
      </c>
      <c r="X31" s="190">
        <f t="shared" si="3"/>
        <v>2.823542009956399E-2</v>
      </c>
      <c r="Y31" s="190">
        <f t="shared" si="4"/>
        <v>0.12346828838804288</v>
      </c>
      <c r="Z31" s="190">
        <f t="shared" si="43"/>
        <v>24.631093412330614</v>
      </c>
      <c r="AA31" s="191">
        <f t="shared" si="5"/>
        <v>0</v>
      </c>
      <c r="AC31" s="51" t="s">
        <v>121</v>
      </c>
      <c r="AD31" s="196">
        <f t="shared" si="6"/>
        <v>0.21925147039999998</v>
      </c>
      <c r="AE31" s="196">
        <f t="shared" si="7"/>
        <v>0.61862872079135567</v>
      </c>
      <c r="AF31" s="196">
        <f t="shared" si="8"/>
        <v>7.7130979231244109E-2</v>
      </c>
      <c r="AG31" s="196">
        <f t="shared" si="9"/>
        <v>8.4351299550098884E-3</v>
      </c>
      <c r="AH31" s="196">
        <f t="shared" si="10"/>
        <v>0.49662145099266114</v>
      </c>
      <c r="AI31" s="196">
        <f t="shared" si="37"/>
        <v>0.41099854632742716</v>
      </c>
      <c r="AJ31" s="197">
        <f t="shared" si="11"/>
        <v>0</v>
      </c>
      <c r="AL31" s="51" t="s">
        <v>121</v>
      </c>
      <c r="AM31" s="202">
        <f t="shared" si="12"/>
        <v>0</v>
      </c>
      <c r="AN31" s="202">
        <f t="shared" si="38"/>
        <v>0</v>
      </c>
      <c r="AO31" s="202">
        <f t="shared" si="13"/>
        <v>0</v>
      </c>
      <c r="AP31" s="202">
        <f t="shared" si="14"/>
        <v>0</v>
      </c>
      <c r="AQ31" s="202">
        <f t="shared" si="15"/>
        <v>0</v>
      </c>
      <c r="AR31" s="202">
        <f t="shared" si="44"/>
        <v>0</v>
      </c>
      <c r="AS31" s="203">
        <f t="shared" si="16"/>
        <v>0</v>
      </c>
      <c r="AU31" s="51" t="s">
        <v>121</v>
      </c>
      <c r="AV31" s="206">
        <f t="shared" si="17"/>
        <v>0</v>
      </c>
      <c r="AW31" s="206">
        <f t="shared" si="18"/>
        <v>0</v>
      </c>
      <c r="AX31" s="206">
        <f t="shared" si="19"/>
        <v>0</v>
      </c>
      <c r="AY31" s="206">
        <f t="shared" si="20"/>
        <v>0</v>
      </c>
      <c r="AZ31" s="206">
        <f t="shared" si="21"/>
        <v>0</v>
      </c>
      <c r="BA31" s="206">
        <f t="shared" si="22"/>
        <v>0</v>
      </c>
      <c r="BB31" s="207">
        <f t="shared" si="23"/>
        <v>0</v>
      </c>
      <c r="BD31" s="51" t="s">
        <v>121</v>
      </c>
      <c r="BE31" s="202">
        <f t="shared" si="24"/>
        <v>0</v>
      </c>
      <c r="BF31" s="202">
        <f t="shared" si="25"/>
        <v>0</v>
      </c>
      <c r="BG31" s="202">
        <f t="shared" si="26"/>
        <v>0</v>
      </c>
      <c r="BH31" s="202">
        <f t="shared" si="27"/>
        <v>0</v>
      </c>
      <c r="BI31" s="202">
        <f t="shared" si="28"/>
        <v>0</v>
      </c>
      <c r="BJ31" s="202">
        <f>$G$19*BJ13/1000000</f>
        <v>0</v>
      </c>
      <c r="BK31" s="203">
        <f t="shared" si="29"/>
        <v>0</v>
      </c>
      <c r="BM31" s="51" t="s">
        <v>121</v>
      </c>
      <c r="BN31" s="202">
        <f t="shared" si="30"/>
        <v>0.21742815801717327</v>
      </c>
      <c r="BO31" s="202">
        <f t="shared" si="31"/>
        <v>0.97518402403258386</v>
      </c>
      <c r="BP31" s="202">
        <f t="shared" si="32"/>
        <v>0.20171343094907729</v>
      </c>
      <c r="BQ31" s="202">
        <f t="shared" si="33"/>
        <v>1.0017313150926079E-2</v>
      </c>
      <c r="BR31" s="202">
        <f t="shared" si="34"/>
        <v>2.7545366217898371E-2</v>
      </c>
      <c r="BS31" s="202">
        <f>$B$8*BS13/1000000</f>
        <v>1.0006966598319154</v>
      </c>
      <c r="BT31" s="203">
        <f t="shared" si="35"/>
        <v>0</v>
      </c>
    </row>
    <row r="32" spans="1:72" ht="18">
      <c r="A32" s="78" t="s">
        <v>131</v>
      </c>
      <c r="B32" s="550">
        <v>0</v>
      </c>
      <c r="C32" s="550">
        <v>0</v>
      </c>
      <c r="D32" s="550">
        <v>0</v>
      </c>
      <c r="E32" s="550">
        <v>0</v>
      </c>
      <c r="F32" s="550">
        <v>0</v>
      </c>
      <c r="G32" s="550">
        <v>0</v>
      </c>
      <c r="H32" s="550">
        <v>0</v>
      </c>
      <c r="I32" s="550">
        <v>0</v>
      </c>
      <c r="J32" s="87" t="s">
        <v>120</v>
      </c>
      <c r="K32" s="280">
        <f t="shared" si="42"/>
        <v>6.4366180448593182</v>
      </c>
      <c r="L32" s="280">
        <f t="shared" si="42"/>
        <v>0.48500977390119776</v>
      </c>
      <c r="M32" s="280">
        <f t="shared" si="42"/>
        <v>1.0156730643412699</v>
      </c>
      <c r="N32" s="280">
        <f t="shared" si="42"/>
        <v>0.21541004340551542</v>
      </c>
      <c r="O32" s="280">
        <f t="shared" si="42"/>
        <v>3.9743932391668335</v>
      </c>
      <c r="P32" s="280">
        <f t="shared" si="42"/>
        <v>1.1268525435084646</v>
      </c>
      <c r="Q32" s="281">
        <f t="shared" si="42"/>
        <v>0</v>
      </c>
      <c r="T32" s="51" t="s">
        <v>122</v>
      </c>
      <c r="U32" s="190">
        <f t="shared" si="0"/>
        <v>0</v>
      </c>
      <c r="V32" s="190">
        <f t="shared" si="1"/>
        <v>0</v>
      </c>
      <c r="W32" s="190">
        <f t="shared" si="2"/>
        <v>0</v>
      </c>
      <c r="X32" s="190">
        <f t="shared" si="3"/>
        <v>0</v>
      </c>
      <c r="Y32" s="190">
        <f t="shared" si="4"/>
        <v>0</v>
      </c>
      <c r="Z32" s="190">
        <f t="shared" si="43"/>
        <v>1.5897247525437652</v>
      </c>
      <c r="AA32" s="191">
        <f t="shared" si="5"/>
        <v>0</v>
      </c>
      <c r="AC32" s="51" t="s">
        <v>122</v>
      </c>
      <c r="AD32" s="196">
        <f t="shared" si="6"/>
        <v>0</v>
      </c>
      <c r="AE32" s="196">
        <f t="shared" si="7"/>
        <v>0</v>
      </c>
      <c r="AF32" s="196">
        <f t="shared" si="8"/>
        <v>0</v>
      </c>
      <c r="AG32" s="196">
        <f t="shared" si="9"/>
        <v>0</v>
      </c>
      <c r="AH32" s="196">
        <f t="shared" si="10"/>
        <v>0</v>
      </c>
      <c r="AI32" s="196">
        <f t="shared" si="37"/>
        <v>0</v>
      </c>
      <c r="AJ32" s="197">
        <f t="shared" si="11"/>
        <v>0</v>
      </c>
      <c r="AL32" s="51" t="s">
        <v>122</v>
      </c>
      <c r="AM32" s="202">
        <f t="shared" si="12"/>
        <v>0</v>
      </c>
      <c r="AN32" s="202">
        <f t="shared" si="38"/>
        <v>0</v>
      </c>
      <c r="AO32" s="202">
        <f t="shared" si="13"/>
        <v>0</v>
      </c>
      <c r="AP32" s="202">
        <f t="shared" si="14"/>
        <v>0</v>
      </c>
      <c r="AQ32" s="202">
        <f t="shared" si="15"/>
        <v>0</v>
      </c>
      <c r="AR32" s="202">
        <f t="shared" si="44"/>
        <v>0</v>
      </c>
      <c r="AS32" s="203">
        <f t="shared" si="16"/>
        <v>0</v>
      </c>
      <c r="AU32" s="51" t="s">
        <v>122</v>
      </c>
      <c r="AV32" s="206">
        <f t="shared" si="17"/>
        <v>0</v>
      </c>
      <c r="AW32" s="206">
        <f t="shared" si="18"/>
        <v>0</v>
      </c>
      <c r="AX32" s="206">
        <f t="shared" si="19"/>
        <v>0</v>
      </c>
      <c r="AY32" s="206">
        <f t="shared" si="20"/>
        <v>0</v>
      </c>
      <c r="AZ32" s="206">
        <f t="shared" si="21"/>
        <v>0</v>
      </c>
      <c r="BA32" s="206">
        <f t="shared" si="22"/>
        <v>0</v>
      </c>
      <c r="BB32" s="207">
        <f t="shared" si="23"/>
        <v>0</v>
      </c>
      <c r="BD32" s="51" t="s">
        <v>122</v>
      </c>
      <c r="BE32" s="202">
        <f t="shared" si="24"/>
        <v>0</v>
      </c>
      <c r="BF32" s="202">
        <f t="shared" si="25"/>
        <v>0</v>
      </c>
      <c r="BG32" s="202">
        <f t="shared" si="26"/>
        <v>0</v>
      </c>
      <c r="BH32" s="202">
        <f t="shared" si="27"/>
        <v>0</v>
      </c>
      <c r="BI32" s="202">
        <f t="shared" si="28"/>
        <v>0</v>
      </c>
      <c r="BJ32" s="202">
        <f>$G$19*BJ14/1000000</f>
        <v>0</v>
      </c>
      <c r="BK32" s="203">
        <f t="shared" si="29"/>
        <v>0</v>
      </c>
      <c r="BM32" s="51" t="s">
        <v>122</v>
      </c>
      <c r="BN32" s="202">
        <f t="shared" si="30"/>
        <v>0.42429267761794281</v>
      </c>
      <c r="BO32" s="202">
        <f t="shared" si="31"/>
        <v>1.8085416506385088</v>
      </c>
      <c r="BP32" s="202">
        <f t="shared" si="32"/>
        <v>0.37369175235210006</v>
      </c>
      <c r="BQ32" s="202">
        <f t="shared" si="33"/>
        <v>1.8823323570488919E-2</v>
      </c>
      <c r="BR32" s="202">
        <f t="shared" si="34"/>
        <v>5.1030197259127358E-2</v>
      </c>
      <c r="BS32" s="202">
        <f>$B$8*BS14/1000000</f>
        <v>1.952774972457245</v>
      </c>
      <c r="BT32" s="203">
        <f t="shared" si="35"/>
        <v>0</v>
      </c>
    </row>
    <row r="33" spans="1:72" ht="18">
      <c r="A33" s="78" t="s">
        <v>132</v>
      </c>
      <c r="B33" s="550">
        <v>0</v>
      </c>
      <c r="C33" s="550">
        <v>0</v>
      </c>
      <c r="D33" s="550">
        <v>0</v>
      </c>
      <c r="E33" s="550">
        <v>0</v>
      </c>
      <c r="F33" s="550">
        <v>0</v>
      </c>
      <c r="G33" s="550">
        <v>0</v>
      </c>
      <c r="H33" s="550">
        <v>0</v>
      </c>
      <c r="I33" s="550">
        <v>0</v>
      </c>
      <c r="J33" s="87" t="s">
        <v>121</v>
      </c>
      <c r="K33" s="280">
        <f t="shared" si="42"/>
        <v>0.25177610694509561</v>
      </c>
      <c r="L33" s="280">
        <f t="shared" si="42"/>
        <v>2.2168147280816612E-2</v>
      </c>
      <c r="M33" s="280">
        <f t="shared" si="42"/>
        <v>0.18554440257438204</v>
      </c>
      <c r="N33" s="280">
        <f t="shared" si="42"/>
        <v>2.3300614928867921E-2</v>
      </c>
      <c r="O33" s="280">
        <f t="shared" si="42"/>
        <v>0.21807739929440009</v>
      </c>
      <c r="P33" s="280">
        <f t="shared" si="42"/>
        <v>0.16990338115794401</v>
      </c>
      <c r="Q33" s="281">
        <f t="shared" si="42"/>
        <v>0</v>
      </c>
      <c r="T33" s="51" t="s">
        <v>123</v>
      </c>
      <c r="U33" s="190">
        <f t="shared" si="0"/>
        <v>3.2654112085705296E-2</v>
      </c>
      <c r="V33" s="190">
        <f t="shared" si="1"/>
        <v>7.8830834785313789E-2</v>
      </c>
      <c r="W33" s="190">
        <f t="shared" si="2"/>
        <v>1.2584671619962334E-2</v>
      </c>
      <c r="X33" s="190">
        <f t="shared" si="3"/>
        <v>8.4385268561521323E-4</v>
      </c>
      <c r="Y33" s="190">
        <f t="shared" si="4"/>
        <v>5.0852411312695437E-3</v>
      </c>
      <c r="Z33" s="190">
        <f t="shared" si="43"/>
        <v>0</v>
      </c>
      <c r="AA33" s="191">
        <f t="shared" si="5"/>
        <v>0</v>
      </c>
      <c r="AC33" s="51" t="s">
        <v>123</v>
      </c>
      <c r="AD33" s="196">
        <f t="shared" si="6"/>
        <v>3.5802291076690307E-3</v>
      </c>
      <c r="AE33" s="196">
        <f t="shared" si="7"/>
        <v>2.2346766679331366E-2</v>
      </c>
      <c r="AF33" s="196">
        <f t="shared" si="8"/>
        <v>2.8489956888564641E-4</v>
      </c>
      <c r="AG33" s="196">
        <f t="shared" si="9"/>
        <v>7.0960179306946451E-4</v>
      </c>
      <c r="AH33" s="196">
        <f t="shared" si="10"/>
        <v>7.3759499183392654E-3</v>
      </c>
      <c r="AI33" s="196">
        <f t="shared" si="37"/>
        <v>2.9216707543762246E-3</v>
      </c>
      <c r="AJ33" s="197">
        <f t="shared" si="11"/>
        <v>0</v>
      </c>
      <c r="AL33" s="51" t="s">
        <v>123</v>
      </c>
      <c r="AM33" s="202">
        <f t="shared" si="12"/>
        <v>0</v>
      </c>
      <c r="AN33" s="202">
        <f t="shared" si="38"/>
        <v>0</v>
      </c>
      <c r="AO33" s="202">
        <f t="shared" si="13"/>
        <v>0</v>
      </c>
      <c r="AP33" s="202">
        <f t="shared" si="14"/>
        <v>0</v>
      </c>
      <c r="AQ33" s="202">
        <f t="shared" si="15"/>
        <v>0</v>
      </c>
      <c r="AR33" s="202">
        <f t="shared" si="44"/>
        <v>0</v>
      </c>
      <c r="AS33" s="203">
        <f t="shared" si="16"/>
        <v>0</v>
      </c>
      <c r="AU33" s="51" t="s">
        <v>123</v>
      </c>
      <c r="AV33" s="206">
        <f t="shared" si="17"/>
        <v>0</v>
      </c>
      <c r="AW33" s="206">
        <f t="shared" si="18"/>
        <v>0</v>
      </c>
      <c r="AX33" s="206">
        <f t="shared" si="19"/>
        <v>0</v>
      </c>
      <c r="AY33" s="206">
        <f t="shared" si="20"/>
        <v>0</v>
      </c>
      <c r="AZ33" s="206">
        <f t="shared" si="21"/>
        <v>0</v>
      </c>
      <c r="BA33" s="206">
        <f t="shared" si="22"/>
        <v>0</v>
      </c>
      <c r="BB33" s="207">
        <f t="shared" si="23"/>
        <v>0</v>
      </c>
      <c r="BD33" s="51" t="s">
        <v>123</v>
      </c>
      <c r="BE33" s="202">
        <f t="shared" si="24"/>
        <v>0</v>
      </c>
      <c r="BF33" s="202">
        <f t="shared" si="25"/>
        <v>0</v>
      </c>
      <c r="BG33" s="202">
        <f t="shared" si="26"/>
        <v>0</v>
      </c>
      <c r="BH33" s="202">
        <f t="shared" si="27"/>
        <v>0</v>
      </c>
      <c r="BI33" s="202">
        <f t="shared" si="28"/>
        <v>0</v>
      </c>
      <c r="BJ33" s="202">
        <f>$G$19*BJ15/1000000</f>
        <v>0</v>
      </c>
      <c r="BK33" s="203">
        <f t="shared" si="29"/>
        <v>0</v>
      </c>
      <c r="BM33" s="51" t="s">
        <v>123</v>
      </c>
      <c r="BN33" s="202">
        <f t="shared" si="30"/>
        <v>0</v>
      </c>
      <c r="BO33" s="202">
        <f t="shared" si="31"/>
        <v>0</v>
      </c>
      <c r="BP33" s="202">
        <f t="shared" si="32"/>
        <v>0</v>
      </c>
      <c r="BQ33" s="202">
        <f t="shared" si="33"/>
        <v>0</v>
      </c>
      <c r="BR33" s="202">
        <f t="shared" si="34"/>
        <v>0</v>
      </c>
      <c r="BS33" s="202">
        <f>$B$8*BS15/1000000</f>
        <v>0</v>
      </c>
      <c r="BT33" s="203">
        <f t="shared" si="35"/>
        <v>0</v>
      </c>
    </row>
    <row r="34" spans="1:72" ht="18">
      <c r="A34" s="78" t="s">
        <v>164</v>
      </c>
      <c r="B34" s="553">
        <v>0</v>
      </c>
      <c r="C34" s="553">
        <v>0</v>
      </c>
      <c r="D34" s="553">
        <v>0</v>
      </c>
      <c r="E34" s="553"/>
      <c r="F34" s="554">
        <v>0</v>
      </c>
      <c r="G34" s="553">
        <v>0</v>
      </c>
      <c r="H34" s="555">
        <v>0</v>
      </c>
      <c r="I34" s="556">
        <v>0</v>
      </c>
      <c r="J34" s="87"/>
      <c r="K34" s="280"/>
      <c r="L34" s="280"/>
      <c r="M34" s="280"/>
      <c r="N34" s="280"/>
      <c r="O34" s="280"/>
      <c r="P34" s="280"/>
      <c r="Q34" s="281"/>
      <c r="T34" s="51" t="s">
        <v>124</v>
      </c>
      <c r="U34" s="190">
        <f t="shared" si="0"/>
        <v>6479.8002855728146</v>
      </c>
      <c r="V34" s="190">
        <f t="shared" si="1"/>
        <v>15031.920650362847</v>
      </c>
      <c r="W34" s="190">
        <f t="shared" si="2"/>
        <v>2497.6396942480055</v>
      </c>
      <c r="X34" s="190">
        <f t="shared" si="3"/>
        <v>167.45201500864229</v>
      </c>
      <c r="Y34" s="190">
        <f t="shared" si="4"/>
        <v>1009.3542658947558</v>
      </c>
      <c r="Z34" s="190">
        <f t="shared" si="43"/>
        <v>2.7727441875096515E-2</v>
      </c>
      <c r="AA34" s="191">
        <f t="shared" si="5"/>
        <v>0</v>
      </c>
      <c r="AC34" s="51" t="s">
        <v>124</v>
      </c>
      <c r="AD34" s="196">
        <f>$B$18*AD16*365/1000000</f>
        <v>355.22585094328133</v>
      </c>
      <c r="AE34" s="196">
        <f>$C$18*AE16*365/1000000</f>
        <v>6921.5047531784958</v>
      </c>
      <c r="AF34" s="196">
        <f>$D$18*AF16*365/1000000</f>
        <v>42.008208181809657</v>
      </c>
      <c r="AG34" s="196">
        <f>$E$18*AG16*365/1000000</f>
        <v>70.405799024311733</v>
      </c>
      <c r="AH34" s="196">
        <f>$F$18*AH16*365/1000000</f>
        <v>533.44976046100464</v>
      </c>
      <c r="AI34" s="196">
        <f>$G$18*AI16*365/1000000</f>
        <v>437.87398845096789</v>
      </c>
      <c r="AJ34" s="197">
        <f t="shared" si="11"/>
        <v>0</v>
      </c>
      <c r="AL34" s="51" t="s">
        <v>124</v>
      </c>
      <c r="AM34" s="202">
        <f t="shared" si="12"/>
        <v>0</v>
      </c>
      <c r="AN34" s="202">
        <f t="shared" si="38"/>
        <v>0</v>
      </c>
      <c r="AO34" s="202">
        <f t="shared" si="13"/>
        <v>0</v>
      </c>
      <c r="AP34" s="202">
        <f t="shared" si="14"/>
        <v>0</v>
      </c>
      <c r="AQ34" s="202">
        <f t="shared" si="15"/>
        <v>0</v>
      </c>
      <c r="AR34" s="202">
        <f t="shared" si="44"/>
        <v>0</v>
      </c>
      <c r="AS34" s="203">
        <f t="shared" si="16"/>
        <v>0</v>
      </c>
      <c r="AU34" s="51" t="s">
        <v>124</v>
      </c>
      <c r="AV34" s="206">
        <f t="shared" si="17"/>
        <v>0</v>
      </c>
      <c r="AW34" s="206">
        <f>$C$19*AW16/1000000</f>
        <v>0</v>
      </c>
      <c r="AX34" s="206">
        <f t="shared" si="19"/>
        <v>0</v>
      </c>
      <c r="AY34" s="206">
        <f>$E$19*AY16/1000000</f>
        <v>0</v>
      </c>
      <c r="AZ34" s="206">
        <f>$F$19*AZ16/1000000</f>
        <v>0</v>
      </c>
      <c r="BA34" s="206">
        <f>$G$19*BA16/1000000</f>
        <v>0</v>
      </c>
      <c r="BB34" s="207">
        <f t="shared" si="23"/>
        <v>0</v>
      </c>
      <c r="BD34" s="51" t="s">
        <v>124</v>
      </c>
      <c r="BE34" s="202">
        <f>$B$20*BE16/1000000</f>
        <v>0</v>
      </c>
      <c r="BF34" s="202">
        <f>$C$20*BF16/1000000</f>
        <v>0</v>
      </c>
      <c r="BG34" s="202">
        <f>$D$20*BG16/1000000</f>
        <v>0</v>
      </c>
      <c r="BH34" s="202">
        <f>$E$20*BH16/1000000</f>
        <v>0</v>
      </c>
      <c r="BI34" s="202">
        <f>$F$20*BI16/1000000</f>
        <v>0</v>
      </c>
      <c r="BJ34" s="202">
        <f>$G$20*BJ16/1000000</f>
        <v>0</v>
      </c>
      <c r="BK34" s="203">
        <f t="shared" si="29"/>
        <v>0</v>
      </c>
      <c r="BM34" s="51" t="s">
        <v>124</v>
      </c>
      <c r="BN34" s="202">
        <f t="shared" si="30"/>
        <v>0</v>
      </c>
      <c r="BO34" s="202">
        <f t="shared" si="31"/>
        <v>0</v>
      </c>
      <c r="BP34" s="202">
        <f t="shared" si="32"/>
        <v>0</v>
      </c>
      <c r="BQ34" s="202">
        <f t="shared" si="33"/>
        <v>0</v>
      </c>
      <c r="BR34" s="202">
        <f t="shared" si="34"/>
        <v>0</v>
      </c>
      <c r="BS34" s="202">
        <f>$B$8*BS16/1000000</f>
        <v>0</v>
      </c>
      <c r="BT34" s="203">
        <f t="shared" si="35"/>
        <v>0</v>
      </c>
    </row>
    <row r="35" spans="1:72" ht="18.75" thickBot="1">
      <c r="A35" s="82" t="s">
        <v>5</v>
      </c>
      <c r="B35" s="636">
        <v>0</v>
      </c>
      <c r="C35" s="636">
        <f>SUM(C29:C34)</f>
        <v>10926.223188890815</v>
      </c>
      <c r="D35" s="636">
        <v>0</v>
      </c>
      <c r="E35" s="636">
        <f>SUM(E29:E34)</f>
        <v>7098.6868869785831</v>
      </c>
      <c r="F35" s="636">
        <v>0</v>
      </c>
      <c r="G35" s="636">
        <f>SUM(B35:F35)</f>
        <v>18024.910075869397</v>
      </c>
      <c r="H35" s="636">
        <f>G35*AC51</f>
        <v>18631.181481415148</v>
      </c>
      <c r="I35" s="557">
        <f>(114378*1.0491)*Population!J20</f>
        <v>2779.0118675262424</v>
      </c>
      <c r="J35" s="87" t="s">
        <v>122</v>
      </c>
      <c r="K35" s="280">
        <f t="shared" ref="K35:Q38" si="45">U14+AD14+AM14+AV14+BE14+BN14</f>
        <v>5.8605614219999998E-2</v>
      </c>
      <c r="L35" s="280">
        <f t="shared" si="45"/>
        <v>2.1270000000000001E-2</v>
      </c>
      <c r="M35" s="280">
        <f t="shared" si="45"/>
        <v>3.4927199999999999E-2</v>
      </c>
      <c r="N35" s="280">
        <f t="shared" si="45"/>
        <v>9.3859999999999985E-3</v>
      </c>
      <c r="O35" s="280">
        <f t="shared" si="45"/>
        <v>2.9106E-2</v>
      </c>
      <c r="P35" s="280">
        <f t="shared" si="45"/>
        <v>8.402599999999999E-2</v>
      </c>
      <c r="Q35" s="281">
        <f t="shared" si="45"/>
        <v>0</v>
      </c>
      <c r="T35" s="55" t="s">
        <v>125</v>
      </c>
      <c r="U35" s="192">
        <f t="shared" si="0"/>
        <v>2040.8820089917062</v>
      </c>
      <c r="V35" s="192">
        <f t="shared" si="1"/>
        <v>4819.6555078614529</v>
      </c>
      <c r="W35" s="192">
        <f t="shared" si="2"/>
        <v>786.77362158925064</v>
      </c>
      <c r="X35" s="192">
        <f t="shared" si="3"/>
        <v>52.740792966952668</v>
      </c>
      <c r="Y35" s="192">
        <f t="shared" si="4"/>
        <v>317.91182232900803</v>
      </c>
      <c r="Z35" s="190">
        <f t="shared" si="43"/>
        <v>5514.070364582979</v>
      </c>
      <c r="AA35" s="193">
        <f t="shared" si="5"/>
        <v>0</v>
      </c>
      <c r="AC35" s="55" t="s">
        <v>125</v>
      </c>
      <c r="AD35" s="198">
        <f>$B$18*AD17*365/1000000</f>
        <v>111.88216203633904</v>
      </c>
      <c r="AE35" s="198">
        <f>$C$18*AE17*365/1000000</f>
        <v>2204.1155311594393</v>
      </c>
      <c r="AF35" s="198">
        <f>$D$18*AF17*365/1000000</f>
        <v>13.234774135827179</v>
      </c>
      <c r="AG35" s="198">
        <f>$E$18*AG17*365/1000000</f>
        <v>22.175054990738616</v>
      </c>
      <c r="AH35" s="198">
        <f>$F$18*AH17*365/1000000</f>
        <v>168.01567788290964</v>
      </c>
      <c r="AI35" s="198">
        <f>$G$18*AI17*365/1000000</f>
        <v>138.90689160389331</v>
      </c>
      <c r="AJ35" s="199">
        <f t="shared" si="11"/>
        <v>0</v>
      </c>
      <c r="AL35" s="55" t="s">
        <v>125</v>
      </c>
      <c r="AM35" s="204">
        <f t="shared" si="12"/>
        <v>0</v>
      </c>
      <c r="AN35" s="204">
        <f t="shared" si="38"/>
        <v>0</v>
      </c>
      <c r="AO35" s="204">
        <f t="shared" si="13"/>
        <v>0</v>
      </c>
      <c r="AP35" s="204">
        <f t="shared" si="14"/>
        <v>0</v>
      </c>
      <c r="AQ35" s="204">
        <f t="shared" si="15"/>
        <v>0</v>
      </c>
      <c r="AR35" s="202">
        <f t="shared" si="44"/>
        <v>0</v>
      </c>
      <c r="AS35" s="205">
        <f t="shared" si="16"/>
        <v>0</v>
      </c>
      <c r="AU35" s="55" t="s">
        <v>125</v>
      </c>
      <c r="AV35" s="208">
        <f t="shared" si="17"/>
        <v>0</v>
      </c>
      <c r="AW35" s="208">
        <f>$C$19*AW17/1000000</f>
        <v>0</v>
      </c>
      <c r="AX35" s="208">
        <f t="shared" si="19"/>
        <v>0</v>
      </c>
      <c r="AY35" s="208">
        <f>$E$19*AY17/1000000</f>
        <v>0</v>
      </c>
      <c r="AZ35" s="208">
        <f>$F$19*AZ17/1000000</f>
        <v>0</v>
      </c>
      <c r="BA35" s="208">
        <f>$G$19*BA17/1000000</f>
        <v>0</v>
      </c>
      <c r="BB35" s="209">
        <f t="shared" si="23"/>
        <v>0</v>
      </c>
      <c r="BD35" s="55" t="s">
        <v>125</v>
      </c>
      <c r="BE35" s="204">
        <f>$B$20*BE17/1000000</f>
        <v>0</v>
      </c>
      <c r="BF35" s="204">
        <f>$C$20*BF17/1000000</f>
        <v>0</v>
      </c>
      <c r="BG35" s="204">
        <f>$D$20*BG17/1000000</f>
        <v>0</v>
      </c>
      <c r="BH35" s="204">
        <f>$E$20*BH17/1000000</f>
        <v>0</v>
      </c>
      <c r="BI35" s="204">
        <f>$F$20*BI17/1000000</f>
        <v>0</v>
      </c>
      <c r="BJ35" s="204">
        <f>$G$20*BJ17/1000000</f>
        <v>0</v>
      </c>
      <c r="BK35" s="205">
        <f t="shared" si="29"/>
        <v>0</v>
      </c>
      <c r="BM35" s="55" t="s">
        <v>125</v>
      </c>
      <c r="BN35" s="204">
        <f t="shared" si="30"/>
        <v>0</v>
      </c>
      <c r="BO35" s="204">
        <f t="shared" si="31"/>
        <v>0</v>
      </c>
      <c r="BP35" s="204">
        <f t="shared" si="32"/>
        <v>0</v>
      </c>
      <c r="BQ35" s="204">
        <f t="shared" si="33"/>
        <v>0</v>
      </c>
      <c r="BR35" s="204">
        <f t="shared" si="34"/>
        <v>0</v>
      </c>
      <c r="BS35" s="202">
        <f>$B$8*BS17/1000000</f>
        <v>0</v>
      </c>
      <c r="BT35" s="205">
        <f t="shared" si="35"/>
        <v>0</v>
      </c>
    </row>
    <row r="36" spans="1:72" ht="15.75" thickBot="1">
      <c r="J36" s="51" t="s">
        <v>123</v>
      </c>
      <c r="K36" s="280">
        <f t="shared" si="45"/>
        <v>6.5203733146805762E-3</v>
      </c>
      <c r="L36" s="280">
        <f t="shared" si="45"/>
        <v>1.1560854644233475E-3</v>
      </c>
      <c r="M36" s="280">
        <f t="shared" si="45"/>
        <v>1.5712432575302887E-3</v>
      </c>
      <c r="N36" s="280">
        <f t="shared" si="45"/>
        <v>7.7631990422274077E-4</v>
      </c>
      <c r="O36" s="280">
        <f t="shared" si="45"/>
        <v>4.8601262545057335E-3</v>
      </c>
      <c r="P36" s="280">
        <f t="shared" si="45"/>
        <v>1.6085184910311452E-3</v>
      </c>
      <c r="Q36" s="281">
        <f t="shared" si="45"/>
        <v>0</v>
      </c>
      <c r="T36" s="58" t="s">
        <v>126</v>
      </c>
      <c r="U36" s="194">
        <f t="shared" ref="U36:AA36" si="46">SUM(U22:U33)</f>
        <v>64.769698460030227</v>
      </c>
      <c r="V36" s="194">
        <f t="shared" si="46"/>
        <v>59.749923703727148</v>
      </c>
      <c r="W36" s="194">
        <f t="shared" si="46"/>
        <v>15.996136555039275</v>
      </c>
      <c r="X36" s="194">
        <f t="shared" si="46"/>
        <v>16.866280095478409</v>
      </c>
      <c r="Y36" s="194">
        <f t="shared" si="46"/>
        <v>9.6846758815238019</v>
      </c>
      <c r="Z36" s="194">
        <f t="shared" si="46"/>
        <v>71.602374601391347</v>
      </c>
      <c r="AA36" s="195">
        <f t="shared" si="46"/>
        <v>0</v>
      </c>
      <c r="AC36" s="58" t="s">
        <v>126</v>
      </c>
      <c r="AD36" s="200">
        <f t="shared" ref="AD36:AJ36" si="47">SUM(AD22:AD33)</f>
        <v>15.287697106413024</v>
      </c>
      <c r="AE36" s="200">
        <f t="shared" si="47"/>
        <v>809.10912893446539</v>
      </c>
      <c r="AF36" s="200">
        <f t="shared" si="47"/>
        <v>1.4036809119183205</v>
      </c>
      <c r="AG36" s="200">
        <f t="shared" si="47"/>
        <v>88.913847140176898</v>
      </c>
      <c r="AH36" s="200">
        <f t="shared" si="47"/>
        <v>38.657096564442654</v>
      </c>
      <c r="AI36" s="200">
        <f t="shared" si="47"/>
        <v>48.22291029897444</v>
      </c>
      <c r="AJ36" s="201">
        <f t="shared" si="47"/>
        <v>0</v>
      </c>
      <c r="AL36" s="58" t="s">
        <v>126</v>
      </c>
      <c r="AM36" s="200">
        <f t="shared" ref="AM36:AS36" si="48">SUM(AM22:AM33)</f>
        <v>0</v>
      </c>
      <c r="AN36" s="200">
        <f t="shared" si="48"/>
        <v>0.41844540143708014</v>
      </c>
      <c r="AO36" s="200">
        <f t="shared" si="48"/>
        <v>0</v>
      </c>
      <c r="AP36" s="200">
        <f t="shared" si="48"/>
        <v>7.7791675334912394E-2</v>
      </c>
      <c r="AQ36" s="200">
        <f t="shared" si="48"/>
        <v>0</v>
      </c>
      <c r="AR36" s="200" t="e">
        <f t="shared" si="48"/>
        <v>#REF!</v>
      </c>
      <c r="AS36" s="201">
        <f t="shared" si="48"/>
        <v>0</v>
      </c>
      <c r="AU36" s="58" t="s">
        <v>126</v>
      </c>
      <c r="AV36" s="194">
        <f t="shared" ref="AV36:BB36" si="49">SUM(AV22:AV33)</f>
        <v>0</v>
      </c>
      <c r="AW36" s="194">
        <f t="shared" si="49"/>
        <v>10.804643746439805</v>
      </c>
      <c r="AX36" s="194">
        <f t="shared" si="49"/>
        <v>0</v>
      </c>
      <c r="AY36" s="194">
        <f t="shared" si="49"/>
        <v>1.1625870164462719</v>
      </c>
      <c r="AZ36" s="194">
        <f t="shared" si="49"/>
        <v>0</v>
      </c>
      <c r="BA36" s="194">
        <f t="shared" si="49"/>
        <v>2.7730276127188906</v>
      </c>
      <c r="BB36" s="195">
        <f t="shared" si="49"/>
        <v>0</v>
      </c>
      <c r="BD36" s="58" t="s">
        <v>126</v>
      </c>
      <c r="BE36" s="200">
        <f t="shared" ref="BE36:BK36" si="50">SUM(BE22:BE33)</f>
        <v>0</v>
      </c>
      <c r="BF36" s="200">
        <f t="shared" si="50"/>
        <v>18.612368659431755</v>
      </c>
      <c r="BG36" s="200">
        <f t="shared" si="50"/>
        <v>0</v>
      </c>
      <c r="BH36" s="200">
        <f t="shared" si="50"/>
        <v>0.88958425749192371</v>
      </c>
      <c r="BI36" s="200">
        <f t="shared" si="50"/>
        <v>0</v>
      </c>
      <c r="BJ36" s="200">
        <f t="shared" si="50"/>
        <v>1.3430859092193106</v>
      </c>
      <c r="BK36" s="201">
        <f t="shared" si="50"/>
        <v>0</v>
      </c>
      <c r="BM36" s="58" t="s">
        <v>126</v>
      </c>
      <c r="BN36" s="200">
        <f t="shared" ref="BN36:BT36" si="51">SUM(BN22:BN33)</f>
        <v>0.64172083563511606</v>
      </c>
      <c r="BO36" s="200">
        <f t="shared" si="51"/>
        <v>2.7837256746710928</v>
      </c>
      <c r="BP36" s="200">
        <f t="shared" si="51"/>
        <v>0.57540518330117729</v>
      </c>
      <c r="BQ36" s="200">
        <f t="shared" si="51"/>
        <v>2.8840636721415E-2</v>
      </c>
      <c r="BR36" s="200">
        <f t="shared" si="51"/>
        <v>7.8575563477025726E-2</v>
      </c>
      <c r="BS36" s="202">
        <f>SUM(BS22:BS35)</f>
        <v>2.9534716322891601</v>
      </c>
      <c r="BT36" s="201">
        <f t="shared" si="51"/>
        <v>0</v>
      </c>
    </row>
    <row r="37" spans="1:72" ht="15.75" thickBot="1">
      <c r="J37" s="51" t="s">
        <v>124</v>
      </c>
      <c r="K37" s="280">
        <f t="shared" si="45"/>
        <v>1094.4559246549441</v>
      </c>
      <c r="L37" s="280">
        <f t="shared" si="45"/>
        <v>247.7067234486542</v>
      </c>
      <c r="M37" s="280">
        <f t="shared" si="45"/>
        <v>291.68698858578381</v>
      </c>
      <c r="N37" s="280">
        <f t="shared" si="45"/>
        <v>118.77434829686032</v>
      </c>
      <c r="O37" s="280">
        <f t="shared" si="45"/>
        <v>717.43222541381556</v>
      </c>
      <c r="P37" s="280">
        <f t="shared" si="45"/>
        <v>299.52657217736856</v>
      </c>
      <c r="Q37" s="281">
        <f t="shared" si="45"/>
        <v>0</v>
      </c>
    </row>
    <row r="38" spans="1:72" ht="18.75" thickBot="1">
      <c r="A38" s="717" t="s">
        <v>165</v>
      </c>
      <c r="B38" s="718"/>
      <c r="C38" s="718"/>
      <c r="D38" s="718"/>
      <c r="E38" s="718"/>
      <c r="F38" s="719"/>
      <c r="J38" s="54" t="s">
        <v>125</v>
      </c>
      <c r="K38" s="274">
        <f t="shared" si="45"/>
        <v>344.7105338862487</v>
      </c>
      <c r="L38" s="274">
        <f t="shared" si="45"/>
        <v>79.266875133672428</v>
      </c>
      <c r="M38" s="274">
        <f t="shared" si="45"/>
        <v>91.886035772433416</v>
      </c>
      <c r="N38" s="274">
        <f t="shared" si="45"/>
        <v>37.409244066200991</v>
      </c>
      <c r="O38" s="274">
        <f t="shared" si="45"/>
        <v>225.9657400276397</v>
      </c>
      <c r="P38" s="274">
        <f t="shared" si="45"/>
        <v>94.490489416465579</v>
      </c>
      <c r="Q38" s="282">
        <f t="shared" si="45"/>
        <v>0</v>
      </c>
      <c r="U38" s="25"/>
    </row>
    <row r="39" spans="1:72" ht="45">
      <c r="A39" s="47" t="s">
        <v>166</v>
      </c>
      <c r="B39" s="48" t="s">
        <v>167</v>
      </c>
      <c r="C39" s="48" t="s">
        <v>143</v>
      </c>
      <c r="D39" s="48" t="s">
        <v>168</v>
      </c>
      <c r="E39" s="48" t="s">
        <v>169</v>
      </c>
      <c r="F39" s="88" t="s">
        <v>161</v>
      </c>
      <c r="G39" s="25"/>
    </row>
    <row r="40" spans="1:72" ht="0.75" customHeight="1">
      <c r="A40" s="78" t="s">
        <v>149</v>
      </c>
      <c r="B40" s="247">
        <f>'[3]רכב מוטורי וסיכום'!T48</f>
        <v>5.5636485967574438E-4</v>
      </c>
      <c r="C40" s="247">
        <f>'[3]רכב מוטורי וסיכום'!U48</f>
        <v>9.654874301831621E-4</v>
      </c>
      <c r="D40" s="247">
        <f>'[3]רכב מוטורי וסיכום'!V48</f>
        <v>2.3517897743721662E-4</v>
      </c>
      <c r="E40" s="247">
        <f>'[3]רכב מוטורי וסיכום'!W48</f>
        <v>5.769537870691045E-4</v>
      </c>
      <c r="F40" s="275">
        <f>'[3]רכב מוטורי וסיכום'!X48</f>
        <v>7.5558773463151949E-5</v>
      </c>
      <c r="K40" s="89">
        <f>V35+X35+AE35+AG35</f>
        <v>7098.6868869785831</v>
      </c>
    </row>
    <row r="41" spans="1:72" ht="15.75" thickBot="1">
      <c r="A41" s="78" t="s">
        <v>124</v>
      </c>
      <c r="B41" s="247">
        <f>'[3]רכב מוטורי וסיכום'!T49</f>
        <v>32.560077246264704</v>
      </c>
      <c r="C41" s="247">
        <f>'[3]רכב מוטורי וסיכום'!U49</f>
        <v>56.503110792048965</v>
      </c>
      <c r="D41" s="247">
        <f>'[3]רכב מוטורי וסיכום'!V49</f>
        <v>13.763352481528328</v>
      </c>
      <c r="E41" s="247">
        <f>'[3]רכב מוטורי וסיכום'!W49</f>
        <v>33.765000696563568</v>
      </c>
      <c r="F41" s="275">
        <f>'[3]רכב מוטורי וסיכום'!X49</f>
        <v>4.4219174841974649</v>
      </c>
    </row>
    <row r="42" spans="1:72" ht="32.25" customHeight="1" thickBot="1">
      <c r="A42" s="78" t="s">
        <v>170</v>
      </c>
      <c r="B42" s="250">
        <f>'[3]רכב מוטורי וסיכום'!T50</f>
        <v>2.8164830929158994E-6</v>
      </c>
      <c r="C42" s="250">
        <f>'[3]רכב מוטורי וסיכום'!U50</f>
        <v>4.887582269517385E-6</v>
      </c>
      <c r="D42" s="250">
        <f>'[3]רכב מוטורי וסיכום'!V50</f>
        <v>1.1905453808624999E-6</v>
      </c>
      <c r="E42" s="250">
        <f>'[3]רכב מוטורי וסיכום'!W50</f>
        <v>2.9207103188022865E-6</v>
      </c>
      <c r="F42" s="275">
        <f>'[3]רכב מוטורי וסיכום'!X50</f>
        <v>3.825008073019889E-7</v>
      </c>
      <c r="Y42" s="47" t="s">
        <v>171</v>
      </c>
      <c r="Z42" s="47" t="s">
        <v>172</v>
      </c>
      <c r="AA42" s="47" t="s">
        <v>146</v>
      </c>
      <c r="AB42" s="47" t="s">
        <v>173</v>
      </c>
      <c r="AD42" s="47" t="s">
        <v>174</v>
      </c>
    </row>
    <row r="43" spans="1:72" ht="46.5" customHeight="1" thickBot="1">
      <c r="A43" s="78" t="s">
        <v>155</v>
      </c>
      <c r="B43" s="251">
        <f>'[3]רכב מוטורי וסיכום'!T51</f>
        <v>32.575666728267997</v>
      </c>
      <c r="C43" s="251">
        <f>'[3]רכב מוטורי וסיכום'!U51</f>
        <v>56.530163990423169</v>
      </c>
      <c r="D43" s="251">
        <f>'[3]רכב מוטורי וסיכום'!V51</f>
        <v>13.769942255078094</v>
      </c>
      <c r="E43" s="251">
        <f>'[3]רכב מוטורי וסיכום'!W51</f>
        <v>33.781167085442782</v>
      </c>
      <c r="F43" s="275">
        <f>'[3]רכב מוטורי וסיכום'!X51</f>
        <v>4.4240346598576625</v>
      </c>
      <c r="Y43" s="47" t="s">
        <v>149</v>
      </c>
      <c r="Z43" s="283">
        <v>32.782129387873397</v>
      </c>
      <c r="AA43" s="283">
        <v>28</v>
      </c>
      <c r="AB43" s="284">
        <v>917.89962286045511</v>
      </c>
      <c r="AD43" s="873">
        <f>Materials!$J$51</f>
        <v>1.22</v>
      </c>
      <c r="AE43" s="637"/>
    </row>
    <row r="44" spans="1:72" ht="15.75" thickBot="1">
      <c r="A44" s="78" t="s">
        <v>157</v>
      </c>
      <c r="B44" s="247">
        <f>'[3]רכב מוטורי וסיכום'!T52</f>
        <v>6.0369739037952362E-2</v>
      </c>
      <c r="C44" s="247">
        <f>'[3]רכב מוטורי וסיכום'!U52</f>
        <v>0.10476259093457235</v>
      </c>
      <c r="D44" s="247">
        <f>'[3]רכב מוטורי וסיכום'!V52</f>
        <v>2.5518674028715303E-2</v>
      </c>
      <c r="E44" s="247">
        <f>'[3]רכב מוטורי וסיכום'!W52</f>
        <v>6.260379130094558E-2</v>
      </c>
      <c r="F44" s="275">
        <f>'[3]רכב מוטורי וסיכום'!X52</f>
        <v>8.1986907632101615E-3</v>
      </c>
      <c r="Y44" s="47" t="s">
        <v>175</v>
      </c>
      <c r="Z44" s="285">
        <v>8.8129237480731231</v>
      </c>
      <c r="AA44" s="285">
        <v>1</v>
      </c>
      <c r="AB44" s="275">
        <v>8.8129237480731231</v>
      </c>
    </row>
    <row r="45" spans="1:72" ht="15.75" thickBot="1">
      <c r="A45" s="82" t="s">
        <v>176</v>
      </c>
      <c r="B45" s="252">
        <f>'[3]רכב מוטורי וסיכום'!T53</f>
        <v>6.4165304615471083E-2</v>
      </c>
      <c r="C45" s="252">
        <f>'[3]רכב מוטורי וסיכום'!U53</f>
        <v>0.111349223414679</v>
      </c>
      <c r="D45" s="252">
        <f>'[3]רכב מוטורי וסיכום'!V53</f>
        <v>2.7123083825259599E-2</v>
      </c>
      <c r="E45" s="252">
        <f>'[3]רכב מוטורי וסיכום'!W53</f>
        <v>6.6539816188094E-2</v>
      </c>
      <c r="F45" s="276">
        <f>'[3]רכב מוטורי וסיכום'!X53</f>
        <v>8.7141587598831005E-3</v>
      </c>
      <c r="Y45" s="47" t="s">
        <v>157</v>
      </c>
      <c r="Z45" s="285">
        <v>0.84046646903653832</v>
      </c>
      <c r="AA45" s="285">
        <v>0</v>
      </c>
      <c r="AB45" s="275">
        <v>0</v>
      </c>
    </row>
    <row r="46" spans="1:72" ht="15.75" thickBot="1">
      <c r="B46" s="249"/>
      <c r="C46" s="249"/>
      <c r="D46" s="249"/>
      <c r="E46" s="249"/>
      <c r="F46" s="249"/>
      <c r="Y46" s="47" t="s">
        <v>177</v>
      </c>
      <c r="Z46" s="14">
        <v>1.1800365860374284E-3</v>
      </c>
      <c r="AA46" s="14">
        <v>0</v>
      </c>
      <c r="AB46" s="276">
        <v>0</v>
      </c>
    </row>
    <row r="47" spans="1:72" ht="15" thickBot="1"/>
    <row r="48" spans="1:72" ht="19.5" customHeight="1" thickBot="1">
      <c r="A48" s="717" t="s">
        <v>178</v>
      </c>
      <c r="B48" s="718"/>
      <c r="C48" s="718"/>
      <c r="D48" s="718"/>
      <c r="E48" s="718"/>
      <c r="F48" s="718"/>
      <c r="G48" s="718"/>
      <c r="H48" s="719"/>
    </row>
    <row r="49" spans="1:31" ht="30.75" thickBot="1">
      <c r="A49" s="47" t="s">
        <v>172</v>
      </c>
      <c r="B49" s="48" t="s">
        <v>133</v>
      </c>
      <c r="C49" s="48" t="s">
        <v>100</v>
      </c>
      <c r="D49" s="48" t="s">
        <v>168</v>
      </c>
      <c r="E49" s="48" t="s">
        <v>169</v>
      </c>
      <c r="F49" s="90" t="s">
        <v>161</v>
      </c>
      <c r="G49" s="48" t="s">
        <v>162</v>
      </c>
      <c r="H49" s="49" t="s">
        <v>163</v>
      </c>
    </row>
    <row r="50" spans="1:31" ht="60.75" thickBot="1">
      <c r="A50" s="78" t="s">
        <v>149</v>
      </c>
      <c r="B50" s="155">
        <f>'[5]רכב מוטורי וסיכום'!T48</f>
        <v>5.5636485967574438E-4</v>
      </c>
      <c r="C50" s="155">
        <f>'[5]רכב מוטורי וסיכום'!U48</f>
        <v>9.654874301831621E-4</v>
      </c>
      <c r="D50" s="155">
        <f>'[5]רכב מוטורי וסיכום'!V48</f>
        <v>2.3517897743721662E-4</v>
      </c>
      <c r="E50" s="155">
        <f>'[5]רכב מוטורי וסיכום'!W48</f>
        <v>5.769537870691045E-4</v>
      </c>
      <c r="F50" s="155">
        <f>'[5]רכב מוטורי וסיכום'!X48</f>
        <v>7.5558773463151949E-5</v>
      </c>
      <c r="G50" s="156">
        <f>'[5]רכב מוטורי וסיכום'!$AK$53</f>
        <v>17.943428571428573</v>
      </c>
      <c r="H50" s="157">
        <f>'[5]רכב מוטורי וסיכום'!$AE$48</f>
        <v>32.782129387873397</v>
      </c>
      <c r="X50" s="47" t="s">
        <v>179</v>
      </c>
      <c r="Y50" s="47" t="s">
        <v>167</v>
      </c>
      <c r="Z50" s="47" t="s">
        <v>180</v>
      </c>
      <c r="AA50" s="47" t="s">
        <v>146</v>
      </c>
      <c r="AC50" s="47" t="s">
        <v>181</v>
      </c>
      <c r="AE50" s="47" t="s">
        <v>174</v>
      </c>
    </row>
    <row r="51" spans="1:31" ht="18.75" thickBot="1">
      <c r="A51" s="78" t="s">
        <v>182</v>
      </c>
      <c r="B51" s="155">
        <f>'[5]רכב מוטורי וסיכום'!T49</f>
        <v>32.560077246264704</v>
      </c>
      <c r="C51" s="155">
        <f>'[5]רכב מוטורי וסיכום'!U49</f>
        <v>56.503110792048965</v>
      </c>
      <c r="D51" s="155">
        <f>'[5]רכב מוטורי וסיכום'!V49</f>
        <v>13.763352481528328</v>
      </c>
      <c r="E51" s="155">
        <f>'[5]רכב מוטורי וסיכום'!W49</f>
        <v>33.765000696563568</v>
      </c>
      <c r="F51" s="155">
        <f>'[5]רכב מוטורי וסיכום'!X49</f>
        <v>4.4219174841974649</v>
      </c>
      <c r="G51" s="158">
        <f>[4]FuelProductionEmissionsForTrans!F50</f>
        <v>0</v>
      </c>
      <c r="H51" s="157">
        <f>'[5]רכב מוטורי וסיכום'!$AE$49</f>
        <v>9.0719328969623128</v>
      </c>
      <c r="J51" s="734" t="s">
        <v>96</v>
      </c>
      <c r="K51" s="735"/>
      <c r="L51" s="735"/>
      <c r="M51" s="735"/>
      <c r="N51" s="735"/>
      <c r="O51" s="736"/>
      <c r="X51" s="47" t="s">
        <v>149</v>
      </c>
      <c r="Y51" s="286">
        <v>5.5636485967574438E-4</v>
      </c>
      <c r="Z51" s="287">
        <v>9.6548743018316199E-4</v>
      </c>
      <c r="AA51" s="288">
        <v>28</v>
      </c>
      <c r="AC51" s="782">
        <f>Materials!$J$48</f>
        <v>1.0336351972350413</v>
      </c>
      <c r="AE51" s="816">
        <f>Materials!$J$51</f>
        <v>1.22</v>
      </c>
    </row>
    <row r="52" spans="1:31" ht="45.75" thickBot="1">
      <c r="A52" s="78" t="s">
        <v>183</v>
      </c>
      <c r="B52" s="159">
        <f>'[5]רכב מוטורי וסיכום'!T50</f>
        <v>2.8164830929158994E-6</v>
      </c>
      <c r="C52" s="159">
        <f>'[5]רכב מוטורי וסיכום'!U50</f>
        <v>4.887582269517385E-6</v>
      </c>
      <c r="D52" s="159">
        <f>'[5]רכב מוטורי וסיכום'!V50</f>
        <v>1.1905453808624999E-6</v>
      </c>
      <c r="E52" s="159">
        <f>'[5]רכב מוטורי וסיכום'!W50</f>
        <v>2.9207103188022865E-6</v>
      </c>
      <c r="F52" s="159">
        <f>'[5]רכב מוטורי וסיכום'!X50</f>
        <v>3.825008073019889E-7</v>
      </c>
      <c r="G52" s="158">
        <f>[4]FuelProductionEmissionsForTrans!F51</f>
        <v>0</v>
      </c>
      <c r="H52" s="157">
        <v>0</v>
      </c>
      <c r="J52" s="297" t="s">
        <v>1544</v>
      </c>
      <c r="K52" s="92" t="s">
        <v>1546</v>
      </c>
      <c r="L52" s="92"/>
      <c r="M52" s="92" t="s">
        <v>1547</v>
      </c>
      <c r="N52" s="92" t="s">
        <v>1548</v>
      </c>
      <c r="O52" s="92" t="s">
        <v>1549</v>
      </c>
      <c r="P52" s="93" t="s">
        <v>329</v>
      </c>
      <c r="X52" s="47" t="s">
        <v>182</v>
      </c>
      <c r="Y52" s="289">
        <v>32.560077246264697</v>
      </c>
      <c r="Z52" s="290">
        <v>56.50311079204895</v>
      </c>
      <c r="AA52" s="275">
        <v>1</v>
      </c>
    </row>
    <row r="53" spans="1:31" ht="30.75" thickBot="1">
      <c r="A53" s="78" t="s">
        <v>157</v>
      </c>
      <c r="B53" s="155">
        <f>'[5]רכב מוטורי וסיכום'!T51</f>
        <v>32.575666728267997</v>
      </c>
      <c r="C53" s="155">
        <f>'[5]רכב מוטורי וסיכום'!U51</f>
        <v>56.530163990423169</v>
      </c>
      <c r="D53" s="155">
        <f>'[5]רכב מוטורי וסיכום'!V51</f>
        <v>13.769942255078094</v>
      </c>
      <c r="E53" s="155">
        <f>'[5]רכב מוטורי וסיכום'!W51</f>
        <v>33.781167085442782</v>
      </c>
      <c r="F53" s="155">
        <f>'[5]רכב מוטורי וסיכום'!X51</f>
        <v>4.4240346598576625</v>
      </c>
      <c r="G53" s="158">
        <v>0</v>
      </c>
      <c r="H53" s="160">
        <f>'[6]מקדמי פליטה משימוש באנרגיה'!$R$6</f>
        <v>0.86516752297027422</v>
      </c>
      <c r="J53" s="629" t="s">
        <v>1550</v>
      </c>
      <c r="K53" s="618">
        <f>13767000*$K$80</f>
        <v>348440.18181818182</v>
      </c>
      <c r="L53" s="618"/>
      <c r="M53" s="618">
        <v>0</v>
      </c>
      <c r="N53" s="614">
        <f>93192*Population!$J$20</f>
        <v>2158.2892538104707</v>
      </c>
      <c r="O53" s="615">
        <f>N53*0.85</f>
        <v>1834.5458657388999</v>
      </c>
      <c r="P53" s="157">
        <f>O53/O70</f>
        <v>0.877601983413969</v>
      </c>
      <c r="X53" s="47" t="s">
        <v>184</v>
      </c>
      <c r="Y53" s="289">
        <v>2.8164830929158994E-6</v>
      </c>
      <c r="Z53" s="290">
        <v>4.8875822695173842E-6</v>
      </c>
      <c r="AA53" s="275">
        <v>4</v>
      </c>
    </row>
    <row r="54" spans="1:31" ht="45.75" thickBot="1">
      <c r="A54" s="78" t="s">
        <v>185</v>
      </c>
      <c r="B54" s="155">
        <f>'[5]רכב מוטורי וסיכום'!T52</f>
        <v>6.0369739037952362E-2</v>
      </c>
      <c r="C54" s="155">
        <f>'[5]רכב מוטורי וסיכום'!U52</f>
        <v>0.10476259093457235</v>
      </c>
      <c r="D54" s="155">
        <f>'[5]רכב מוטורי וסיכום'!V52</f>
        <v>2.5518674028715303E-2</v>
      </c>
      <c r="E54" s="155">
        <f>'[5]רכב מוטורי וסיכום'!W52</f>
        <v>6.260379130094558E-2</v>
      </c>
      <c r="F54" s="155">
        <f>'[5]רכב מוטורי וסיכום'!X52</f>
        <v>8.1986907632101615E-3</v>
      </c>
      <c r="G54" s="158">
        <f>'[6]מקדמי פליטה משימוש באנרגיה'!$W$13*1000</f>
        <v>1220</v>
      </c>
      <c r="H54" s="157">
        <f>'[5]רכב מוטורי וסיכום'!$AA$70*1000</f>
        <v>1220</v>
      </c>
      <c r="J54" s="78"/>
      <c r="K54" s="92" t="s">
        <v>1551</v>
      </c>
      <c r="L54" s="92" t="s">
        <v>1552</v>
      </c>
      <c r="M54" s="92" t="s">
        <v>1551</v>
      </c>
      <c r="N54" s="92" t="s">
        <v>1552</v>
      </c>
      <c r="O54" s="92" t="s">
        <v>1553</v>
      </c>
      <c r="P54" s="92" t="s">
        <v>1545</v>
      </c>
      <c r="X54" s="47" t="s">
        <v>155</v>
      </c>
      <c r="Y54" s="289">
        <v>32.575666728267997</v>
      </c>
      <c r="Z54" s="290">
        <v>56.530163990423155</v>
      </c>
      <c r="AA54" s="275">
        <v>0</v>
      </c>
    </row>
    <row r="55" spans="1:31" ht="15.75" thickBot="1">
      <c r="A55" s="78" t="s">
        <v>176</v>
      </c>
      <c r="B55" s="161">
        <f>'[5]רכב מוטורי וסיכום'!T53</f>
        <v>6.4165304615471083E-2</v>
      </c>
      <c r="C55" s="161">
        <f>'[5]רכב מוטורי וסיכום'!U53</f>
        <v>0.111349223414679</v>
      </c>
      <c r="D55" s="161">
        <f>'[5]רכב מוטורי וסיכום'!V53</f>
        <v>2.7123083825259599E-2</v>
      </c>
      <c r="E55" s="161">
        <f>'[5]רכב מוטורי וסיכום'!W53</f>
        <v>6.6539816188094E-2</v>
      </c>
      <c r="F55" s="161">
        <f>'[5]רכב מוטורי וסיכום'!X53</f>
        <v>8.7141587598831005E-3</v>
      </c>
      <c r="G55" s="162">
        <v>0</v>
      </c>
      <c r="H55" s="162">
        <f>'[6]מקדמי פליטה משימוש באנרגיה'!$R$7</f>
        <v>1.2147175024443682E-3</v>
      </c>
      <c r="J55" s="626" t="s">
        <v>358</v>
      </c>
      <c r="K55" s="616">
        <f t="shared" ref="K55:K64" si="52">($L55*$K$53)/1000000</f>
        <v>84.286197511328638</v>
      </c>
      <c r="L55" s="294">
        <v>241.89574540891979</v>
      </c>
      <c r="M55" s="616">
        <f t="shared" ref="M55:M64" si="53">($N55*$M$53)/1000000</f>
        <v>0</v>
      </c>
      <c r="N55" s="294">
        <v>343.10344827586204</v>
      </c>
      <c r="O55" s="618">
        <f t="shared" ref="O55:O66" si="54">$K55+$M55</f>
        <v>84.286197511328638</v>
      </c>
      <c r="P55" s="620">
        <v>0</v>
      </c>
      <c r="X55" s="47" t="s">
        <v>157</v>
      </c>
      <c r="Y55" s="289">
        <v>6.0369739037952362E-2</v>
      </c>
      <c r="Z55" s="290">
        <v>0.10476259093457232</v>
      </c>
      <c r="AA55" s="275">
        <v>0</v>
      </c>
    </row>
    <row r="56" spans="1:31" ht="30.75" thickBot="1">
      <c r="A56" s="82" t="s">
        <v>186</v>
      </c>
      <c r="B56" s="163">
        <f>B50*28+B51+B52*4</f>
        <v>32.575666728267997</v>
      </c>
      <c r="C56" s="163">
        <f>C50*28+C51+C52*4</f>
        <v>56.530163990423169</v>
      </c>
      <c r="D56" s="163">
        <f t="shared" ref="D56:H56" si="55">D50*28+D51+D52*4</f>
        <v>13.769942255078094</v>
      </c>
      <c r="E56" s="163">
        <f t="shared" si="55"/>
        <v>33.781167085442782</v>
      </c>
      <c r="F56" s="163">
        <f t="shared" si="55"/>
        <v>4.4240346598576625</v>
      </c>
      <c r="G56" s="163">
        <f t="shared" si="55"/>
        <v>502.41600000000005</v>
      </c>
      <c r="H56" s="163">
        <f t="shared" si="55"/>
        <v>926.97155575741738</v>
      </c>
      <c r="J56" s="626" t="s">
        <v>1534</v>
      </c>
      <c r="K56" s="616">
        <f t="shared" si="52"/>
        <v>23.910301514978688</v>
      </c>
      <c r="L56" s="294">
        <v>68.620964982320061</v>
      </c>
      <c r="M56" s="616">
        <f t="shared" si="53"/>
        <v>0</v>
      </c>
      <c r="N56" s="294">
        <v>98.030503978779848</v>
      </c>
      <c r="O56" s="618">
        <f t="shared" si="54"/>
        <v>23.910301514978688</v>
      </c>
      <c r="P56" s="620">
        <v>0</v>
      </c>
      <c r="X56" s="47" t="s">
        <v>187</v>
      </c>
      <c r="Y56" s="291">
        <v>6.4165304615471083E-2</v>
      </c>
      <c r="Z56" s="292">
        <v>0.11134922341467897</v>
      </c>
      <c r="AA56" s="276">
        <v>0</v>
      </c>
    </row>
    <row r="57" spans="1:31" ht="15.75" thickBot="1">
      <c r="J57" s="626" t="s">
        <v>1402</v>
      </c>
      <c r="K57" s="616">
        <f t="shared" si="52"/>
        <v>6.8996481765297553</v>
      </c>
      <c r="L57" s="294">
        <v>19.801528458993953</v>
      </c>
      <c r="M57" s="616">
        <f t="shared" si="53"/>
        <v>0</v>
      </c>
      <c r="N57" s="294">
        <v>26.127320954907162</v>
      </c>
      <c r="O57" s="618">
        <f t="shared" si="54"/>
        <v>6.8996481765297553</v>
      </c>
      <c r="P57" s="620">
        <v>0</v>
      </c>
    </row>
    <row r="58" spans="1:31" ht="18.75" thickBot="1">
      <c r="A58" s="717" t="s">
        <v>328</v>
      </c>
      <c r="B58" s="718"/>
      <c r="C58" s="718"/>
      <c r="D58" s="718"/>
      <c r="E58" s="718"/>
      <c r="F58" s="718"/>
      <c r="G58" s="718"/>
      <c r="H58" s="719"/>
      <c r="J58" s="626" t="s">
        <v>1535</v>
      </c>
      <c r="K58" s="616">
        <f t="shared" si="52"/>
        <v>14.435208627394051</v>
      </c>
      <c r="L58" s="294">
        <v>41.428082582411314</v>
      </c>
      <c r="M58" s="616">
        <f t="shared" si="53"/>
        <v>0</v>
      </c>
      <c r="N58" s="294">
        <v>54.442970822281168</v>
      </c>
      <c r="O58" s="618">
        <f t="shared" si="54"/>
        <v>14.435208627394051</v>
      </c>
      <c r="P58" s="620">
        <v>0</v>
      </c>
    </row>
    <row r="59" spans="1:31" ht="30">
      <c r="A59" s="47" t="s">
        <v>160</v>
      </c>
      <c r="B59" s="48" t="s">
        <v>133</v>
      </c>
      <c r="C59" s="48" t="s">
        <v>151</v>
      </c>
      <c r="D59" s="48" t="s">
        <v>188</v>
      </c>
      <c r="E59" s="48" t="s">
        <v>189</v>
      </c>
      <c r="F59" s="48" t="s">
        <v>161</v>
      </c>
      <c r="G59" s="48" t="s">
        <v>162</v>
      </c>
      <c r="H59" s="49" t="s">
        <v>163</v>
      </c>
      <c r="J59" s="626" t="s">
        <v>1536</v>
      </c>
      <c r="K59" s="616">
        <f t="shared" si="52"/>
        <v>2.5118534836214317</v>
      </c>
      <c r="L59" s="294">
        <v>7.2088513744724532</v>
      </c>
      <c r="M59" s="616">
        <f t="shared" si="53"/>
        <v>0</v>
      </c>
      <c r="N59" s="294">
        <v>9.8143236074270561</v>
      </c>
      <c r="O59" s="618">
        <f t="shared" si="54"/>
        <v>2.5118534836214317</v>
      </c>
      <c r="P59" s="620">
        <v>0</v>
      </c>
    </row>
    <row r="60" spans="1:31" ht="15">
      <c r="A60" s="94" t="s">
        <v>149</v>
      </c>
      <c r="B60" s="277">
        <f>$B$35*B50/1000</f>
        <v>0</v>
      </c>
      <c r="C60" s="277">
        <f>$C$35*C50/1000</f>
        <v>1.0549131148249869E-2</v>
      </c>
      <c r="D60" s="277">
        <f>$D$35*D50/1000</f>
        <v>0</v>
      </c>
      <c r="E60" s="277">
        <f>$E$35*E50/1000</f>
        <v>4.0956142826600855E-3</v>
      </c>
      <c r="F60" s="278">
        <f>$F$35*F50/1000</f>
        <v>0</v>
      </c>
      <c r="G60" s="278">
        <f>$H$35*G50/1000</f>
        <v>334.3072741130955</v>
      </c>
      <c r="H60" s="279">
        <f>$I$35*H50/1000</f>
        <v>91.101926611680966</v>
      </c>
      <c r="J60" s="626" t="s">
        <v>122</v>
      </c>
      <c r="K60" s="616">
        <f t="shared" si="52"/>
        <v>1.7050397855594843</v>
      </c>
      <c r="L60" s="294">
        <v>4.8933500627352569</v>
      </c>
      <c r="M60" s="616">
        <f t="shared" si="53"/>
        <v>0</v>
      </c>
      <c r="N60" s="294">
        <v>6.5649867374005311</v>
      </c>
      <c r="O60" s="618">
        <f t="shared" si="54"/>
        <v>1.7050397855594843</v>
      </c>
      <c r="P60" s="620">
        <v>0</v>
      </c>
    </row>
    <row r="61" spans="1:31" ht="15">
      <c r="A61" s="94" t="s">
        <v>182</v>
      </c>
      <c r="B61" s="277">
        <f t="shared" ref="B61:B66" si="56">$B$35*B51/1000</f>
        <v>0</v>
      </c>
      <c r="C61" s="277">
        <f t="shared" ref="C61:C66" si="57">$C$35*C51/1000</f>
        <v>617.36559938055234</v>
      </c>
      <c r="D61" s="277">
        <f t="shared" ref="D61:D66" si="58">$D$35*D51/1000</f>
        <v>0</v>
      </c>
      <c r="E61" s="277">
        <f>$E$35*E51/1000</f>
        <v>239.68716768351851</v>
      </c>
      <c r="F61" s="278">
        <f>$F$35*F51/1000</f>
        <v>0</v>
      </c>
      <c r="G61" s="278">
        <f t="shared" ref="G61:G65" si="59">$H$35*G51/1000</f>
        <v>0</v>
      </c>
      <c r="H61" s="279">
        <f t="shared" ref="H61:H66" si="60">$I$35*H51/1000</f>
        <v>25.211009182059993</v>
      </c>
      <c r="J61" s="626" t="s">
        <v>121</v>
      </c>
      <c r="K61" s="616">
        <f t="shared" si="52"/>
        <v>1.5579850721196224</v>
      </c>
      <c r="L61" s="294">
        <v>4.4713128778373452</v>
      </c>
      <c r="M61" s="616">
        <f t="shared" si="53"/>
        <v>0</v>
      </c>
      <c r="N61" s="294">
        <v>5.9681697612732094</v>
      </c>
      <c r="O61" s="618">
        <f t="shared" si="54"/>
        <v>1.5579850721196224</v>
      </c>
      <c r="P61" s="620">
        <v>0</v>
      </c>
    </row>
    <row r="62" spans="1:31" ht="15">
      <c r="A62" s="94" t="s">
        <v>183</v>
      </c>
      <c r="B62" s="277">
        <f t="shared" si="56"/>
        <v>0</v>
      </c>
      <c r="C62" s="277">
        <f t="shared" si="57"/>
        <v>5.3402814730812452E-5</v>
      </c>
      <c r="D62" s="277">
        <f t="shared" si="58"/>
        <v>0</v>
      </c>
      <c r="E62" s="277">
        <f t="shared" ref="E62:E66" si="61">$E$35*E52/1000</f>
        <v>2.0733208040744828E-5</v>
      </c>
      <c r="F62" s="278">
        <f t="shared" ref="F62:F65" si="62">$F$35*F52/1000</f>
        <v>0</v>
      </c>
      <c r="G62" s="278">
        <f t="shared" si="59"/>
        <v>0</v>
      </c>
      <c r="H62" s="279">
        <f t="shared" si="60"/>
        <v>0</v>
      </c>
      <c r="J62" s="627" t="s">
        <v>1537</v>
      </c>
      <c r="K62" s="616">
        <f t="shared" si="52"/>
        <v>3.5770065431317853E-2</v>
      </c>
      <c r="L62" s="294">
        <v>0.10265769362381658</v>
      </c>
      <c r="M62" s="616">
        <f t="shared" si="53"/>
        <v>0</v>
      </c>
      <c r="N62" s="294">
        <v>0.13262599469496023</v>
      </c>
      <c r="O62" s="618">
        <f t="shared" si="54"/>
        <v>3.5770065431317853E-2</v>
      </c>
      <c r="P62" s="620">
        <v>0</v>
      </c>
    </row>
    <row r="63" spans="1:31" ht="15">
      <c r="A63" s="94" t="s">
        <v>157</v>
      </c>
      <c r="B63" s="277">
        <f t="shared" si="56"/>
        <v>0</v>
      </c>
      <c r="C63" s="277">
        <f t="shared" si="57"/>
        <v>617.66118866396221</v>
      </c>
      <c r="D63" s="277">
        <f t="shared" si="58"/>
        <v>0</v>
      </c>
      <c r="E63" s="277">
        <f t="shared" si="61"/>
        <v>239.80192781626519</v>
      </c>
      <c r="F63" s="278">
        <f t="shared" si="62"/>
        <v>0</v>
      </c>
      <c r="G63" s="278">
        <f t="shared" si="59"/>
        <v>0</v>
      </c>
      <c r="H63" s="279">
        <f t="shared" si="60"/>
        <v>2.4043108137326747</v>
      </c>
      <c r="J63" s="626" t="s">
        <v>149</v>
      </c>
      <c r="K63" s="616">
        <f t="shared" si="52"/>
        <v>0.26231381316299762</v>
      </c>
      <c r="L63" s="294">
        <v>0.75282308657465491</v>
      </c>
      <c r="M63" s="616">
        <f t="shared" si="53"/>
        <v>0</v>
      </c>
      <c r="N63" s="294">
        <v>0.99469496021220161</v>
      </c>
      <c r="O63" s="618">
        <f t="shared" si="54"/>
        <v>0.26231381316299762</v>
      </c>
      <c r="P63" s="620">
        <v>0</v>
      </c>
    </row>
    <row r="64" spans="1:31" ht="15">
      <c r="A64" s="94" t="s">
        <v>185</v>
      </c>
      <c r="B64" s="277">
        <f t="shared" si="56"/>
        <v>0</v>
      </c>
      <c r="C64" s="277">
        <f t="shared" si="57"/>
        <v>1.1446594503976071</v>
      </c>
      <c r="D64" s="277">
        <f t="shared" si="58"/>
        <v>0</v>
      </c>
      <c r="E64" s="277">
        <f t="shared" si="61"/>
        <v>0.44440471238316626</v>
      </c>
      <c r="F64" s="278">
        <f t="shared" si="62"/>
        <v>0</v>
      </c>
      <c r="G64" s="278">
        <f>$H$35*G54/1000</f>
        <v>22730.04140732648</v>
      </c>
      <c r="H64" s="279">
        <f>$I$35*H54/1000</f>
        <v>3390.3944783820157</v>
      </c>
      <c r="J64" s="626" t="s">
        <v>359</v>
      </c>
      <c r="K64" s="616">
        <f t="shared" si="52"/>
        <v>1.5897806858363492E-2</v>
      </c>
      <c r="L64" s="294">
        <v>4.5625641610585153E-2</v>
      </c>
      <c r="M64" s="616">
        <f t="shared" si="53"/>
        <v>0</v>
      </c>
      <c r="N64" s="294">
        <v>6.6312997347480113E-2</v>
      </c>
      <c r="O64" s="618">
        <f t="shared" si="54"/>
        <v>1.5897806858363492E-2</v>
      </c>
      <c r="P64" s="620">
        <v>0</v>
      </c>
    </row>
    <row r="65" spans="1:16" ht="15">
      <c r="A65" s="94" t="s">
        <v>176</v>
      </c>
      <c r="B65" s="277">
        <f t="shared" si="56"/>
        <v>0</v>
      </c>
      <c r="C65" s="277">
        <f t="shared" si="57"/>
        <v>1.2166264669384497</v>
      </c>
      <c r="D65" s="277">
        <f t="shared" si="58"/>
        <v>0</v>
      </c>
      <c r="E65" s="277">
        <f t="shared" si="61"/>
        <v>0.47234532063638812</v>
      </c>
      <c r="F65" s="278">
        <f t="shared" si="62"/>
        <v>0</v>
      </c>
      <c r="G65" s="278">
        <f t="shared" si="59"/>
        <v>0</v>
      </c>
      <c r="H65" s="279">
        <f t="shared" si="60"/>
        <v>3.3757143549847366E-3</v>
      </c>
      <c r="J65" s="627" t="s">
        <v>1538</v>
      </c>
      <c r="K65" s="617">
        <f>SUM($K55:$K64)</f>
        <v>135.62021585698432</v>
      </c>
      <c r="L65" s="295">
        <v>0</v>
      </c>
      <c r="M65" s="617">
        <f>SUM($M55:$M64)</f>
        <v>0</v>
      </c>
      <c r="N65" s="295">
        <v>0</v>
      </c>
      <c r="O65" s="618">
        <f t="shared" si="54"/>
        <v>135.62021585698432</v>
      </c>
      <c r="P65" s="620">
        <v>0</v>
      </c>
    </row>
    <row r="66" spans="1:16" ht="15.75" thickBot="1">
      <c r="A66" s="21" t="s">
        <v>186</v>
      </c>
      <c r="B66" s="277">
        <f t="shared" si="56"/>
        <v>0</v>
      </c>
      <c r="C66" s="277">
        <f t="shared" si="57"/>
        <v>617.66118866396221</v>
      </c>
      <c r="D66" s="277">
        <f t="shared" si="58"/>
        <v>0</v>
      </c>
      <c r="E66" s="277">
        <f t="shared" si="61"/>
        <v>239.80192781626519</v>
      </c>
      <c r="F66" s="278">
        <f>$F$35*F56/1000</f>
        <v>0</v>
      </c>
      <c r="G66" s="278">
        <f>$H$35*G56/1000</f>
        <v>9360.6036751666743</v>
      </c>
      <c r="H66" s="279">
        <f t="shared" si="60"/>
        <v>2576.0649543091267</v>
      </c>
      <c r="J66" s="627" t="s">
        <v>182</v>
      </c>
      <c r="K66" s="616">
        <f>($L66*$K$53)/1000000</f>
        <v>4532.5124287400058</v>
      </c>
      <c r="L66" s="296">
        <v>13008.007300102656</v>
      </c>
      <c r="M66" s="616">
        <f>($N66*$M$53)/1000000</f>
        <v>0</v>
      </c>
      <c r="N66" s="296">
        <v>17101.657824933685</v>
      </c>
      <c r="O66" s="618">
        <f t="shared" si="54"/>
        <v>4532.5124287400058</v>
      </c>
      <c r="P66" s="620">
        <v>0</v>
      </c>
    </row>
    <row r="67" spans="1:16" ht="15">
      <c r="J67" s="627" t="s">
        <v>1539</v>
      </c>
      <c r="K67" s="611"/>
      <c r="L67" s="611"/>
      <c r="M67" s="611"/>
      <c r="N67" s="611"/>
      <c r="O67" s="618">
        <f>K53*$K$73*0.85/1000</f>
        <v>1452.017085926977</v>
      </c>
      <c r="P67" s="619">
        <f>O67*$P$53</f>
        <v>1274.2930745604865</v>
      </c>
    </row>
    <row r="68" spans="1:16" ht="15">
      <c r="J68" s="627" t="s">
        <v>1540</v>
      </c>
      <c r="K68" s="611"/>
      <c r="L68" s="611"/>
      <c r="M68" s="611"/>
      <c r="N68" s="611"/>
      <c r="O68" s="618">
        <f>M53*$K$74*0.85/1000</f>
        <v>0</v>
      </c>
      <c r="P68" s="619">
        <f t="shared" ref="P68:P69" si="63">O68*$P$53</f>
        <v>0</v>
      </c>
    </row>
    <row r="69" spans="1:16" ht="15.75" customHeight="1" thickBot="1">
      <c r="J69" s="627" t="s">
        <v>1541</v>
      </c>
      <c r="K69" s="611"/>
      <c r="L69" s="611"/>
      <c r="M69" s="611"/>
      <c r="N69" s="611"/>
      <c r="O69" s="625">
        <f>625.0152*1.0214</f>
        <v>638.39052528000013</v>
      </c>
      <c r="P69" s="622">
        <f t="shared" si="63"/>
        <v>560.25279117841364</v>
      </c>
    </row>
    <row r="70" spans="1:16" ht="15.75" customHeight="1" thickBot="1">
      <c r="B70" s="61"/>
      <c r="J70" s="628" t="s">
        <v>1533</v>
      </c>
      <c r="K70" s="612"/>
      <c r="L70" s="612"/>
      <c r="M70" s="612"/>
      <c r="N70" s="621"/>
      <c r="O70" s="623">
        <f>SUM(O67:O69)</f>
        <v>2090.407611206977</v>
      </c>
      <c r="P70" s="624">
        <f>SUM(P67:P69)</f>
        <v>1834.5458657389001</v>
      </c>
    </row>
    <row r="71" spans="1:16" ht="15.75" customHeight="1" thickBot="1">
      <c r="B71" s="95"/>
      <c r="C71" s="61"/>
      <c r="E71" s="61"/>
    </row>
    <row r="72" spans="1:16" ht="15.75" customHeight="1">
      <c r="J72" s="96" t="s">
        <v>190</v>
      </c>
      <c r="K72" s="630" t="s">
        <v>191</v>
      </c>
      <c r="L72" s="631"/>
    </row>
    <row r="73" spans="1:16" ht="15.75" customHeight="1">
      <c r="B73" s="61"/>
      <c r="J73" s="91" t="s">
        <v>192</v>
      </c>
      <c r="K73" s="632">
        <f>[3]רכבת!D53</f>
        <v>4.9025786471997259</v>
      </c>
      <c r="L73" s="387"/>
    </row>
    <row r="74" spans="1:16" ht="15.75" customHeight="1">
      <c r="J74" s="91" t="s">
        <v>193</v>
      </c>
      <c r="K74" s="633">
        <f>[3]רכבת!D54</f>
        <v>5.57</v>
      </c>
      <c r="L74" s="387"/>
    </row>
    <row r="75" spans="1:16" ht="15.75" customHeight="1" thickBot="1">
      <c r="J75" s="97" t="s">
        <v>194</v>
      </c>
      <c r="K75" s="400">
        <v>1</v>
      </c>
      <c r="L75" s="387"/>
    </row>
    <row r="76" spans="1:16" ht="15.75" customHeight="1"/>
    <row r="78" spans="1:16" ht="15">
      <c r="J78" s="613" t="s">
        <v>1542</v>
      </c>
      <c r="K78" s="634">
        <v>196556</v>
      </c>
    </row>
    <row r="79" spans="1:16" ht="15">
      <c r="J79" s="613" t="s">
        <v>1543</v>
      </c>
      <c r="K79" s="634">
        <v>7766000</v>
      </c>
    </row>
    <row r="80" spans="1:16" ht="15">
      <c r="J80" s="613" t="s">
        <v>147</v>
      </c>
      <c r="K80" s="635">
        <f>K78/K79</f>
        <v>2.5309812001030132E-2</v>
      </c>
    </row>
  </sheetData>
  <mergeCells count="22">
    <mergeCell ref="A1:O1"/>
    <mergeCell ref="T2:AA2"/>
    <mergeCell ref="AC2:AJ2"/>
    <mergeCell ref="AL2:AS2"/>
    <mergeCell ref="AU2:BB2"/>
    <mergeCell ref="BM2:BT2"/>
    <mergeCell ref="A13:G13"/>
    <mergeCell ref="J13:P13"/>
    <mergeCell ref="T20:AA20"/>
    <mergeCell ref="AC20:AJ20"/>
    <mergeCell ref="AL20:AS20"/>
    <mergeCell ref="AU20:BB20"/>
    <mergeCell ref="BD20:BK20"/>
    <mergeCell ref="BM20:BT20"/>
    <mergeCell ref="BD2:BK2"/>
    <mergeCell ref="A58:H58"/>
    <mergeCell ref="A22:H22"/>
    <mergeCell ref="J22:Q22"/>
    <mergeCell ref="A27:I27"/>
    <mergeCell ref="A38:F38"/>
    <mergeCell ref="A48:H48"/>
    <mergeCell ref="J51:O51"/>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61"/>
  <sheetViews>
    <sheetView tabSelected="1" zoomScale="85" zoomScaleNormal="85" workbookViewId="0">
      <selection activeCell="E8" sqref="E8"/>
    </sheetView>
  </sheetViews>
  <sheetFormatPr defaultRowHeight="14.25"/>
  <cols>
    <col min="1" max="1" width="25.875" customWidth="1"/>
    <col min="2" max="2" width="22.875" customWidth="1"/>
    <col min="3" max="3" width="17.75" bestFit="1" customWidth="1"/>
    <col min="4" max="4" width="26.125" bestFit="1" customWidth="1"/>
    <col min="5" max="5" width="25.625" bestFit="1" customWidth="1"/>
    <col min="6" max="6" width="24.125" bestFit="1" customWidth="1"/>
    <col min="7" max="7" width="32.125" bestFit="1" customWidth="1"/>
    <col min="8" max="8" width="22.875" bestFit="1" customWidth="1"/>
    <col min="9" max="9" width="17" bestFit="1" customWidth="1"/>
    <col min="10" max="10" width="22.625" bestFit="1" customWidth="1"/>
    <col min="11" max="11" width="7.875" customWidth="1"/>
    <col min="12" max="12" width="19.625" customWidth="1"/>
    <col min="13" max="13" width="14" customWidth="1"/>
    <col min="14" max="14" width="13.375" customWidth="1"/>
    <col min="15" max="15" width="18.375" customWidth="1"/>
    <col min="16" max="16" width="12.75" customWidth="1"/>
    <col min="17" max="17" width="13.625" customWidth="1"/>
    <col min="18" max="18" width="11.625" customWidth="1"/>
    <col min="19" max="19" width="12.125" customWidth="1"/>
    <col min="20" max="20" width="12.5" bestFit="1" customWidth="1"/>
    <col min="21" max="21" width="13.625" bestFit="1" customWidth="1"/>
    <col min="22" max="22" width="25.375" customWidth="1"/>
    <col min="23" max="23" width="14" bestFit="1" customWidth="1"/>
    <col min="24" max="24" width="9.5" customWidth="1"/>
    <col min="25" max="25" width="8" customWidth="1"/>
    <col min="26" max="26" width="8.75" customWidth="1"/>
    <col min="27" max="27" width="9.875" customWidth="1"/>
    <col min="28" max="28" width="12.25" customWidth="1"/>
    <col min="29" max="29" width="15.5" customWidth="1"/>
    <col min="30" max="30" width="9.375" customWidth="1"/>
    <col min="32" max="32" width="13.625" bestFit="1" customWidth="1"/>
  </cols>
  <sheetData>
    <row r="1" spans="1:22">
      <c r="A1" s="1191" t="s">
        <v>1700</v>
      </c>
      <c r="B1" s="1192"/>
    </row>
    <row r="2" spans="1:22">
      <c r="A2" s="1193" t="s">
        <v>1699</v>
      </c>
      <c r="B2" s="1193" t="s">
        <v>1701</v>
      </c>
    </row>
    <row r="3" spans="1:22">
      <c r="A3" s="1194" t="s">
        <v>0</v>
      </c>
      <c r="B3" s="1">
        <v>69900</v>
      </c>
      <c r="C3" s="637"/>
    </row>
    <row r="4" spans="1:22">
      <c r="A4" s="1194" t="s">
        <v>1</v>
      </c>
      <c r="B4" s="2">
        <v>19295474</v>
      </c>
    </row>
    <row r="5" spans="1:22">
      <c r="A5" s="1194" t="s">
        <v>2</v>
      </c>
      <c r="B5" s="2">
        <v>0</v>
      </c>
      <c r="E5" s="1243"/>
    </row>
    <row r="6" spans="1:22">
      <c r="A6" s="1194" t="s">
        <v>3</v>
      </c>
      <c r="B6" s="1172">
        <v>0</v>
      </c>
    </row>
    <row r="7" spans="1:22">
      <c r="A7" s="1194" t="s">
        <v>4</v>
      </c>
      <c r="B7" s="2">
        <v>0</v>
      </c>
    </row>
    <row r="8" spans="1:22" ht="15">
      <c r="A8" s="1195" t="s">
        <v>5</v>
      </c>
      <c r="B8" s="441">
        <f>SUM(B3:B7)</f>
        <v>19365374</v>
      </c>
    </row>
    <row r="9" spans="1:22">
      <c r="C9" s="542"/>
    </row>
    <row r="10" spans="1:22" ht="15" thickBot="1"/>
    <row r="11" spans="1:22" ht="45">
      <c r="A11" s="1181" t="s">
        <v>6</v>
      </c>
      <c r="B11" s="1181"/>
      <c r="D11" s="1196" t="s">
        <v>1702</v>
      </c>
      <c r="E11" s="1199" t="s">
        <v>7</v>
      </c>
      <c r="F11" s="1199" t="s">
        <v>8</v>
      </c>
      <c r="G11" s="1199" t="s">
        <v>9</v>
      </c>
      <c r="H11" s="1199" t="s">
        <v>10</v>
      </c>
      <c r="I11" s="1199" t="s">
        <v>5</v>
      </c>
      <c r="J11" s="1200" t="s">
        <v>11</v>
      </c>
      <c r="M11" s="834" t="s">
        <v>19</v>
      </c>
      <c r="N11" s="834" t="s">
        <v>20</v>
      </c>
      <c r="O11" s="834" t="s">
        <v>21</v>
      </c>
      <c r="P11" s="834" t="s">
        <v>22</v>
      </c>
      <c r="Q11" s="834" t="s">
        <v>23</v>
      </c>
      <c r="R11" s="834" t="s">
        <v>24</v>
      </c>
      <c r="S11" s="834" t="s">
        <v>25</v>
      </c>
      <c r="T11" s="834" t="s">
        <v>26</v>
      </c>
      <c r="U11" s="834" t="s">
        <v>27</v>
      </c>
    </row>
    <row r="12" spans="1:22" ht="15">
      <c r="A12" s="1182" t="s">
        <v>12</v>
      </c>
      <c r="B12" s="5">
        <f>'[7]חישוב צריכת החשמל'!G3</f>
        <v>3.5</v>
      </c>
      <c r="D12" s="1197" t="s">
        <v>0</v>
      </c>
      <c r="E12" s="1173">
        <f>$B$3*B46</f>
        <v>27189.403025921954</v>
      </c>
      <c r="F12" s="1173">
        <f t="shared" ref="F12:H12" si="0">$B$3*C46</f>
        <v>9432.5822070483755</v>
      </c>
      <c r="G12" s="1173">
        <f t="shared" si="0"/>
        <v>32034.008643775021</v>
      </c>
      <c r="H12" s="1173">
        <f t="shared" si="0"/>
        <v>1244.0061232546479</v>
      </c>
      <c r="I12" s="1174">
        <f>SUM(E12:H12)</f>
        <v>69899.999999999985</v>
      </c>
      <c r="J12" s="1175"/>
      <c r="M12" s="840">
        <v>11999826</v>
      </c>
      <c r="N12" s="840">
        <v>661002</v>
      </c>
      <c r="O12" s="840">
        <v>589313</v>
      </c>
      <c r="P12" s="840">
        <v>2300764</v>
      </c>
      <c r="Q12" s="840">
        <v>1630872</v>
      </c>
      <c r="R12" s="840">
        <v>341098</v>
      </c>
      <c r="S12" s="840">
        <v>2058122</v>
      </c>
      <c r="T12" s="840">
        <v>1772599</v>
      </c>
      <c r="U12" s="840">
        <f>SUM(M12:T12)</f>
        <v>21353596</v>
      </c>
    </row>
    <row r="13" spans="1:22" ht="15">
      <c r="A13" s="1182" t="s">
        <v>13</v>
      </c>
      <c r="B13" s="5">
        <f>'[7]חישוב צריכת החשמל'!G4</f>
        <v>0.4</v>
      </c>
      <c r="D13" s="1197" t="s">
        <v>14</v>
      </c>
      <c r="E13" s="1173"/>
      <c r="F13" s="1173"/>
      <c r="G13" s="1173"/>
      <c r="H13" s="1176"/>
      <c r="I13" s="1174">
        <f t="shared" ref="I13:I17" si="1">SUM(E13:H13)</f>
        <v>0</v>
      </c>
      <c r="J13" s="1175"/>
    </row>
    <row r="14" spans="1:22" ht="15">
      <c r="A14" s="1182" t="s">
        <v>15</v>
      </c>
      <c r="B14" s="5">
        <f>'[7]חישוב צריכת החשמל'!G5</f>
        <v>0.2</v>
      </c>
      <c r="D14" s="1197" t="s">
        <v>16</v>
      </c>
      <c r="E14" s="1173">
        <f>$B$4*B47</f>
        <v>17855650.004301045</v>
      </c>
      <c r="F14" s="1173">
        <f t="shared" ref="F14:H14" si="2">$B$4*C47</f>
        <v>1076515.2069095462</v>
      </c>
      <c r="G14" s="1173">
        <f t="shared" si="2"/>
        <v>363308.78878940898</v>
      </c>
      <c r="H14" s="1173">
        <f t="shared" si="2"/>
        <v>0</v>
      </c>
      <c r="I14" s="1174">
        <f t="shared" si="1"/>
        <v>19295474</v>
      </c>
      <c r="J14" s="1175"/>
    </row>
    <row r="15" spans="1:22" ht="15.75" thickBot="1">
      <c r="A15" s="1182" t="s">
        <v>17</v>
      </c>
      <c r="B15" s="5">
        <f>'[7]חישוב צריכת החשמל'!G6</f>
        <v>0.5</v>
      </c>
      <c r="D15" s="1197" t="s">
        <v>2</v>
      </c>
      <c r="E15" s="1173">
        <f>$B$5*B48</f>
        <v>0</v>
      </c>
      <c r="F15" s="1173">
        <f t="shared" ref="F15:H15" si="3">$B$5*C48</f>
        <v>0</v>
      </c>
      <c r="G15" s="1173">
        <f t="shared" si="3"/>
        <v>0</v>
      </c>
      <c r="H15" s="1173">
        <f t="shared" si="3"/>
        <v>0</v>
      </c>
      <c r="I15" s="1174">
        <f t="shared" si="1"/>
        <v>0</v>
      </c>
      <c r="J15" s="1177">
        <f>SUM(F15:H15)</f>
        <v>0</v>
      </c>
    </row>
    <row r="16" spans="1:22" ht="45.75" thickBot="1">
      <c r="A16" s="1182" t="s">
        <v>18</v>
      </c>
      <c r="B16" s="5">
        <v>0.65</v>
      </c>
      <c r="D16" s="1197" t="s">
        <v>3</v>
      </c>
      <c r="E16" s="1173">
        <f>$B$6*B49</f>
        <v>0</v>
      </c>
      <c r="F16" s="1173">
        <f t="shared" ref="F16:H16" si="4">$B$6*C49</f>
        <v>0</v>
      </c>
      <c r="G16" s="1173">
        <f t="shared" si="4"/>
        <v>0</v>
      </c>
      <c r="H16" s="1173">
        <f t="shared" si="4"/>
        <v>0</v>
      </c>
      <c r="I16" s="1174">
        <f t="shared" si="1"/>
        <v>0</v>
      </c>
      <c r="J16" s="1175"/>
      <c r="L16" s="833" t="s">
        <v>1532</v>
      </c>
      <c r="M16" s="834" t="s">
        <v>19</v>
      </c>
      <c r="N16" s="834" t="s">
        <v>20</v>
      </c>
      <c r="O16" s="834" t="s">
        <v>21</v>
      </c>
      <c r="P16" s="834" t="s">
        <v>22</v>
      </c>
      <c r="Q16" s="834" t="s">
        <v>23</v>
      </c>
      <c r="R16" s="834" t="s">
        <v>24</v>
      </c>
      <c r="S16" s="834" t="s">
        <v>25</v>
      </c>
      <c r="T16" s="834" t="s">
        <v>26</v>
      </c>
      <c r="U16" s="834" t="s">
        <v>27</v>
      </c>
      <c r="V16" s="835" t="s">
        <v>28</v>
      </c>
    </row>
    <row r="17" spans="1:30" ht="43.5" thickBot="1">
      <c r="A17" s="1182" t="s">
        <v>29</v>
      </c>
      <c r="B17" s="8">
        <v>0.50914658366681487</v>
      </c>
      <c r="D17" s="1197" t="s">
        <v>4</v>
      </c>
      <c r="E17" s="1178">
        <f>$B$7*B50</f>
        <v>0</v>
      </c>
      <c r="F17" s="1178">
        <f t="shared" ref="F17:H17" si="5">$B$7*C50</f>
        <v>0</v>
      </c>
      <c r="G17" s="1178">
        <f t="shared" si="5"/>
        <v>0</v>
      </c>
      <c r="H17" s="1178">
        <f t="shared" si="5"/>
        <v>0</v>
      </c>
      <c r="I17" s="1174">
        <f t="shared" si="1"/>
        <v>0</v>
      </c>
      <c r="J17" s="1175"/>
      <c r="L17" s="836" t="s">
        <v>1704</v>
      </c>
      <c r="M17" s="1244">
        <f>M12/$U$12</f>
        <v>0.56195808893265564</v>
      </c>
      <c r="N17" s="1244">
        <f t="shared" ref="N17:T17" si="6">N12/$U$12</f>
        <v>3.0955067240196921E-2</v>
      </c>
      <c r="O17" s="1244">
        <f t="shared" si="6"/>
        <v>2.7597834107192062E-2</v>
      </c>
      <c r="P17" s="1244">
        <f t="shared" si="6"/>
        <v>0.10774597402704444</v>
      </c>
      <c r="Q17" s="1244">
        <f t="shared" si="6"/>
        <v>7.6374583465941753E-2</v>
      </c>
      <c r="R17" s="1244">
        <f t="shared" si="6"/>
        <v>1.5973796638280503E-2</v>
      </c>
      <c r="S17" s="1244">
        <f t="shared" si="6"/>
        <v>9.6382923044905408E-2</v>
      </c>
      <c r="T17" s="1244">
        <f t="shared" si="6"/>
        <v>8.3011732543783259E-2</v>
      </c>
      <c r="U17" s="1216">
        <f>SUM(M17:T17)</f>
        <v>0.99999999999999989</v>
      </c>
      <c r="V17" s="1220"/>
    </row>
    <row r="18" spans="1:30" ht="43.5" thickBot="1">
      <c r="D18" s="1198" t="s">
        <v>5</v>
      </c>
      <c r="E18" s="1179">
        <f>SUM(E12:E17)</f>
        <v>17882839.407326967</v>
      </c>
      <c r="F18" s="1179">
        <f t="shared" ref="F18:I18" si="7">SUM(F12:F17)</f>
        <v>1085947.7891165945</v>
      </c>
      <c r="G18" s="1179">
        <f t="shared" si="7"/>
        <v>395342.79743318399</v>
      </c>
      <c r="H18" s="1179">
        <f t="shared" si="7"/>
        <v>1244.0061232546479</v>
      </c>
      <c r="I18" s="1179">
        <f t="shared" si="7"/>
        <v>19365374</v>
      </c>
      <c r="J18" s="1180"/>
      <c r="L18" s="1217" t="s">
        <v>1705</v>
      </c>
      <c r="M18" s="1244">
        <f>M17/SUM($M$17:$S$17)</f>
        <v>0.61283018428530478</v>
      </c>
      <c r="N18" s="1244">
        <f>N17/SUM($M$17:$S$17)</f>
        <v>3.375732093723318E-2</v>
      </c>
      <c r="O18" s="1244">
        <f>O17/SUM($M$17:$S$17)</f>
        <v>3.0096169260431429E-2</v>
      </c>
      <c r="P18" s="1244">
        <f>P17/SUM($M$17:$S$17)</f>
        <v>0.11749983925741883</v>
      </c>
      <c r="Q18" s="1244">
        <f>Q17/SUM($M$17:$S$17)</f>
        <v>8.3288506708825913E-2</v>
      </c>
      <c r="R18" s="1244">
        <f>R17/SUM($M$17:$S$17)</f>
        <v>1.7419848437748089E-2</v>
      </c>
      <c r="S18" s="1244">
        <f>S17/SUM($M$17:$S$17)</f>
        <v>0.10510813111303782</v>
      </c>
      <c r="T18" s="1218"/>
      <c r="U18" s="1216">
        <f>SUM(M18:T18)</f>
        <v>1</v>
      </c>
      <c r="V18" s="1221"/>
    </row>
    <row r="19" spans="1:30" ht="42.75">
      <c r="L19" s="836" t="s">
        <v>30</v>
      </c>
      <c r="M19" s="1219">
        <f>$E$14*M18</f>
        <v>10942481.282669712</v>
      </c>
      <c r="N19" s="1219">
        <f t="shared" ref="N19:S19" si="8">$E$14*N18</f>
        <v>602758.90773809934</v>
      </c>
      <c r="O19" s="1219">
        <f t="shared" si="8"/>
        <v>537386.66478446743</v>
      </c>
      <c r="P19" s="1219">
        <f t="shared" si="8"/>
        <v>2098036.0053421026</v>
      </c>
      <c r="Q19" s="1219">
        <f t="shared" si="8"/>
        <v>1487170.4251736749</v>
      </c>
      <c r="R19" s="1219">
        <f t="shared" si="8"/>
        <v>311042.71683240024</v>
      </c>
      <c r="S19" s="1219">
        <f t="shared" si="8"/>
        <v>1876774.0017605885</v>
      </c>
      <c r="T19" s="1218"/>
      <c r="U19" s="1227">
        <f>SUM(M19:T19)</f>
        <v>17855650.004301045</v>
      </c>
      <c r="V19" s="1228">
        <f>U19-S19</f>
        <v>15978876.002540456</v>
      </c>
    </row>
    <row r="20" spans="1:30" ht="60.75" thickBot="1">
      <c r="L20" s="837" t="s">
        <v>1706</v>
      </c>
      <c r="M20" s="838">
        <f>M19/$V$19</f>
        <v>0.68480919940363671</v>
      </c>
      <c r="N20" s="838">
        <f t="shared" ref="N20:R20" si="9">N19/$V$19</f>
        <v>3.7722234507750585E-2</v>
      </c>
      <c r="O20" s="838">
        <f t="shared" si="9"/>
        <v>3.3631067961165051E-2</v>
      </c>
      <c r="P20" s="838">
        <f t="shared" si="9"/>
        <v>0.13130059993009141</v>
      </c>
      <c r="Q20" s="838">
        <f t="shared" si="9"/>
        <v>9.3071028584065116E-2</v>
      </c>
      <c r="R20" s="838">
        <f t="shared" si="9"/>
        <v>1.9465869613291203E-2</v>
      </c>
      <c r="S20" s="1226"/>
      <c r="T20" s="1226"/>
      <c r="U20" s="839">
        <f>SUM(M20:T20)</f>
        <v>1</v>
      </c>
      <c r="V20" s="1222"/>
    </row>
    <row r="21" spans="1:30" ht="43.5" thickBot="1">
      <c r="A21" s="1201" t="s">
        <v>1702</v>
      </c>
      <c r="B21" s="1202"/>
      <c r="C21" s="1202"/>
      <c r="D21" s="1202"/>
      <c r="E21" s="1202"/>
      <c r="F21" s="1203"/>
      <c r="L21" s="836" t="s">
        <v>1707</v>
      </c>
      <c r="M21" s="840">
        <f>M20*$U$19</f>
        <v>12227713.384276941</v>
      </c>
      <c r="N21" s="840">
        <f t="shared" ref="N21:S21" si="10">N20*$U$19</f>
        <v>673555.01675056177</v>
      </c>
      <c r="O21" s="840">
        <f t="shared" si="10"/>
        <v>600504.57878542552</v>
      </c>
      <c r="P21" s="840">
        <f t="shared" si="10"/>
        <v>2344457.5577064664</v>
      </c>
      <c r="Q21" s="840">
        <f t="shared" si="10"/>
        <v>1661843.7119373649</v>
      </c>
      <c r="R21" s="840">
        <f t="shared" si="10"/>
        <v>347575.75484428665</v>
      </c>
      <c r="S21" s="1229"/>
      <c r="T21" s="1229"/>
      <c r="U21" s="840">
        <f>SUM(M21:T21)</f>
        <v>17855650.004301045</v>
      </c>
      <c r="V21" s="1223"/>
      <c r="W21" s="637"/>
    </row>
    <row r="22" spans="1:30" ht="15" thickBot="1">
      <c r="A22" s="1204"/>
      <c r="B22" s="1205" t="s">
        <v>31</v>
      </c>
      <c r="C22" s="1205" t="s">
        <v>8</v>
      </c>
      <c r="D22" s="1205" t="s">
        <v>9</v>
      </c>
      <c r="E22" s="1205" t="s">
        <v>10</v>
      </c>
      <c r="F22" s="1206" t="s">
        <v>5</v>
      </c>
      <c r="L22" s="836" t="s">
        <v>32</v>
      </c>
      <c r="M22" s="841">
        <f>M21-M19</f>
        <v>1285232.1016072296</v>
      </c>
      <c r="N22" s="841">
        <f>N21-N19</f>
        <v>70796.109012462432</v>
      </c>
      <c r="O22" s="841">
        <f t="shared" ref="O22:R22" si="11">O21-O19</f>
        <v>63117.914000958088</v>
      </c>
      <c r="P22" s="841">
        <f t="shared" si="11"/>
        <v>246421.5523643638</v>
      </c>
      <c r="Q22" s="841">
        <f t="shared" si="11"/>
        <v>174673.28676368995</v>
      </c>
      <c r="R22" s="841">
        <f t="shared" si="11"/>
        <v>36533.038011886412</v>
      </c>
      <c r="S22" s="1230"/>
      <c r="T22" s="1230"/>
      <c r="U22" s="841">
        <f>SUM(M22:T22)</f>
        <v>1876774.0017605901</v>
      </c>
      <c r="V22" s="1221"/>
    </row>
    <row r="23" spans="1:30" ht="28.5">
      <c r="A23" s="1207" t="s">
        <v>0</v>
      </c>
      <c r="B23" s="580">
        <f>$B$3*B46</f>
        <v>27189.403025921954</v>
      </c>
      <c r="C23" s="580">
        <f t="shared" ref="C23:E23" si="12">$B$3*C46</f>
        <v>9432.5822070483755</v>
      </c>
      <c r="D23" s="580">
        <f t="shared" si="12"/>
        <v>32034.008643775021</v>
      </c>
      <c r="E23" s="580">
        <f t="shared" si="12"/>
        <v>1244.0061232546479</v>
      </c>
      <c r="F23" s="582">
        <f>SUM(B23:E23)</f>
        <v>69899.999999999985</v>
      </c>
      <c r="G23" s="11"/>
      <c r="L23" s="836" t="s">
        <v>33</v>
      </c>
      <c r="M23" s="842">
        <v>0</v>
      </c>
      <c r="N23" s="842">
        <v>0</v>
      </c>
      <c r="O23" s="842">
        <v>0</v>
      </c>
      <c r="P23" s="843">
        <f>[7]sumnmary!G21</f>
        <v>0.28744589507347146</v>
      </c>
      <c r="Q23" s="843">
        <f>[7]sumnmary!H21</f>
        <v>0.7125541049265286</v>
      </c>
      <c r="R23" s="842">
        <v>0</v>
      </c>
      <c r="S23" s="842">
        <v>0</v>
      </c>
      <c r="T23" s="842">
        <v>0</v>
      </c>
      <c r="U23" s="1231"/>
      <c r="V23" s="1221"/>
    </row>
    <row r="24" spans="1:30">
      <c r="A24" s="1207" t="s">
        <v>1</v>
      </c>
      <c r="B24" s="581">
        <f>$B$4*B47</f>
        <v>17855650.004301045</v>
      </c>
      <c r="C24" s="581">
        <f t="shared" ref="C24:E24" si="13">$B$4*C47</f>
        <v>1076515.2069095462</v>
      </c>
      <c r="D24" s="581">
        <f t="shared" si="13"/>
        <v>363308.78878940898</v>
      </c>
      <c r="E24" s="581">
        <f t="shared" si="13"/>
        <v>0</v>
      </c>
      <c r="F24" s="582">
        <f>SUM(B24:E24)</f>
        <v>19295474</v>
      </c>
      <c r="L24" s="836" t="s">
        <v>34</v>
      </c>
      <c r="M24" s="845">
        <f t="shared" ref="M24:O24" si="14">$F$14*M$23</f>
        <v>0</v>
      </c>
      <c r="N24" s="845">
        <f t="shared" si="14"/>
        <v>0</v>
      </c>
      <c r="O24" s="845">
        <f t="shared" si="14"/>
        <v>0</v>
      </c>
      <c r="P24" s="845">
        <f>$F$14*P$23</f>
        <v>309439.87721031782</v>
      </c>
      <c r="Q24" s="1232">
        <f>$F$14*Q$23</f>
        <v>767075.3296992284</v>
      </c>
      <c r="R24" s="1232">
        <f t="shared" ref="R24:T24" si="15">$F$14*R$23</f>
        <v>0</v>
      </c>
      <c r="S24" s="1232">
        <f t="shared" si="15"/>
        <v>0</v>
      </c>
      <c r="T24" s="1232">
        <f t="shared" si="15"/>
        <v>0</v>
      </c>
      <c r="U24" s="844">
        <f t="shared" ref="U24:U26" si="16">SUM(M24:T24)</f>
        <v>1076515.2069095462</v>
      </c>
      <c r="V24" s="1223"/>
    </row>
    <row r="25" spans="1:30">
      <c r="A25" s="1207" t="s">
        <v>2</v>
      </c>
      <c r="B25" s="581">
        <f>$B$5*B48</f>
        <v>0</v>
      </c>
      <c r="C25" s="581">
        <f t="shared" ref="C25:E25" si="17">$B$5*C48</f>
        <v>0</v>
      </c>
      <c r="D25" s="581">
        <f t="shared" si="17"/>
        <v>0</v>
      </c>
      <c r="E25" s="581">
        <f t="shared" si="17"/>
        <v>0</v>
      </c>
      <c r="F25" s="582">
        <f>SUM(B25:E25)</f>
        <v>0</v>
      </c>
      <c r="L25" s="836" t="s">
        <v>35</v>
      </c>
      <c r="M25" s="842">
        <v>0</v>
      </c>
      <c r="N25" s="842">
        <v>0</v>
      </c>
      <c r="O25" s="842">
        <v>0</v>
      </c>
      <c r="P25" s="846">
        <f>$G$14</f>
        <v>363308.78878940898</v>
      </c>
      <c r="Q25" s="846">
        <v>0</v>
      </c>
      <c r="R25" s="846">
        <v>0</v>
      </c>
      <c r="S25" s="846"/>
      <c r="T25" s="846">
        <f>[4]Water!T25</f>
        <v>0</v>
      </c>
      <c r="U25" s="844">
        <f t="shared" si="16"/>
        <v>363308.78878940898</v>
      </c>
      <c r="V25" s="1224"/>
    </row>
    <row r="26" spans="1:30" ht="15" thickBot="1">
      <c r="A26" s="1207" t="s">
        <v>3</v>
      </c>
      <c r="B26" s="581">
        <f>$B$6*B49</f>
        <v>0</v>
      </c>
      <c r="C26" s="581">
        <f t="shared" ref="C26:E26" si="18">$B$6*C49</f>
        <v>0</v>
      </c>
      <c r="D26" s="581">
        <f t="shared" si="18"/>
        <v>0</v>
      </c>
      <c r="E26" s="581">
        <f t="shared" si="18"/>
        <v>0</v>
      </c>
      <c r="F26" s="582">
        <f>SUM(B26:E26)</f>
        <v>0</v>
      </c>
      <c r="L26" s="847" t="s">
        <v>36</v>
      </c>
      <c r="M26" s="841">
        <f>M21+M24+M25</f>
        <v>12227713.384276941</v>
      </c>
      <c r="N26" s="841">
        <f t="shared" ref="M26:T26" si="19">N21+N24+N25</f>
        <v>673555.01675056177</v>
      </c>
      <c r="O26" s="841">
        <f t="shared" si="19"/>
        <v>600504.57878542552</v>
      </c>
      <c r="P26" s="841">
        <f t="shared" si="19"/>
        <v>3017206.2237061933</v>
      </c>
      <c r="Q26" s="841">
        <f t="shared" si="19"/>
        <v>2428919.0416365932</v>
      </c>
      <c r="R26" s="841">
        <f t="shared" si="19"/>
        <v>347575.75484428665</v>
      </c>
      <c r="S26" s="841">
        <f t="shared" si="19"/>
        <v>0</v>
      </c>
      <c r="T26" s="848"/>
      <c r="U26" s="849">
        <f t="shared" si="16"/>
        <v>19295474</v>
      </c>
      <c r="V26" s="1225"/>
    </row>
    <row r="27" spans="1:30" ht="15" thickBot="1">
      <c r="A27" s="1207" t="s">
        <v>4</v>
      </c>
      <c r="B27" s="584">
        <f>$B$7*B50</f>
        <v>0</v>
      </c>
      <c r="C27" s="584">
        <f t="shared" ref="C27:E27" si="20">$B$7*C50</f>
        <v>0</v>
      </c>
      <c r="D27" s="584">
        <f t="shared" si="20"/>
        <v>0</v>
      </c>
      <c r="E27" s="584">
        <f t="shared" si="20"/>
        <v>0</v>
      </c>
      <c r="F27" s="582">
        <f>SUM(B27:E27)</f>
        <v>0</v>
      </c>
    </row>
    <row r="28" spans="1:30" ht="15.75" thickBot="1">
      <c r="A28" s="1208" t="s">
        <v>5</v>
      </c>
      <c r="B28" s="583">
        <f>SUM(B23:B27)</f>
        <v>17882839.407326967</v>
      </c>
      <c r="C28" s="583">
        <f t="shared" ref="C28:F28" si="21">SUM(C23:C27)</f>
        <v>1085947.7891165945</v>
      </c>
      <c r="D28" s="583">
        <f t="shared" si="21"/>
        <v>395342.79743318399</v>
      </c>
      <c r="E28" s="583">
        <f t="shared" si="21"/>
        <v>1244.0061232546479</v>
      </c>
      <c r="F28" s="583">
        <f t="shared" si="21"/>
        <v>19365374</v>
      </c>
    </row>
    <row r="29" spans="1:30" ht="15" thickBot="1"/>
    <row r="30" spans="1:30" ht="57.75" thickBot="1">
      <c r="L30" s="1233" t="s">
        <v>37</v>
      </c>
      <c r="M30" s="831" t="s">
        <v>19</v>
      </c>
      <c r="N30" s="831" t="s">
        <v>38</v>
      </c>
      <c r="O30" s="831" t="s">
        <v>39</v>
      </c>
      <c r="P30" s="831" t="s">
        <v>40</v>
      </c>
      <c r="Q30" s="831" t="s">
        <v>41</v>
      </c>
      <c r="R30" s="831" t="s">
        <v>42</v>
      </c>
      <c r="S30" s="831" t="s">
        <v>43</v>
      </c>
      <c r="T30" s="831" t="s">
        <v>44</v>
      </c>
      <c r="U30" s="831" t="s">
        <v>2</v>
      </c>
      <c r="V30" s="831" t="s">
        <v>45</v>
      </c>
      <c r="W30" s="831" t="s">
        <v>46</v>
      </c>
      <c r="X30" s="831" t="s">
        <v>0</v>
      </c>
      <c r="Y30" s="831" t="s">
        <v>47</v>
      </c>
      <c r="Z30" s="831" t="s">
        <v>3</v>
      </c>
      <c r="AA30" s="831" t="s">
        <v>4</v>
      </c>
      <c r="AB30" s="831" t="s">
        <v>5</v>
      </c>
      <c r="AC30" s="831" t="s">
        <v>48</v>
      </c>
      <c r="AD30" s="832" t="s">
        <v>1562</v>
      </c>
    </row>
    <row r="31" spans="1:30" ht="15.75" thickBot="1">
      <c r="A31" s="1183" t="s">
        <v>49</v>
      </c>
      <c r="B31" s="1184"/>
      <c r="C31" s="1184"/>
      <c r="D31" s="1184"/>
      <c r="E31" s="1184"/>
      <c r="F31" s="1184"/>
      <c r="G31" s="1184"/>
      <c r="H31" s="1184"/>
      <c r="I31" s="1185"/>
      <c r="L31" s="826" t="s">
        <v>50</v>
      </c>
      <c r="M31" s="574">
        <f>M21</f>
        <v>12227713.384276941</v>
      </c>
      <c r="N31" s="574">
        <f t="shared" ref="N31:Q31" si="22">N21</f>
        <v>673555.01675056177</v>
      </c>
      <c r="O31" s="574">
        <f t="shared" si="22"/>
        <v>600504.57878542552</v>
      </c>
      <c r="P31" s="574">
        <f t="shared" si="22"/>
        <v>2344457.5577064664</v>
      </c>
      <c r="Q31" s="574">
        <f t="shared" si="22"/>
        <v>1661843.7119373649</v>
      </c>
      <c r="R31" s="1235">
        <v>0</v>
      </c>
      <c r="S31" s="574">
        <f>SUM(M31:Q31)</f>
        <v>17508074.24945676</v>
      </c>
      <c r="T31" s="574">
        <f>R21</f>
        <v>347575.75484428665</v>
      </c>
      <c r="U31" s="574">
        <f>E15</f>
        <v>0</v>
      </c>
      <c r="V31" s="574">
        <f>U31*$Y$44</f>
        <v>0</v>
      </c>
      <c r="W31" s="574">
        <f>U31*$Z$44</f>
        <v>0</v>
      </c>
      <c r="X31" s="574">
        <f>E12</f>
        <v>27189.403025921954</v>
      </c>
      <c r="Y31" s="576"/>
      <c r="Z31" s="574">
        <f>E16</f>
        <v>0</v>
      </c>
      <c r="AA31" s="574">
        <f>$E$17</f>
        <v>0</v>
      </c>
      <c r="AB31" s="578">
        <f>S31+T31+U31+X31+Z31+AA31</f>
        <v>17882839.407326967</v>
      </c>
      <c r="AC31" s="575"/>
      <c r="AD31" s="577"/>
    </row>
    <row r="32" spans="1:30" ht="28.5">
      <c r="A32" s="1186"/>
      <c r="B32" s="1189" t="s">
        <v>51</v>
      </c>
      <c r="C32" s="1189" t="s">
        <v>52</v>
      </c>
      <c r="D32" s="1189" t="s">
        <v>53</v>
      </c>
      <c r="E32" s="1189" t="s">
        <v>54</v>
      </c>
      <c r="F32" s="1189" t="s">
        <v>55</v>
      </c>
      <c r="G32" s="1189" t="s">
        <v>56</v>
      </c>
      <c r="H32" s="1189" t="s">
        <v>57</v>
      </c>
      <c r="I32" s="1190" t="s">
        <v>5</v>
      </c>
      <c r="L32" s="827" t="s">
        <v>58</v>
      </c>
      <c r="M32" s="573">
        <f>M$31*$O$44</f>
        <v>4754868.6266099317</v>
      </c>
      <c r="N32" s="573">
        <f>N$31*$O$44</f>
        <v>261918.60381362343</v>
      </c>
      <c r="O32" s="573">
        <f>O$31*$O$44</f>
        <v>233512.21050650056</v>
      </c>
      <c r="P32" s="573">
        <f>P$31*$O$44</f>
        <v>911665.76588973647</v>
      </c>
      <c r="Q32" s="573">
        <f>Q$31*$O$44</f>
        <v>646224.54582396371</v>
      </c>
      <c r="R32" s="1236">
        <v>0</v>
      </c>
      <c r="S32" s="572">
        <f t="shared" ref="S32:S35" si="23">SUM(M32:Q32)</f>
        <v>6808189.7526437556</v>
      </c>
      <c r="T32" s="573">
        <f>T31*O44</f>
        <v>135158.30802874931</v>
      </c>
      <c r="U32" s="573">
        <f>U31*O44</f>
        <v>0</v>
      </c>
      <c r="V32" s="573">
        <f>V$31*$O$44</f>
        <v>0</v>
      </c>
      <c r="W32" s="573">
        <f>W$31*$O$44</f>
        <v>0</v>
      </c>
      <c r="X32" s="573">
        <f>X31*O44</f>
        <v>10572.871260660011</v>
      </c>
      <c r="Y32" s="442"/>
      <c r="Z32" s="573">
        <f>Z31*$O$44</f>
        <v>0</v>
      </c>
      <c r="AA32" s="573">
        <f>$AA$31*$O$44</f>
        <v>0</v>
      </c>
      <c r="AB32" s="572">
        <f>S32+T32+U32+X32+Z32+AA32</f>
        <v>6953920.9319331646</v>
      </c>
      <c r="AC32" s="442"/>
      <c r="AD32" s="443"/>
    </row>
    <row r="33" spans="1:32">
      <c r="A33" s="1187" t="s">
        <v>59</v>
      </c>
      <c r="B33" s="594">
        <f>AB36</f>
        <v>12379419.059423061</v>
      </c>
      <c r="C33" s="597">
        <f>B33*B17</f>
        <v>6302938.9218851058</v>
      </c>
      <c r="D33" s="598">
        <v>0</v>
      </c>
      <c r="E33" s="597">
        <f>B33*B13</f>
        <v>4951767.6237692246</v>
      </c>
      <c r="F33" s="598">
        <v>0</v>
      </c>
      <c r="G33" s="598">
        <v>0</v>
      </c>
      <c r="H33" s="598">
        <v>0</v>
      </c>
      <c r="I33" s="599">
        <f>SUM(B33:H33)</f>
        <v>23634125.60507739</v>
      </c>
      <c r="J33" s="162">
        <v>1.183362461</v>
      </c>
      <c r="L33" s="827" t="s">
        <v>60</v>
      </c>
      <c r="M33" s="573">
        <f>M$31-M$32</f>
        <v>7472844.7576670097</v>
      </c>
      <c r="N33" s="573">
        <f>N$31-N$32</f>
        <v>411636.41293693834</v>
      </c>
      <c r="O33" s="573">
        <f>O$31-O$32</f>
        <v>366992.36827892496</v>
      </c>
      <c r="P33" s="573">
        <f>P$31-P$32</f>
        <v>1432791.7918167301</v>
      </c>
      <c r="Q33" s="573">
        <f>Q$31-Q$32</f>
        <v>1015619.1661134012</v>
      </c>
      <c r="R33" s="1236">
        <v>0</v>
      </c>
      <c r="S33" s="572">
        <f t="shared" si="23"/>
        <v>10699884.496813005</v>
      </c>
      <c r="T33" s="573">
        <f>T31-T32</f>
        <v>212417.44681553735</v>
      </c>
      <c r="U33" s="573">
        <f>U31-U32</f>
        <v>0</v>
      </c>
      <c r="V33" s="573">
        <f>V31-V32</f>
        <v>0</v>
      </c>
      <c r="W33" s="573">
        <f>W31-W32</f>
        <v>0</v>
      </c>
      <c r="X33" s="573">
        <f>X31-X32</f>
        <v>16616.531765261941</v>
      </c>
      <c r="Y33" s="442"/>
      <c r="Z33" s="573">
        <f>Z31-Z32</f>
        <v>0</v>
      </c>
      <c r="AA33" s="573">
        <f>AA31-AA32</f>
        <v>0</v>
      </c>
      <c r="AB33" s="572">
        <f>S33+T33+U33+X33+Z33+AA33</f>
        <v>10928918.475393804</v>
      </c>
      <c r="AC33" s="442"/>
      <c r="AD33" s="443"/>
    </row>
    <row r="34" spans="1:32">
      <c r="A34" s="1187" t="s">
        <v>1</v>
      </c>
      <c r="B34" s="594">
        <f>S39</f>
        <v>19311207.033945125</v>
      </c>
      <c r="C34" s="598">
        <v>0</v>
      </c>
      <c r="D34" s="598">
        <v>0</v>
      </c>
      <c r="E34" s="598">
        <v>0</v>
      </c>
      <c r="F34" s="597">
        <f>B34*B14</f>
        <v>3862241.4067890253</v>
      </c>
      <c r="G34" s="598">
        <v>0</v>
      </c>
      <c r="H34" s="598">
        <v>0</v>
      </c>
      <c r="I34" s="599">
        <f>SUM(B34:H34)</f>
        <v>23173448.440734148</v>
      </c>
      <c r="L34" s="827" t="s">
        <v>8</v>
      </c>
      <c r="M34" s="572">
        <f>M24</f>
        <v>0</v>
      </c>
      <c r="N34" s="572">
        <f t="shared" ref="N34:Q34" si="24">N24</f>
        <v>0</v>
      </c>
      <c r="O34" s="572">
        <f t="shared" si="24"/>
        <v>0</v>
      </c>
      <c r="P34" s="572">
        <f t="shared" si="24"/>
        <v>309439.87721031782</v>
      </c>
      <c r="Q34" s="572">
        <f t="shared" si="24"/>
        <v>767075.3296992284</v>
      </c>
      <c r="R34" s="1237">
        <v>0</v>
      </c>
      <c r="S34" s="572">
        <f t="shared" si="23"/>
        <v>1076515.2069095462</v>
      </c>
      <c r="T34" s="572">
        <f>R24</f>
        <v>0</v>
      </c>
      <c r="U34" s="572">
        <f>$F$15</f>
        <v>0</v>
      </c>
      <c r="V34" s="572">
        <f>$U$34*Y44</f>
        <v>0</v>
      </c>
      <c r="W34" s="572">
        <f>$U$34*Z44</f>
        <v>0</v>
      </c>
      <c r="X34" s="572">
        <f>$F$12</f>
        <v>9432.5822070483755</v>
      </c>
      <c r="Y34" s="444"/>
      <c r="Z34" s="572">
        <f>$C$26</f>
        <v>0</v>
      </c>
      <c r="AA34" s="572">
        <f>$C$27</f>
        <v>0</v>
      </c>
      <c r="AB34" s="572">
        <f>S34+T34+U34+X34+Z34+AA34</f>
        <v>1085947.7891165945</v>
      </c>
      <c r="AC34" s="444"/>
      <c r="AD34" s="445"/>
    </row>
    <row r="35" spans="1:32" ht="15" thickBot="1">
      <c r="A35" s="1187" t="s">
        <v>61</v>
      </c>
      <c r="B35" s="594">
        <f>M44</f>
        <v>6953920.9319331646</v>
      </c>
      <c r="C35" s="598">
        <v>0</v>
      </c>
      <c r="D35" s="597">
        <f>B35*B12</f>
        <v>24338723.261766076</v>
      </c>
      <c r="E35" s="597">
        <f>B35*B13</f>
        <v>2781568.3727732659</v>
      </c>
      <c r="F35" s="598">
        <v>0</v>
      </c>
      <c r="G35" s="598">
        <v>0</v>
      </c>
      <c r="H35" s="598">
        <v>0</v>
      </c>
      <c r="I35" s="599">
        <f>SUM(B35:H35)</f>
        <v>34074212.566472508</v>
      </c>
      <c r="L35" s="828" t="s">
        <v>10</v>
      </c>
      <c r="M35" s="585">
        <f>M25</f>
        <v>0</v>
      </c>
      <c r="N35" s="585">
        <f t="shared" ref="N35:Q35" si="25">N25</f>
        <v>0</v>
      </c>
      <c r="O35" s="585">
        <f t="shared" si="25"/>
        <v>0</v>
      </c>
      <c r="P35" s="585">
        <f t="shared" si="25"/>
        <v>363308.78878940898</v>
      </c>
      <c r="Q35" s="585">
        <f t="shared" si="25"/>
        <v>0</v>
      </c>
      <c r="R35" s="1238">
        <v>0</v>
      </c>
      <c r="S35" s="585">
        <f t="shared" si="23"/>
        <v>363308.78878940898</v>
      </c>
      <c r="T35" s="585">
        <f>R25</f>
        <v>0</v>
      </c>
      <c r="U35" s="585">
        <f>H15</f>
        <v>0</v>
      </c>
      <c r="V35" s="585">
        <f>$U$35*Y44</f>
        <v>0</v>
      </c>
      <c r="W35" s="585">
        <f>$U$35*Z44</f>
        <v>0</v>
      </c>
      <c r="X35" s="585">
        <f>$H$12</f>
        <v>1244.0061232546479</v>
      </c>
      <c r="Y35" s="446"/>
      <c r="Z35" s="585">
        <f>$H$16</f>
        <v>0</v>
      </c>
      <c r="AA35" s="585">
        <f>$H$17</f>
        <v>0</v>
      </c>
      <c r="AB35" s="585">
        <f>S35+T35+U35+X35+Z35+AA35</f>
        <v>364552.79491266364</v>
      </c>
      <c r="AC35" s="446"/>
      <c r="AD35" s="447"/>
    </row>
    <row r="36" spans="1:32" ht="15">
      <c r="A36" s="1187" t="s">
        <v>9</v>
      </c>
      <c r="B36" s="594">
        <f>AB38</f>
        <v>395342.79743318399</v>
      </c>
      <c r="C36" s="598">
        <v>0</v>
      </c>
      <c r="D36" s="598">
        <v>0</v>
      </c>
      <c r="E36" s="598">
        <v>0</v>
      </c>
      <c r="F36" s="598">
        <v>0</v>
      </c>
      <c r="G36" s="597">
        <f>B36*B15</f>
        <v>197671.398716592</v>
      </c>
      <c r="H36" s="598">
        <v>0</v>
      </c>
      <c r="I36" s="600">
        <f>SUM(C36:H36)</f>
        <v>197671.398716592</v>
      </c>
      <c r="L36" s="826" t="s">
        <v>62</v>
      </c>
      <c r="M36" s="570">
        <f>SUM(M33:M35)</f>
        <v>7472844.7576670097</v>
      </c>
      <c r="N36" s="570">
        <f t="shared" ref="N36:Q36" si="26">SUM(N33:N35)</f>
        <v>411636.41293693834</v>
      </c>
      <c r="O36" s="570">
        <f t="shared" si="26"/>
        <v>366992.36827892496</v>
      </c>
      <c r="P36" s="570">
        <f t="shared" si="26"/>
        <v>2105540.4578164569</v>
      </c>
      <c r="Q36" s="570">
        <f t="shared" si="26"/>
        <v>1782694.4958126296</v>
      </c>
      <c r="R36" s="1239">
        <v>0</v>
      </c>
      <c r="S36" s="571">
        <f t="shared" ref="S36:X36" si="27">SUM(S33:S35)</f>
        <v>12139708.49251196</v>
      </c>
      <c r="T36" s="570">
        <f t="shared" si="27"/>
        <v>212417.44681553735</v>
      </c>
      <c r="U36" s="571">
        <f t="shared" si="27"/>
        <v>0</v>
      </c>
      <c r="V36" s="571">
        <f t="shared" si="27"/>
        <v>0</v>
      </c>
      <c r="W36" s="571">
        <f t="shared" si="27"/>
        <v>0</v>
      </c>
      <c r="X36" s="571">
        <f t="shared" si="27"/>
        <v>27293.120095564966</v>
      </c>
      <c r="Y36" s="868">
        <f>X36/$X$39</f>
        <v>0.39045951495801096</v>
      </c>
      <c r="Z36" s="571">
        <f>SUM(Z33:Z35)</f>
        <v>0</v>
      </c>
      <c r="AA36" s="571">
        <f>SUM(AA33:AA35)</f>
        <v>0</v>
      </c>
      <c r="AB36" s="571">
        <f>SUM(S36:AA36)-Y36-W36-V36</f>
        <v>12379419.059423061</v>
      </c>
      <c r="AC36" s="571">
        <f>S36-R36-P36-0.15*M36</f>
        <v>8913241.3210454509</v>
      </c>
      <c r="AD36" s="448"/>
    </row>
    <row r="37" spans="1:32" ht="15.75" thickBot="1">
      <c r="A37" s="1187" t="s">
        <v>63</v>
      </c>
      <c r="B37" s="595">
        <f>AC39</f>
        <v>14096535.01380798</v>
      </c>
      <c r="C37" s="598">
        <v>0</v>
      </c>
      <c r="D37" s="598">
        <v>0</v>
      </c>
      <c r="E37" s="598">
        <v>0</v>
      </c>
      <c r="F37" s="598">
        <v>0</v>
      </c>
      <c r="G37" s="598">
        <v>0</v>
      </c>
      <c r="H37" s="12">
        <f>B37*B16</f>
        <v>9162747.7589751873</v>
      </c>
      <c r="I37" s="600">
        <f>SUM(C37:H37)</f>
        <v>9162747.7589751873</v>
      </c>
      <c r="L37" s="827" t="s">
        <v>61</v>
      </c>
      <c r="M37" s="568">
        <f>M32</f>
        <v>4754868.6266099317</v>
      </c>
      <c r="N37" s="568">
        <f t="shared" ref="N37:Q37" si="28">N32</f>
        <v>261918.60381362343</v>
      </c>
      <c r="O37" s="568">
        <f t="shared" si="28"/>
        <v>233512.21050650056</v>
      </c>
      <c r="P37" s="568">
        <f t="shared" si="28"/>
        <v>911665.76588973647</v>
      </c>
      <c r="Q37" s="568">
        <f t="shared" si="28"/>
        <v>646224.54582396371</v>
      </c>
      <c r="R37" s="1240">
        <v>0</v>
      </c>
      <c r="S37" s="568">
        <f t="shared" ref="S37:U37" si="29">S32</f>
        <v>6808189.7526437556</v>
      </c>
      <c r="T37" s="568">
        <f t="shared" si="29"/>
        <v>135158.30802874931</v>
      </c>
      <c r="U37" s="568">
        <f t="shared" si="29"/>
        <v>0</v>
      </c>
      <c r="V37" s="568">
        <f>V32</f>
        <v>0</v>
      </c>
      <c r="W37" s="568">
        <f>W32</f>
        <v>0</v>
      </c>
      <c r="X37" s="568">
        <f>X32</f>
        <v>10572.871260660011</v>
      </c>
      <c r="Y37" s="870">
        <f t="shared" ref="Y37:Y38" si="30">X37/$X$39</f>
        <v>0.15125709958025768</v>
      </c>
      <c r="Z37" s="569">
        <f>$Z$32</f>
        <v>0</v>
      </c>
      <c r="AA37" s="569">
        <f>AA32</f>
        <v>0</v>
      </c>
      <c r="AB37" s="569">
        <f>SUM(S37:AA37)-Y37-W37-V37</f>
        <v>6953920.9319331646</v>
      </c>
      <c r="AC37" s="569">
        <f>S37-R37-P37-0.15*M37</f>
        <v>5183293.6927625295</v>
      </c>
      <c r="AD37" s="449"/>
    </row>
    <row r="38" spans="1:32" ht="30" thickBot="1">
      <c r="A38" s="1188" t="s">
        <v>5</v>
      </c>
      <c r="B38" s="596">
        <f>SUM(B33:B37)</f>
        <v>53136424.836542517</v>
      </c>
      <c r="C38" s="601">
        <f>SUM(C33:C37)</f>
        <v>6302938.9218851058</v>
      </c>
      <c r="D38" s="601">
        <f t="shared" ref="D38:H38" si="31">SUM(D33:D37)</f>
        <v>24338723.261766076</v>
      </c>
      <c r="E38" s="601">
        <f t="shared" si="31"/>
        <v>7733335.996542491</v>
      </c>
      <c r="F38" s="601">
        <f t="shared" si="31"/>
        <v>3862241.4067890253</v>
      </c>
      <c r="G38" s="602">
        <f t="shared" si="31"/>
        <v>197671.398716592</v>
      </c>
      <c r="H38" s="602">
        <f t="shared" si="31"/>
        <v>9162747.7589751873</v>
      </c>
      <c r="I38" s="603">
        <f>SUM(C38:H38)</f>
        <v>51597658.744674481</v>
      </c>
      <c r="L38" s="828" t="s">
        <v>1563</v>
      </c>
      <c r="M38" s="567">
        <v>0</v>
      </c>
      <c r="N38" s="567">
        <v>0</v>
      </c>
      <c r="O38" s="567">
        <v>0</v>
      </c>
      <c r="P38" s="567">
        <f>P25</f>
        <v>363308.78878940898</v>
      </c>
      <c r="Q38" s="567">
        <v>0</v>
      </c>
      <c r="R38" s="1241">
        <v>0</v>
      </c>
      <c r="S38" s="586">
        <f>SUM(M38:R38)</f>
        <v>363308.78878940898</v>
      </c>
      <c r="T38" s="567"/>
      <c r="U38" s="586">
        <f>G15</f>
        <v>0</v>
      </c>
      <c r="V38" s="586">
        <f>$U$38*Y44</f>
        <v>0</v>
      </c>
      <c r="W38" s="586">
        <f>$U$38*Z44</f>
        <v>0</v>
      </c>
      <c r="X38" s="586">
        <f>G12</f>
        <v>32034.008643775021</v>
      </c>
      <c r="Y38" s="869">
        <f t="shared" si="30"/>
        <v>0.45828338546173136</v>
      </c>
      <c r="Z38" s="586">
        <f>$G$16</f>
        <v>0</v>
      </c>
      <c r="AA38" s="586">
        <f>$G$17</f>
        <v>0</v>
      </c>
      <c r="AB38" s="586">
        <f>SUM(S38:AA38)-Y38-W38-V38</f>
        <v>395342.79743318399</v>
      </c>
      <c r="AC38" s="586">
        <f>S38-R38-P38-0.15*M38</f>
        <v>0</v>
      </c>
      <c r="AD38" s="450"/>
    </row>
    <row r="39" spans="1:32" ht="18.75" thickBot="1">
      <c r="I39" s="18"/>
      <c r="L39" s="829" t="s">
        <v>64</v>
      </c>
      <c r="M39" s="587">
        <f>SUM(M36:M38)</f>
        <v>12227713.384276941</v>
      </c>
      <c r="N39" s="587">
        <f t="shared" ref="N39:Q39" si="32">SUM(N36:N38)</f>
        <v>673555.01675056177</v>
      </c>
      <c r="O39" s="587">
        <f t="shared" si="32"/>
        <v>600504.57878542552</v>
      </c>
      <c r="P39" s="587">
        <f t="shared" si="32"/>
        <v>3380515.0124956025</v>
      </c>
      <c r="Q39" s="587">
        <f t="shared" si="32"/>
        <v>2428919.0416365932</v>
      </c>
      <c r="R39" s="1242">
        <v>0</v>
      </c>
      <c r="S39" s="588">
        <f>SUM(S36:S38)</f>
        <v>19311207.033945125</v>
      </c>
      <c r="T39" s="588">
        <f>SUM(T36:T38)</f>
        <v>347575.75484428665</v>
      </c>
      <c r="U39" s="588">
        <f>SUM(U36:U38)</f>
        <v>0</v>
      </c>
      <c r="V39" s="588">
        <f t="shared" ref="V39:W39" si="33">SUM(V36:V38)</f>
        <v>0</v>
      </c>
      <c r="W39" s="588">
        <f t="shared" si="33"/>
        <v>0</v>
      </c>
      <c r="X39" s="588">
        <f>SUM(X36:X38)</f>
        <v>69900</v>
      </c>
      <c r="Y39" s="589"/>
      <c r="Z39" s="588">
        <f>SUM(Z36:Z38)</f>
        <v>0</v>
      </c>
      <c r="AA39" s="588">
        <f>SUM(AA36:AA38)</f>
        <v>0</v>
      </c>
      <c r="AB39" s="588">
        <f>SUM(AB36:AB38)</f>
        <v>19728682.788789406</v>
      </c>
      <c r="AC39" s="604">
        <f>SUM(AC36:AC38)</f>
        <v>14096535.01380798</v>
      </c>
      <c r="AD39" s="590"/>
      <c r="AF39" s="542"/>
    </row>
    <row r="40" spans="1:32" ht="15" thickBot="1">
      <c r="L40" s="830"/>
      <c r="M40" s="592"/>
      <c r="N40" s="592"/>
      <c r="O40" s="592"/>
      <c r="P40" s="592"/>
      <c r="Q40" s="592"/>
      <c r="R40" s="592"/>
      <c r="S40" s="593"/>
      <c r="T40" s="592"/>
      <c r="U40" s="592"/>
      <c r="V40" s="592"/>
      <c r="W40" s="592"/>
      <c r="X40" s="592"/>
      <c r="Y40" s="592"/>
      <c r="Z40" s="592"/>
      <c r="AA40" s="592"/>
      <c r="AB40" s="592"/>
      <c r="AC40" s="591" t="s">
        <v>65</v>
      </c>
      <c r="AD40" s="451"/>
    </row>
    <row r="41" spans="1:32" ht="31.5">
      <c r="A41" s="20" t="s">
        <v>66</v>
      </c>
      <c r="B41" s="6" t="s">
        <v>67</v>
      </c>
      <c r="C41" s="7" t="s">
        <v>68</v>
      </c>
    </row>
    <row r="42" spans="1:32" ht="15" thickBot="1">
      <c r="A42" s="21"/>
      <c r="B42" s="22">
        <v>3.6999940357852882E-3</v>
      </c>
      <c r="C42" s="23">
        <v>0.10228891053677933</v>
      </c>
    </row>
    <row r="43" spans="1:32" ht="87" thickTop="1" thickBot="1">
      <c r="L43" s="850"/>
      <c r="M43" s="851" t="s">
        <v>69</v>
      </c>
      <c r="N43" s="851" t="s">
        <v>70</v>
      </c>
      <c r="O43" s="851" t="s">
        <v>1531</v>
      </c>
      <c r="P43" s="852" t="s">
        <v>71</v>
      </c>
      <c r="V43" s="19"/>
      <c r="W43" s="24" t="s">
        <v>5</v>
      </c>
      <c r="Y43" s="866" t="s">
        <v>1559</v>
      </c>
      <c r="Z43" s="866" t="s">
        <v>1560</v>
      </c>
      <c r="AA43" s="866"/>
    </row>
    <row r="44" spans="1:32" ht="30.75" thickBot="1">
      <c r="A44" s="1209" t="s">
        <v>1703</v>
      </c>
      <c r="B44" s="1210"/>
      <c r="C44" s="1210"/>
      <c r="D44" s="1210"/>
      <c r="E44" s="1210"/>
      <c r="F44" s="1211"/>
      <c r="L44" s="853" t="s">
        <v>72</v>
      </c>
      <c r="M44" s="854">
        <f>$AB$32</f>
        <v>6953920.9319331646</v>
      </c>
      <c r="N44" s="855">
        <v>0.38400000000000001</v>
      </c>
      <c r="O44" s="1234">
        <v>0.38885999999999998</v>
      </c>
      <c r="P44" s="856"/>
      <c r="V44" s="10" t="s">
        <v>50</v>
      </c>
      <c r="W44" s="930">
        <f>$E$18</f>
        <v>17882839.407326967</v>
      </c>
      <c r="Y44" s="871">
        <v>0.53500000000000003</v>
      </c>
      <c r="Z44" s="871">
        <v>0.46500000000000002</v>
      </c>
      <c r="AA44" s="867" t="s">
        <v>1561</v>
      </c>
    </row>
    <row r="45" spans="1:32" ht="51">
      <c r="A45" s="1212"/>
      <c r="B45" s="1213" t="s">
        <v>31</v>
      </c>
      <c r="C45" s="1213" t="s">
        <v>8</v>
      </c>
      <c r="D45" s="1213" t="s">
        <v>9</v>
      </c>
      <c r="E45" s="1213" t="s">
        <v>10</v>
      </c>
      <c r="F45" s="1214" t="s">
        <v>5</v>
      </c>
      <c r="L45" s="853" t="s">
        <v>73</v>
      </c>
      <c r="M45" s="857"/>
      <c r="N45" s="858"/>
      <c r="O45" s="858"/>
      <c r="P45" s="859"/>
      <c r="V45" s="9" t="s">
        <v>58</v>
      </c>
      <c r="W45" s="931">
        <f>AB37</f>
        <v>6953920.9319331646</v>
      </c>
    </row>
    <row r="46" spans="1:32" ht="25.5">
      <c r="A46" s="1215" t="s">
        <v>0</v>
      </c>
      <c r="B46" s="823">
        <v>0.3889757228315015</v>
      </c>
      <c r="C46" s="823">
        <v>0.13494395145991953</v>
      </c>
      <c r="D46" s="823">
        <v>0.45828338546173136</v>
      </c>
      <c r="E46" s="823">
        <v>1.7796940246847609E-2</v>
      </c>
      <c r="F46" s="824"/>
      <c r="L46" s="860" t="s">
        <v>74</v>
      </c>
      <c r="M46" s="857"/>
      <c r="N46" s="857"/>
      <c r="O46" s="857"/>
      <c r="P46" s="861">
        <f>M46/$AC$39</f>
        <v>0</v>
      </c>
      <c r="V46" s="9" t="s">
        <v>60</v>
      </c>
      <c r="W46" s="931">
        <f>W44-W45</f>
        <v>10928918.475393802</v>
      </c>
    </row>
    <row r="47" spans="1:32" ht="25.5">
      <c r="A47" s="1215" t="s">
        <v>1</v>
      </c>
      <c r="B47" s="823">
        <v>0.92538022151210408</v>
      </c>
      <c r="C47" s="823">
        <v>5.579107343564331E-2</v>
      </c>
      <c r="D47" s="823">
        <v>1.8828705052252617E-2</v>
      </c>
      <c r="E47" s="823">
        <v>0</v>
      </c>
      <c r="F47" s="824"/>
      <c r="L47" s="853" t="s">
        <v>75</v>
      </c>
      <c r="M47" s="854">
        <f>$AB$38</f>
        <v>395342.79743318399</v>
      </c>
      <c r="N47" s="857"/>
      <c r="O47" s="857"/>
      <c r="P47" s="856"/>
      <c r="V47" s="9" t="s">
        <v>8</v>
      </c>
      <c r="W47" s="931">
        <f>AB34</f>
        <v>1085947.7891165945</v>
      </c>
    </row>
    <row r="48" spans="1:32" ht="26.25" thickBot="1">
      <c r="A48" s="1215" t="s">
        <v>2</v>
      </c>
      <c r="B48" s="823">
        <v>0.69083969465648842</v>
      </c>
      <c r="C48" s="823">
        <v>6.8277668820193232E-2</v>
      </c>
      <c r="D48" s="823">
        <v>0.23187790841923603</v>
      </c>
      <c r="E48" s="823">
        <v>9.0047281040821076E-3</v>
      </c>
      <c r="F48" s="824"/>
      <c r="L48" s="862" t="s">
        <v>76</v>
      </c>
      <c r="M48" s="863"/>
      <c r="N48" s="864"/>
      <c r="O48" s="864"/>
      <c r="P48" s="865"/>
      <c r="V48" s="9" t="s">
        <v>10</v>
      </c>
      <c r="W48" s="931">
        <f>AB35</f>
        <v>364552.79491266364</v>
      </c>
    </row>
    <row r="49" spans="1:23">
      <c r="A49" s="1215" t="s">
        <v>3</v>
      </c>
      <c r="B49" s="823">
        <v>0.82256041475039721</v>
      </c>
      <c r="C49" s="823">
        <v>0.17528309443229279</v>
      </c>
      <c r="D49" s="823">
        <v>2.1564908173100196E-3</v>
      </c>
      <c r="E49" s="823">
        <v>0</v>
      </c>
      <c r="F49" s="824"/>
      <c r="V49" s="9" t="s">
        <v>62</v>
      </c>
      <c r="W49" s="931">
        <f>AB36</f>
        <v>12379419.059423061</v>
      </c>
    </row>
    <row r="50" spans="1:23">
      <c r="A50" s="1215" t="s">
        <v>4</v>
      </c>
      <c r="B50" s="823">
        <v>0.99989831542554997</v>
      </c>
      <c r="C50" s="823">
        <v>1.0168457445005592E-4</v>
      </c>
      <c r="D50" s="823">
        <v>0</v>
      </c>
      <c r="E50" s="823">
        <v>0</v>
      </c>
      <c r="F50" s="824"/>
      <c r="V50" s="9" t="s">
        <v>61</v>
      </c>
      <c r="W50" s="931">
        <f>AB37</f>
        <v>6953920.9319331646</v>
      </c>
    </row>
    <row r="51" spans="1:23" ht="15.75" thickBot="1">
      <c r="A51" s="579" t="s">
        <v>5</v>
      </c>
      <c r="B51" s="825"/>
      <c r="C51" s="825"/>
      <c r="D51" s="825"/>
      <c r="E51" s="825"/>
      <c r="F51" s="825"/>
      <c r="V51" s="9" t="s">
        <v>9</v>
      </c>
      <c r="W51" s="931">
        <f>AB38</f>
        <v>395342.79743318399</v>
      </c>
    </row>
    <row r="52" spans="1:23">
      <c r="V52" s="9" t="s">
        <v>64</v>
      </c>
      <c r="W52" s="931">
        <f>AB39</f>
        <v>19728682.788789406</v>
      </c>
    </row>
    <row r="53" spans="1:23" ht="15" thickBot="1">
      <c r="V53" s="13"/>
      <c r="W53" s="932"/>
    </row>
    <row r="54" spans="1:23" ht="15">
      <c r="A54" s="3">
        <v>2019</v>
      </c>
      <c r="B54" s="4" t="s">
        <v>1576</v>
      </c>
      <c r="C54" s="4" t="s">
        <v>61</v>
      </c>
      <c r="D54" s="4" t="s">
        <v>8</v>
      </c>
      <c r="E54" s="4" t="s">
        <v>9</v>
      </c>
      <c r="F54" s="4" t="s">
        <v>10</v>
      </c>
    </row>
    <row r="55" spans="1:23" ht="15">
      <c r="A55" s="933" t="s">
        <v>0</v>
      </c>
      <c r="B55" s="934">
        <f>E12*(1-$N$44)</f>
        <v>16748.672263967925</v>
      </c>
      <c r="C55" s="934">
        <f>E12*$N$44</f>
        <v>10440.730761954032</v>
      </c>
      <c r="D55" s="934">
        <f>F12</f>
        <v>9432.5822070483755</v>
      </c>
      <c r="E55" s="934">
        <f t="shared" ref="E55:F55" si="34">G12</f>
        <v>32034.008643775021</v>
      </c>
      <c r="F55" s="934">
        <f t="shared" si="34"/>
        <v>1244.0061232546479</v>
      </c>
    </row>
    <row r="56" spans="1:23" ht="15">
      <c r="A56" s="933" t="s">
        <v>14</v>
      </c>
      <c r="B56" s="934">
        <f>E13*(1-$N$44)</f>
        <v>0</v>
      </c>
      <c r="C56" s="934">
        <f>E13*$N$44</f>
        <v>0</v>
      </c>
      <c r="D56" s="934">
        <f t="shared" ref="D56:D61" si="35">F13</f>
        <v>0</v>
      </c>
      <c r="E56" s="934">
        <f t="shared" ref="E56:E61" si="36">G13</f>
        <v>0</v>
      </c>
      <c r="F56" s="934">
        <f t="shared" ref="F56:F61" si="37">H13</f>
        <v>0</v>
      </c>
    </row>
    <row r="57" spans="1:23" ht="15">
      <c r="A57" s="933" t="s">
        <v>16</v>
      </c>
      <c r="B57" s="934">
        <f>E14*(1-$N$44)</f>
        <v>10999080.402649444</v>
      </c>
      <c r="C57" s="934">
        <f>E14*$N$44</f>
        <v>6856569.6016516015</v>
      </c>
      <c r="D57" s="934">
        <f t="shared" si="35"/>
        <v>1076515.2069095462</v>
      </c>
      <c r="E57" s="934">
        <f t="shared" si="36"/>
        <v>363308.78878940898</v>
      </c>
      <c r="F57" s="934">
        <f t="shared" si="37"/>
        <v>0</v>
      </c>
    </row>
    <row r="58" spans="1:23" ht="15">
      <c r="A58" s="933" t="s">
        <v>2</v>
      </c>
      <c r="B58" s="934">
        <f>E15*(1-$N$44)</f>
        <v>0</v>
      </c>
      <c r="C58" s="934">
        <f>E15*$N$44</f>
        <v>0</v>
      </c>
      <c r="D58" s="934">
        <f t="shared" si="35"/>
        <v>0</v>
      </c>
      <c r="E58" s="934">
        <f t="shared" si="36"/>
        <v>0</v>
      </c>
      <c r="F58" s="934">
        <f t="shared" si="37"/>
        <v>0</v>
      </c>
    </row>
    <row r="59" spans="1:23" ht="15">
      <c r="A59" s="933" t="s">
        <v>3</v>
      </c>
      <c r="B59" s="934">
        <f>E16*(1-$N$44)</f>
        <v>0</v>
      </c>
      <c r="C59" s="934">
        <f>E16*$N$44</f>
        <v>0</v>
      </c>
      <c r="D59" s="934">
        <f t="shared" si="35"/>
        <v>0</v>
      </c>
      <c r="E59" s="934">
        <f t="shared" si="36"/>
        <v>0</v>
      </c>
      <c r="F59" s="934">
        <f t="shared" si="37"/>
        <v>0</v>
      </c>
    </row>
    <row r="60" spans="1:23" ht="15">
      <c r="A60" s="933" t="s">
        <v>4</v>
      </c>
      <c r="B60" s="934">
        <f>E17*(1-$N$44)</f>
        <v>0</v>
      </c>
      <c r="C60" s="934">
        <f>E17*$N$44</f>
        <v>0</v>
      </c>
      <c r="D60" s="934">
        <f t="shared" si="35"/>
        <v>0</v>
      </c>
      <c r="E60" s="934">
        <f t="shared" si="36"/>
        <v>0</v>
      </c>
      <c r="F60" s="934">
        <f t="shared" si="37"/>
        <v>0</v>
      </c>
    </row>
    <row r="61" spans="1:23" ht="15">
      <c r="A61" s="933" t="s">
        <v>5</v>
      </c>
      <c r="B61" s="934">
        <f>E18*(1-$N$44)</f>
        <v>11015829.07491341</v>
      </c>
      <c r="C61" s="934">
        <f>E18*$N$44</f>
        <v>6867010.3324135551</v>
      </c>
      <c r="D61" s="934">
        <f t="shared" si="35"/>
        <v>1085947.7891165945</v>
      </c>
      <c r="E61" s="934">
        <f t="shared" si="36"/>
        <v>395342.79743318399</v>
      </c>
      <c r="F61" s="934">
        <f t="shared" si="37"/>
        <v>1244.0061232546479</v>
      </c>
    </row>
  </sheetData>
  <mergeCells count="5">
    <mergeCell ref="A11:B11"/>
    <mergeCell ref="A21:F21"/>
    <mergeCell ref="A31:I31"/>
    <mergeCell ref="A44:F44"/>
    <mergeCell ref="A1:B1"/>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W30"/>
  <sheetViews>
    <sheetView zoomScale="85" zoomScaleNormal="85" workbookViewId="0">
      <selection activeCell="B4" sqref="B4"/>
    </sheetView>
  </sheetViews>
  <sheetFormatPr defaultRowHeight="14.25"/>
  <cols>
    <col min="1" max="1" width="24.375" customWidth="1"/>
    <col min="2" max="2" width="18.875" bestFit="1" customWidth="1"/>
    <col min="3" max="3" width="18" bestFit="1" customWidth="1"/>
    <col min="4" max="4" width="22.375" bestFit="1" customWidth="1"/>
    <col min="5" max="6" width="18" bestFit="1" customWidth="1"/>
    <col min="7" max="7" width="14.125" bestFit="1" customWidth="1"/>
    <col min="8" max="8" width="24.25" customWidth="1"/>
    <col min="9" max="9" width="22.875" customWidth="1"/>
    <col min="10" max="10" width="12.5" bestFit="1" customWidth="1"/>
    <col min="11" max="11" width="60.375" customWidth="1"/>
    <col min="12" max="14" width="14.25" bestFit="1" customWidth="1"/>
    <col min="15" max="15" width="15.75" bestFit="1" customWidth="1"/>
    <col min="16" max="16" width="10.25" bestFit="1" customWidth="1"/>
    <col min="17" max="17" width="39" bestFit="1" customWidth="1"/>
    <col min="18" max="18" width="10.25" bestFit="1" customWidth="1"/>
    <col min="20" max="20" width="27.5" bestFit="1" customWidth="1"/>
    <col min="21" max="21" width="13.5" bestFit="1" customWidth="1"/>
  </cols>
  <sheetData>
    <row r="1" spans="1:23" ht="18.75" thickBot="1">
      <c r="A1" s="740" t="s">
        <v>1694</v>
      </c>
      <c r="B1" s="741"/>
      <c r="C1" s="741"/>
      <c r="D1" s="741"/>
      <c r="E1" s="741"/>
      <c r="F1" s="741"/>
      <c r="G1" s="741"/>
      <c r="H1" s="741"/>
      <c r="I1" s="741"/>
      <c r="J1" s="741"/>
      <c r="K1" s="741"/>
      <c r="L1" s="741"/>
      <c r="M1" s="741"/>
      <c r="N1" s="741"/>
      <c r="O1" s="741"/>
      <c r="T1" s="1150" t="s">
        <v>1419</v>
      </c>
      <c r="U1" s="1151"/>
    </row>
    <row r="2" spans="1:23" ht="15">
      <c r="A2" s="1130"/>
      <c r="B2" s="1131" t="s">
        <v>1360</v>
      </c>
      <c r="C2" s="1131" t="s">
        <v>1361</v>
      </c>
      <c r="D2" s="1131" t="s">
        <v>1362</v>
      </c>
      <c r="E2" s="1131" t="s">
        <v>1363</v>
      </c>
      <c r="F2" s="1131" t="s">
        <v>1364</v>
      </c>
      <c r="G2" s="1131" t="s">
        <v>1365</v>
      </c>
      <c r="H2" s="1131" t="s">
        <v>1366</v>
      </c>
      <c r="I2" s="1131" t="s">
        <v>1367</v>
      </c>
      <c r="J2" s="1131" t="s">
        <v>1368</v>
      </c>
      <c r="K2" s="1131" t="s">
        <v>1369</v>
      </c>
      <c r="L2" s="1131" t="s">
        <v>1370</v>
      </c>
      <c r="M2" s="1131" t="s">
        <v>1371</v>
      </c>
      <c r="N2" s="1131" t="s">
        <v>1417</v>
      </c>
      <c r="O2" s="1131" t="s">
        <v>1418</v>
      </c>
      <c r="T2" s="1152"/>
      <c r="U2" s="1153">
        <v>2019</v>
      </c>
    </row>
    <row r="3" spans="1:23" ht="15">
      <c r="A3" s="1125" t="s">
        <v>1372</v>
      </c>
      <c r="B3" s="480">
        <v>438585879</v>
      </c>
      <c r="C3" s="452">
        <v>0</v>
      </c>
      <c r="D3" s="452">
        <v>0</v>
      </c>
      <c r="E3" s="452">
        <v>0</v>
      </c>
      <c r="F3" s="452">
        <v>0</v>
      </c>
      <c r="G3" s="452">
        <v>0</v>
      </c>
      <c r="H3" s="452">
        <v>0</v>
      </c>
      <c r="I3" s="452">
        <v>0</v>
      </c>
      <c r="J3" s="452">
        <v>0</v>
      </c>
      <c r="K3" s="452">
        <v>0</v>
      </c>
      <c r="L3" s="452">
        <v>0</v>
      </c>
      <c r="M3" s="452">
        <v>0</v>
      </c>
      <c r="N3" s="452">
        <v>0</v>
      </c>
      <c r="O3" s="452">
        <v>0</v>
      </c>
      <c r="T3" s="1154" t="s">
        <v>1670</v>
      </c>
      <c r="U3" s="1059">
        <v>8543</v>
      </c>
    </row>
    <row r="4" spans="1:23" ht="15.75" thickBot="1">
      <c r="A4" s="1125" t="s">
        <v>1373</v>
      </c>
      <c r="B4" s="480">
        <f>445923845+49189120</f>
        <v>495112965</v>
      </c>
      <c r="C4" s="452">
        <v>0</v>
      </c>
      <c r="D4" s="452">
        <v>0</v>
      </c>
      <c r="E4" s="452">
        <v>0</v>
      </c>
      <c r="F4" s="452">
        <v>0</v>
      </c>
      <c r="G4" s="452">
        <v>0</v>
      </c>
      <c r="H4" s="452">
        <v>0</v>
      </c>
      <c r="I4" s="452">
        <v>0</v>
      </c>
      <c r="J4" s="452">
        <v>0</v>
      </c>
      <c r="K4" s="452">
        <v>0</v>
      </c>
      <c r="L4" s="452">
        <v>0</v>
      </c>
      <c r="M4" s="452">
        <v>0</v>
      </c>
      <c r="N4" s="452">
        <v>0</v>
      </c>
      <c r="O4" s="452">
        <v>0</v>
      </c>
      <c r="T4" s="1155" t="s">
        <v>1672</v>
      </c>
      <c r="U4" s="1061">
        <v>0.2</v>
      </c>
      <c r="W4" s="453"/>
    </row>
    <row r="5" spans="1:23" ht="15.75" thickBot="1">
      <c r="A5" s="1125" t="s">
        <v>1374</v>
      </c>
      <c r="B5" s="480">
        <f>8997025+43175689.51</f>
        <v>52172714.509999998</v>
      </c>
      <c r="C5" s="452">
        <v>0</v>
      </c>
      <c r="D5" s="452">
        <v>0</v>
      </c>
      <c r="E5" s="452">
        <v>0</v>
      </c>
      <c r="F5" s="452">
        <v>0</v>
      </c>
      <c r="G5" s="452">
        <v>0</v>
      </c>
      <c r="H5" s="452">
        <v>0</v>
      </c>
      <c r="I5" s="452">
        <v>0</v>
      </c>
      <c r="J5" s="452">
        <v>0</v>
      </c>
      <c r="K5" s="452">
        <v>0</v>
      </c>
      <c r="L5" s="452">
        <v>0</v>
      </c>
      <c r="M5" s="452">
        <v>0</v>
      </c>
      <c r="N5" s="452">
        <v>0</v>
      </c>
      <c r="O5" s="452">
        <v>0</v>
      </c>
      <c r="Q5" s="454" t="s">
        <v>1375</v>
      </c>
      <c r="R5" s="488">
        <v>1.1000000000000001</v>
      </c>
      <c r="T5" s="1156" t="s">
        <v>1673</v>
      </c>
      <c r="U5" s="1062">
        <v>1847.5</v>
      </c>
    </row>
    <row r="6" spans="1:23" ht="15.75" thickBot="1">
      <c r="A6" s="1125" t="s">
        <v>263</v>
      </c>
      <c r="B6" s="481">
        <v>0</v>
      </c>
      <c r="C6" s="452">
        <v>0</v>
      </c>
      <c r="D6" s="452">
        <v>0</v>
      </c>
      <c r="E6" s="452">
        <v>0</v>
      </c>
      <c r="F6" s="452">
        <v>0</v>
      </c>
      <c r="G6" s="452">
        <v>0</v>
      </c>
      <c r="H6" s="452">
        <v>0</v>
      </c>
      <c r="I6" s="452">
        <v>0</v>
      </c>
      <c r="J6" s="452">
        <v>0</v>
      </c>
      <c r="K6" s="452">
        <v>0</v>
      </c>
      <c r="L6" s="452">
        <v>0</v>
      </c>
      <c r="M6" s="452">
        <v>0</v>
      </c>
      <c r="N6" s="452">
        <v>0</v>
      </c>
      <c r="O6" s="452">
        <v>0</v>
      </c>
      <c r="T6" s="1156" t="s">
        <v>1674</v>
      </c>
      <c r="U6" s="1060">
        <f>U3*U5</f>
        <v>15783192.5</v>
      </c>
    </row>
    <row r="7" spans="1:23" ht="15">
      <c r="A7" s="1125" t="s">
        <v>1376</v>
      </c>
      <c r="B7" s="480">
        <v>0</v>
      </c>
      <c r="C7" s="452">
        <v>0</v>
      </c>
      <c r="D7" s="452">
        <v>0</v>
      </c>
      <c r="E7" s="452">
        <v>0</v>
      </c>
      <c r="F7" s="452">
        <v>0</v>
      </c>
      <c r="G7" s="452">
        <v>0</v>
      </c>
      <c r="H7" s="452">
        <v>0</v>
      </c>
      <c r="I7" s="452">
        <v>0</v>
      </c>
      <c r="J7" s="452">
        <v>0</v>
      </c>
      <c r="K7" s="452">
        <v>0</v>
      </c>
      <c r="L7" s="452">
        <v>0</v>
      </c>
      <c r="M7" s="452">
        <v>0</v>
      </c>
      <c r="N7" s="452">
        <v>0</v>
      </c>
      <c r="O7" s="452">
        <v>0</v>
      </c>
      <c r="T7" s="1157" t="s">
        <v>1669</v>
      </c>
      <c r="U7" s="1059">
        <v>47852</v>
      </c>
    </row>
    <row r="8" spans="1:23" ht="30.75" thickBot="1">
      <c r="A8" s="1125" t="s">
        <v>1377</v>
      </c>
      <c r="B8" s="480">
        <v>0</v>
      </c>
      <c r="C8" s="455">
        <v>0</v>
      </c>
      <c r="D8" s="452">
        <v>0</v>
      </c>
      <c r="E8" s="452">
        <v>0</v>
      </c>
      <c r="F8" s="452">
        <v>0</v>
      </c>
      <c r="G8" s="452">
        <v>0</v>
      </c>
      <c r="H8" s="452">
        <v>0</v>
      </c>
      <c r="I8" s="452">
        <v>0</v>
      </c>
      <c r="J8" s="452">
        <v>0</v>
      </c>
      <c r="K8" s="452">
        <v>0</v>
      </c>
      <c r="L8" s="452">
        <v>0</v>
      </c>
      <c r="M8" s="452">
        <v>0</v>
      </c>
      <c r="N8" s="452">
        <v>0</v>
      </c>
      <c r="O8" s="452">
        <v>0</v>
      </c>
      <c r="T8" s="1157" t="s">
        <v>1671</v>
      </c>
      <c r="U8" s="1059">
        <v>235304</v>
      </c>
    </row>
    <row r="9" spans="1:23" ht="16.5" thickBot="1">
      <c r="A9" s="1136" t="s">
        <v>5</v>
      </c>
      <c r="B9" s="482">
        <f>SUM(B3:B8)</f>
        <v>985871558.50999999</v>
      </c>
      <c r="C9" s="456">
        <v>0</v>
      </c>
      <c r="D9" s="456">
        <v>0</v>
      </c>
      <c r="E9" s="456">
        <v>0</v>
      </c>
      <c r="F9" s="456">
        <v>0</v>
      </c>
      <c r="G9" s="456">
        <v>0</v>
      </c>
      <c r="H9" s="456">
        <v>0</v>
      </c>
      <c r="I9" s="456">
        <v>0</v>
      </c>
      <c r="J9" s="456">
        <v>0</v>
      </c>
      <c r="K9" s="456">
        <v>0</v>
      </c>
      <c r="L9" s="456">
        <v>0</v>
      </c>
      <c r="M9" s="456">
        <v>0</v>
      </c>
      <c r="N9" s="456">
        <v>0</v>
      </c>
      <c r="O9" s="457">
        <v>0</v>
      </c>
    </row>
    <row r="10" spans="1:23" ht="15" thickBot="1">
      <c r="A10" s="217"/>
      <c r="B10" s="217"/>
      <c r="C10" s="217"/>
      <c r="D10" s="217"/>
      <c r="E10" s="217"/>
      <c r="F10" s="217"/>
      <c r="G10" s="217"/>
      <c r="H10" s="217"/>
      <c r="I10" s="217"/>
      <c r="J10" s="217"/>
      <c r="K10" s="217"/>
      <c r="L10" s="217"/>
      <c r="M10" s="217"/>
      <c r="N10" s="217"/>
      <c r="O10" s="217"/>
    </row>
    <row r="11" spans="1:23" ht="18.75" thickBot="1">
      <c r="A11" s="742" t="s">
        <v>1681</v>
      </c>
      <c r="B11" s="743"/>
      <c r="C11" s="743"/>
      <c r="D11" s="743"/>
      <c r="E11" s="743"/>
      <c r="F11" s="744"/>
      <c r="G11" s="217"/>
      <c r="H11" s="1165" t="s">
        <v>1696</v>
      </c>
      <c r="I11" s="1166"/>
      <c r="J11" s="1166"/>
      <c r="K11" s="1166"/>
      <c r="L11" s="1166"/>
      <c r="M11" s="1166"/>
      <c r="N11" s="1166"/>
      <c r="O11" s="1166"/>
      <c r="P11" s="1167"/>
    </row>
    <row r="12" spans="1:23" ht="30">
      <c r="A12" s="1130"/>
      <c r="B12" s="1131" t="s">
        <v>1378</v>
      </c>
      <c r="C12" s="1131" t="s">
        <v>163</v>
      </c>
      <c r="D12" s="1131" t="s">
        <v>1379</v>
      </c>
      <c r="E12" s="1131" t="s">
        <v>151</v>
      </c>
      <c r="F12" s="1132" t="s">
        <v>133</v>
      </c>
      <c r="G12" s="217"/>
      <c r="H12" s="1168"/>
      <c r="I12" s="1116" t="s">
        <v>1380</v>
      </c>
      <c r="J12" s="1116" t="s">
        <v>149</v>
      </c>
      <c r="K12" s="1116" t="s">
        <v>1381</v>
      </c>
      <c r="L12" s="1116" t="s">
        <v>358</v>
      </c>
      <c r="M12" s="1116" t="s">
        <v>1382</v>
      </c>
      <c r="N12" s="1116" t="s">
        <v>359</v>
      </c>
      <c r="O12" s="1116" t="s">
        <v>1383</v>
      </c>
      <c r="P12" s="1117" t="s">
        <v>206</v>
      </c>
    </row>
    <row r="13" spans="1:23" ht="30.75" thickBot="1">
      <c r="A13" s="1133" t="s">
        <v>1420</v>
      </c>
      <c r="B13" s="478">
        <v>0.30259999999999998</v>
      </c>
      <c r="C13" s="478">
        <v>0.63600000000000001</v>
      </c>
      <c r="D13" s="478">
        <v>0.05</v>
      </c>
      <c r="E13" s="478">
        <v>0.01</v>
      </c>
      <c r="F13" s="479">
        <v>1.4E-3</v>
      </c>
      <c r="G13" s="217"/>
      <c r="H13" s="1169" t="s">
        <v>1378</v>
      </c>
      <c r="I13" s="819">
        <f>[4]ElectricityConsumption!I14</f>
        <v>888.06969665176075</v>
      </c>
      <c r="J13" s="819">
        <f>[4]ElectricityConsumption!J14</f>
        <v>9.4357164691655938E-3</v>
      </c>
      <c r="K13" s="819">
        <f>[4]ElectricityConsumption!K14</f>
        <v>1.4077590964643269E-2</v>
      </c>
      <c r="L13" s="819">
        <f>[4]ElectricityConsumption!L14</f>
        <v>1.8298988262686366</v>
      </c>
      <c r="M13" s="819">
        <f>[4]ElectricityConsumption!M14</f>
        <v>0.10225448804632996</v>
      </c>
      <c r="N13" s="819">
        <f>[4]ElectricityConsumption!N14</f>
        <v>1.6901037028519892</v>
      </c>
      <c r="O13" s="819">
        <f>[4]ElectricityConsumption!O14</f>
        <v>0.11746505934675905</v>
      </c>
      <c r="P13" s="820">
        <f>[4]ElectricityConsumption!P14</f>
        <v>6.0230667035726319E-2</v>
      </c>
    </row>
    <row r="14" spans="1:23" ht="15">
      <c r="A14" s="458"/>
      <c r="B14" s="458"/>
      <c r="C14" s="458"/>
      <c r="D14" s="458"/>
      <c r="E14" s="458"/>
      <c r="F14" s="458"/>
      <c r="H14" s="1169" t="s">
        <v>163</v>
      </c>
      <c r="I14" s="819">
        <f>[4]ElectricityConsumption!I15</f>
        <v>390.80710067733605</v>
      </c>
      <c r="J14" s="819">
        <f>[4]ElectricityConsumption!J15</f>
        <v>6.6427168686610232E-3</v>
      </c>
      <c r="K14" s="819">
        <f>[4]ElectricityConsumption!K15</f>
        <v>0</v>
      </c>
      <c r="L14" s="819">
        <f>[4]ElectricityConsumption!L15</f>
        <v>0.16555465197765271</v>
      </c>
      <c r="M14" s="819">
        <f>[4]ElectricityConsumption!M15</f>
        <v>3.1477636159438313E-2</v>
      </c>
      <c r="N14" s="819">
        <f>[4]ElectricityConsumption!N15</f>
        <v>5.1460378081950239E-3</v>
      </c>
      <c r="O14" s="819">
        <f>[4]ElectricityConsumption!O15</f>
        <v>8.8254543538391433E-2</v>
      </c>
      <c r="P14" s="820">
        <f>[4]ElectricityConsumption!P15</f>
        <v>9.1811446683015108E-2</v>
      </c>
    </row>
    <row r="15" spans="1:23" ht="30">
      <c r="B15" s="459"/>
      <c r="C15" s="459"/>
      <c r="H15" s="1114" t="s">
        <v>1379</v>
      </c>
      <c r="I15" s="819">
        <v>0</v>
      </c>
      <c r="J15" s="819">
        <f>[4]ElectricityConsumption!J16</f>
        <v>0</v>
      </c>
      <c r="K15" s="819">
        <f>[4]ElectricityConsumption!K16</f>
        <v>0</v>
      </c>
      <c r="L15" s="819">
        <f>[4]ElectricityConsumption!L16</f>
        <v>0</v>
      </c>
      <c r="M15" s="819">
        <f>[4]ElectricityConsumption!M16</f>
        <v>0</v>
      </c>
      <c r="N15" s="819">
        <f>[4]ElectricityConsumption!N16</f>
        <v>0</v>
      </c>
      <c r="O15" s="819">
        <f>[4]ElectricityConsumption!O16</f>
        <v>0</v>
      </c>
      <c r="P15" s="820">
        <f>[4]ElectricityConsumption!P16</f>
        <v>0</v>
      </c>
    </row>
    <row r="16" spans="1:23" ht="15.75" thickBot="1">
      <c r="H16" s="1169" t="s">
        <v>151</v>
      </c>
      <c r="I16" s="819">
        <f>[4]ElectricityConsumption!I17</f>
        <v>594</v>
      </c>
      <c r="J16" s="819">
        <f>[4]ElectricityConsumption!J17</f>
        <v>0</v>
      </c>
      <c r="K16" s="819">
        <f>[4]ElectricityConsumption!K17</f>
        <v>0</v>
      </c>
      <c r="L16" s="819">
        <f>[4]ElectricityConsumption!L17</f>
        <v>0.95</v>
      </c>
      <c r="M16" s="819">
        <f>[4]ElectricityConsumption!M17</f>
        <v>9.5000000000000001E-2</v>
      </c>
      <c r="N16" s="819">
        <f>[4]ElectricityConsumption!N17</f>
        <v>0.45</v>
      </c>
      <c r="O16" s="819">
        <f>[4]ElectricityConsumption!O17</f>
        <v>8.8254543538391433E-2</v>
      </c>
      <c r="P16" s="820">
        <f>[4]ElectricityConsumption!P17</f>
        <v>9.1811446683015108E-2</v>
      </c>
    </row>
    <row r="17" spans="1:16" ht="15.75" thickBot="1">
      <c r="A17" s="454" t="s">
        <v>1384</v>
      </c>
      <c r="B17" s="682">
        <v>1.1833624606780799</v>
      </c>
      <c r="D17" s="1149" t="s">
        <v>1697</v>
      </c>
      <c r="E17" s="778">
        <v>9</v>
      </c>
      <c r="H17" s="1169" t="s">
        <v>133</v>
      </c>
      <c r="I17" s="819">
        <f>[4]ElectricityConsumption!I18</f>
        <v>753</v>
      </c>
      <c r="J17" s="819">
        <f>[4]ElectricityConsumption!J18</f>
        <v>0</v>
      </c>
      <c r="K17" s="819">
        <f>[4]ElectricityConsumption!K18</f>
        <v>0</v>
      </c>
      <c r="L17" s="819">
        <f>[4]ElectricityConsumption!L18</f>
        <v>1.5</v>
      </c>
      <c r="M17" s="819">
        <f>[4]ElectricityConsumption!M18</f>
        <v>0.17</v>
      </c>
      <c r="N17" s="819">
        <f>[4]ElectricityConsumption!N18</f>
        <v>2.5</v>
      </c>
      <c r="O17" s="819">
        <f>[4]ElectricityConsumption!O18</f>
        <v>8.8254543538391433E-2</v>
      </c>
      <c r="P17" s="820">
        <f>[4]ElectricityConsumption!P18</f>
        <v>9.1811446683015108E-2</v>
      </c>
    </row>
    <row r="18" spans="1:16" ht="30.75" thickBot="1">
      <c r="B18" s="637"/>
      <c r="H18" s="1170" t="s">
        <v>1385</v>
      </c>
      <c r="I18" s="821">
        <f>1010*807/1000</f>
        <v>815.07</v>
      </c>
      <c r="J18" s="821">
        <v>0</v>
      </c>
      <c r="K18" s="821">
        <f>100*807/1000000</f>
        <v>8.0699999999999994E-2</v>
      </c>
      <c r="L18" s="821">
        <f>855*807/1000000</f>
        <v>0.68998499999999996</v>
      </c>
      <c r="M18" s="821">
        <f>12*807/1000000</f>
        <v>9.6839999999999999E-3</v>
      </c>
      <c r="N18" s="821">
        <f>49*807/1000000</f>
        <v>3.9543000000000002E-2</v>
      </c>
      <c r="O18" s="821">
        <v>0</v>
      </c>
      <c r="P18" s="822">
        <f>-L24</f>
        <v>0</v>
      </c>
    </row>
    <row r="20" spans="1:16" ht="15" thickBot="1"/>
    <row r="21" spans="1:16" ht="36.75" thickBot="1">
      <c r="A21" s="775" t="s">
        <v>1695</v>
      </c>
      <c r="B21" s="776"/>
      <c r="C21" s="776"/>
      <c r="D21" s="776"/>
      <c r="E21" s="776"/>
      <c r="F21" s="777"/>
      <c r="H21" s="1158" t="s">
        <v>136</v>
      </c>
      <c r="I21" s="1159"/>
      <c r="K21" s="1161" t="s">
        <v>1386</v>
      </c>
    </row>
    <row r="22" spans="1:16" ht="30">
      <c r="A22" s="1130"/>
      <c r="B22" s="1131" t="s">
        <v>1387</v>
      </c>
      <c r="C22" s="1131" t="s">
        <v>1388</v>
      </c>
      <c r="D22" s="1131" t="s">
        <v>1389</v>
      </c>
      <c r="E22" s="1131" t="s">
        <v>1390</v>
      </c>
      <c r="F22" s="1132" t="s">
        <v>1391</v>
      </c>
      <c r="H22" s="1160" t="s">
        <v>91</v>
      </c>
      <c r="I22" s="487">
        <v>0.20150000000000001</v>
      </c>
      <c r="K22" s="817">
        <v>35</v>
      </c>
    </row>
    <row r="23" spans="1:16" ht="15">
      <c r="A23" s="1125" t="s">
        <v>1372</v>
      </c>
      <c r="B23" s="483">
        <f t="shared" ref="B23:B28" si="0">B3*$B$13</f>
        <v>132716086.98539999</v>
      </c>
      <c r="C23" s="483">
        <f t="shared" ref="C23:C28" si="1">B3*$C$13</f>
        <v>278940619.04400003</v>
      </c>
      <c r="D23" s="483">
        <f t="shared" ref="D23:D28" si="2">B3*$D$13</f>
        <v>21929293.950000003</v>
      </c>
      <c r="E23" s="483">
        <f t="shared" ref="E23:E28" si="3">B3*$E$13</f>
        <v>4385858.79</v>
      </c>
      <c r="F23" s="484">
        <f t="shared" ref="F23:F28" si="4">B3*$F$13</f>
        <v>614020.23060000001</v>
      </c>
      <c r="G23" s="26"/>
      <c r="H23" s="1160" t="s">
        <v>137</v>
      </c>
      <c r="I23" s="400">
        <v>0.9</v>
      </c>
    </row>
    <row r="24" spans="1:16" ht="15">
      <c r="A24" s="1125" t="s">
        <v>1373</v>
      </c>
      <c r="B24" s="483">
        <f t="shared" si="0"/>
        <v>149821183.20899999</v>
      </c>
      <c r="C24" s="483">
        <f t="shared" si="1"/>
        <v>314891845.74000001</v>
      </c>
      <c r="D24" s="483">
        <f t="shared" si="2"/>
        <v>24755648.25</v>
      </c>
      <c r="E24" s="483">
        <f t="shared" si="3"/>
        <v>4951129.6500000004</v>
      </c>
      <c r="F24" s="484">
        <f t="shared" si="4"/>
        <v>693158.15099999995</v>
      </c>
      <c r="H24" s="1160" t="s">
        <v>94</v>
      </c>
      <c r="I24" s="400">
        <v>1.2</v>
      </c>
    </row>
    <row r="25" spans="1:16" ht="15">
      <c r="A25" s="1125" t="s">
        <v>1374</v>
      </c>
      <c r="B25" s="483">
        <f t="shared" si="0"/>
        <v>15787463.410725998</v>
      </c>
      <c r="C25" s="483">
        <f t="shared" si="1"/>
        <v>33181846.42836</v>
      </c>
      <c r="D25" s="483">
        <f t="shared" si="2"/>
        <v>2608635.7255000002</v>
      </c>
      <c r="E25" s="483">
        <f t="shared" si="3"/>
        <v>521727.14509999997</v>
      </c>
      <c r="F25" s="484">
        <f t="shared" si="4"/>
        <v>73041.800313999993</v>
      </c>
      <c r="H25" s="1160" t="s">
        <v>90</v>
      </c>
      <c r="I25" s="400">
        <v>1.2</v>
      </c>
    </row>
    <row r="26" spans="1:16" ht="15">
      <c r="A26" s="1125" t="s">
        <v>263</v>
      </c>
      <c r="B26" s="483">
        <f t="shared" si="0"/>
        <v>0</v>
      </c>
      <c r="C26" s="483">
        <f t="shared" si="1"/>
        <v>0</v>
      </c>
      <c r="D26" s="483">
        <f t="shared" si="2"/>
        <v>0</v>
      </c>
      <c r="E26" s="483">
        <f t="shared" si="3"/>
        <v>0</v>
      </c>
      <c r="F26" s="484">
        <f t="shared" si="4"/>
        <v>0</v>
      </c>
    </row>
    <row r="27" spans="1:16" ht="18">
      <c r="A27" s="1125" t="s">
        <v>1376</v>
      </c>
      <c r="B27" s="483">
        <f t="shared" si="0"/>
        <v>0</v>
      </c>
      <c r="C27" s="483">
        <f t="shared" si="1"/>
        <v>0</v>
      </c>
      <c r="D27" s="483">
        <f t="shared" si="2"/>
        <v>0</v>
      </c>
      <c r="E27" s="483">
        <f t="shared" si="3"/>
        <v>0</v>
      </c>
      <c r="F27" s="484">
        <f t="shared" si="4"/>
        <v>0</v>
      </c>
      <c r="H27" s="1162" t="s">
        <v>1698</v>
      </c>
      <c r="I27" s="1162"/>
      <c r="J27" s="1162"/>
      <c r="K27" s="1162"/>
      <c r="L27" s="1162"/>
    </row>
    <row r="28" spans="1:16" ht="30">
      <c r="A28" s="1125" t="s">
        <v>1377</v>
      </c>
      <c r="B28" s="483">
        <f t="shared" si="0"/>
        <v>0</v>
      </c>
      <c r="C28" s="483">
        <f t="shared" si="1"/>
        <v>0</v>
      </c>
      <c r="D28" s="483">
        <f t="shared" si="2"/>
        <v>0</v>
      </c>
      <c r="E28" s="483">
        <f t="shared" si="3"/>
        <v>0</v>
      </c>
      <c r="F28" s="484">
        <f t="shared" si="4"/>
        <v>0</v>
      </c>
      <c r="H28" s="1171"/>
      <c r="I28" s="1164" t="s">
        <v>1380</v>
      </c>
      <c r="J28" s="1164" t="s">
        <v>358</v>
      </c>
      <c r="K28" s="1164" t="s">
        <v>1392</v>
      </c>
      <c r="L28" s="1164" t="s">
        <v>1393</v>
      </c>
    </row>
    <row r="29" spans="1:16" ht="15.75" thickBot="1">
      <c r="A29" s="1133" t="s">
        <v>1394</v>
      </c>
      <c r="B29" s="483"/>
      <c r="C29" s="483"/>
      <c r="D29" s="483"/>
      <c r="E29" s="483"/>
      <c r="F29" s="484"/>
      <c r="H29" s="1163" t="s">
        <v>1395</v>
      </c>
      <c r="I29" s="937">
        <v>474</v>
      </c>
      <c r="J29" s="818">
        <v>0.24</v>
      </c>
      <c r="K29" s="818">
        <v>8.0000000000000002E-3</v>
      </c>
      <c r="L29" s="818">
        <v>0.01</v>
      </c>
    </row>
    <row r="30" spans="1:16" ht="30.75" thickBot="1">
      <c r="A30" s="1136" t="s">
        <v>5</v>
      </c>
      <c r="B30" s="485">
        <f>SUM(B23:B29)</f>
        <v>298324733.60512596</v>
      </c>
      <c r="C30" s="485">
        <f>SUM(C23:C29)</f>
        <v>627014311.21236002</v>
      </c>
      <c r="D30" s="485">
        <f>SUM(D23:D29)</f>
        <v>49293577.925500005</v>
      </c>
      <c r="E30" s="485">
        <f>SUM(E23:E29)</f>
        <v>9858715.5851000007</v>
      </c>
      <c r="F30" s="486">
        <f>SUM(F23:F29)</f>
        <v>1380220.1819139998</v>
      </c>
      <c r="H30" s="1163" t="s">
        <v>1396</v>
      </c>
      <c r="I30" s="937">
        <v>369</v>
      </c>
      <c r="J30" s="818">
        <v>0.16</v>
      </c>
      <c r="K30" s="818">
        <v>8.0000000000000002E-3</v>
      </c>
      <c r="L30" s="818">
        <v>1.6E-2</v>
      </c>
    </row>
  </sheetData>
  <mergeCells count="7">
    <mergeCell ref="H27:L27"/>
    <mergeCell ref="T1:U1"/>
    <mergeCell ref="A1:O1"/>
    <mergeCell ref="A11:F11"/>
    <mergeCell ref="H11:P11"/>
    <mergeCell ref="A21:F21"/>
    <mergeCell ref="H21:I21"/>
  </mergeCells>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R57"/>
  <sheetViews>
    <sheetView zoomScale="85" zoomScaleNormal="85" workbookViewId="0">
      <selection activeCell="A17" sqref="A17"/>
    </sheetView>
  </sheetViews>
  <sheetFormatPr defaultRowHeight="14.25"/>
  <cols>
    <col min="1" max="1" width="46.25" customWidth="1"/>
    <col min="2" max="2" width="19.25" bestFit="1" customWidth="1"/>
    <col min="3" max="3" width="32.625" bestFit="1" customWidth="1"/>
    <col min="4" max="4" width="18" bestFit="1" customWidth="1"/>
    <col min="5" max="5" width="17.375" customWidth="1"/>
    <col min="6" max="6" width="15.25" bestFit="1" customWidth="1"/>
    <col min="7" max="7" width="12.375" bestFit="1" customWidth="1"/>
    <col min="8" max="8" width="20.375" customWidth="1"/>
    <col min="9" max="9" width="11.625" customWidth="1"/>
    <col min="10" max="10" width="40" bestFit="1" customWidth="1"/>
    <col min="11" max="11" width="12.75" bestFit="1" customWidth="1"/>
    <col min="12" max="12" width="12.5" bestFit="1" customWidth="1"/>
    <col min="13" max="13" width="46.25" bestFit="1" customWidth="1"/>
    <col min="14" max="14" width="14.75" bestFit="1" customWidth="1"/>
    <col min="15" max="15" width="38.125" customWidth="1"/>
    <col min="18" max="18" width="27.625" customWidth="1"/>
  </cols>
  <sheetData>
    <row r="1" spans="1:18" ht="18.75" thickBot="1">
      <c r="A1" s="742" t="s">
        <v>1679</v>
      </c>
      <c r="B1" s="748"/>
      <c r="C1" s="748"/>
      <c r="D1" s="748"/>
      <c r="E1" s="748"/>
      <c r="F1" s="748"/>
      <c r="G1" s="748"/>
      <c r="H1" s="748"/>
      <c r="I1" s="748"/>
      <c r="J1" s="748"/>
      <c r="K1" s="748"/>
      <c r="L1" s="748"/>
      <c r="M1" s="748"/>
      <c r="N1" s="748"/>
      <c r="O1" s="749"/>
    </row>
    <row r="2" spans="1:18" ht="30">
      <c r="A2" s="1130"/>
      <c r="B2" s="1131" t="s">
        <v>1360</v>
      </c>
      <c r="C2" s="1131" t="s">
        <v>1361</v>
      </c>
      <c r="D2" s="1131" t="s">
        <v>1362</v>
      </c>
      <c r="E2" s="1131" t="s">
        <v>1363</v>
      </c>
      <c r="F2" s="1131" t="s">
        <v>1364</v>
      </c>
      <c r="G2" s="1131" t="s">
        <v>1365</v>
      </c>
      <c r="H2" s="1131" t="s">
        <v>1366</v>
      </c>
      <c r="I2" s="1131" t="s">
        <v>1367</v>
      </c>
      <c r="J2" s="1131" t="s">
        <v>1368</v>
      </c>
      <c r="K2" s="1131" t="s">
        <v>1369</v>
      </c>
      <c r="L2" s="1131" t="s">
        <v>1370</v>
      </c>
      <c r="M2" s="1131" t="s">
        <v>1371</v>
      </c>
      <c r="N2" s="1131" t="s">
        <v>1417</v>
      </c>
      <c r="O2" s="1131" t="s">
        <v>1418</v>
      </c>
    </row>
    <row r="3" spans="1:18" ht="15">
      <c r="A3" s="1134" t="s">
        <v>1372</v>
      </c>
      <c r="B3" s="779">
        <f>ElectricityConsumption!B3</f>
        <v>438585879</v>
      </c>
      <c r="C3" s="455">
        <v>0</v>
      </c>
      <c r="D3" s="452">
        <v>0</v>
      </c>
      <c r="E3" s="452">
        <v>0</v>
      </c>
      <c r="F3" s="452">
        <v>0</v>
      </c>
      <c r="G3" s="452">
        <v>0</v>
      </c>
      <c r="H3" s="452">
        <v>0</v>
      </c>
      <c r="I3" s="452">
        <v>0</v>
      </c>
      <c r="J3" s="452">
        <v>0</v>
      </c>
      <c r="K3" s="452">
        <v>0</v>
      </c>
      <c r="L3" s="452">
        <v>0</v>
      </c>
      <c r="M3" s="461">
        <f>B3*1.2</f>
        <v>526303054.79999995</v>
      </c>
      <c r="N3" s="452">
        <v>0</v>
      </c>
      <c r="O3" s="461"/>
    </row>
    <row r="4" spans="1:18" ht="15">
      <c r="A4" s="1134" t="s">
        <v>1373</v>
      </c>
      <c r="B4" s="779">
        <f>ElectricityConsumption!B4</f>
        <v>495112965</v>
      </c>
      <c r="C4" s="455">
        <v>0</v>
      </c>
      <c r="D4" s="452">
        <v>0</v>
      </c>
      <c r="E4" s="452">
        <v>0</v>
      </c>
      <c r="F4" s="452">
        <v>0</v>
      </c>
      <c r="G4" s="452">
        <v>0</v>
      </c>
      <c r="H4" s="452">
        <v>0</v>
      </c>
      <c r="I4" s="452">
        <v>0</v>
      </c>
      <c r="J4" s="452">
        <v>0</v>
      </c>
      <c r="K4" s="452">
        <v>0</v>
      </c>
      <c r="L4" s="452">
        <v>0</v>
      </c>
      <c r="M4" s="452">
        <v>0</v>
      </c>
      <c r="N4" s="452">
        <v>0</v>
      </c>
      <c r="O4" s="461">
        <v>0</v>
      </c>
    </row>
    <row r="5" spans="1:18" ht="15">
      <c r="A5" s="1134" t="s">
        <v>1374</v>
      </c>
      <c r="B5" s="779">
        <f>ElectricityConsumption!B5</f>
        <v>52172714.509999998</v>
      </c>
      <c r="C5" s="455">
        <v>0</v>
      </c>
      <c r="D5" s="452">
        <v>0</v>
      </c>
      <c r="E5" s="452">
        <v>0</v>
      </c>
      <c r="F5" s="452">
        <v>0</v>
      </c>
      <c r="G5" s="452">
        <v>0</v>
      </c>
      <c r="H5" s="452">
        <v>0</v>
      </c>
      <c r="I5" s="452">
        <v>0</v>
      </c>
      <c r="J5" s="452">
        <v>0</v>
      </c>
      <c r="K5" s="452">
        <v>0</v>
      </c>
      <c r="L5" s="452">
        <v>0</v>
      </c>
      <c r="M5" s="452">
        <v>0</v>
      </c>
      <c r="N5" s="452">
        <v>0</v>
      </c>
      <c r="O5" s="461">
        <v>0</v>
      </c>
    </row>
    <row r="6" spans="1:18" ht="15">
      <c r="A6" s="1134" t="s">
        <v>263</v>
      </c>
      <c r="B6" s="779">
        <f>ElectricityConsumption!B6</f>
        <v>0</v>
      </c>
      <c r="C6" s="455">
        <v>0</v>
      </c>
      <c r="D6" s="452">
        <v>0</v>
      </c>
      <c r="E6" s="452">
        <v>0</v>
      </c>
      <c r="F6" s="452">
        <v>0</v>
      </c>
      <c r="G6" s="452">
        <v>0</v>
      </c>
      <c r="H6" s="452">
        <v>0</v>
      </c>
      <c r="I6" s="452">
        <v>0</v>
      </c>
      <c r="J6" s="452">
        <v>0</v>
      </c>
      <c r="K6" s="452">
        <v>0</v>
      </c>
      <c r="L6" s="452">
        <v>0</v>
      </c>
      <c r="M6" s="452">
        <v>0</v>
      </c>
      <c r="N6" s="452">
        <v>0</v>
      </c>
      <c r="O6" s="461">
        <v>0</v>
      </c>
    </row>
    <row r="7" spans="1:18" ht="15">
      <c r="A7" s="1134" t="s">
        <v>1376</v>
      </c>
      <c r="B7" s="779">
        <f>ElectricityConsumption!B7</f>
        <v>0</v>
      </c>
      <c r="C7" s="455">
        <v>0</v>
      </c>
      <c r="D7" s="452">
        <v>0</v>
      </c>
      <c r="E7" s="452">
        <v>0</v>
      </c>
      <c r="F7" s="452">
        <v>0</v>
      </c>
      <c r="G7" s="452">
        <v>0</v>
      </c>
      <c r="H7" s="452">
        <v>0</v>
      </c>
      <c r="I7" s="452">
        <v>0</v>
      </c>
      <c r="J7" s="452">
        <v>0</v>
      </c>
      <c r="K7" s="452">
        <v>0</v>
      </c>
      <c r="L7" s="452">
        <v>0</v>
      </c>
      <c r="M7" s="452">
        <v>0</v>
      </c>
      <c r="N7" s="452">
        <v>0</v>
      </c>
      <c r="O7" s="461">
        <v>0</v>
      </c>
    </row>
    <row r="8" spans="1:18" ht="15">
      <c r="A8" s="1134" t="s">
        <v>1377</v>
      </c>
      <c r="B8" s="779">
        <f>ElectricityConsumption!B8</f>
        <v>0</v>
      </c>
      <c r="C8" s="455">
        <v>0</v>
      </c>
      <c r="D8" s="452">
        <v>0</v>
      </c>
      <c r="E8" s="452">
        <v>0</v>
      </c>
      <c r="F8" s="452">
        <v>0</v>
      </c>
      <c r="G8" s="452">
        <v>0</v>
      </c>
      <c r="H8" s="452">
        <v>0</v>
      </c>
      <c r="I8" s="452">
        <v>0</v>
      </c>
      <c r="J8" s="452">
        <v>0</v>
      </c>
      <c r="K8" s="452">
        <v>0</v>
      </c>
      <c r="L8" s="452">
        <v>0</v>
      </c>
      <c r="M8" s="452">
        <v>0</v>
      </c>
      <c r="N8" s="452">
        <v>0</v>
      </c>
      <c r="O8" s="461">
        <v>0</v>
      </c>
    </row>
    <row r="9" spans="1:18" ht="15.75" thickBot="1">
      <c r="A9" s="1135" t="s">
        <v>1394</v>
      </c>
      <c r="B9" s="780">
        <v>0</v>
      </c>
      <c r="C9" s="465">
        <v>0</v>
      </c>
      <c r="D9" s="464">
        <v>0</v>
      </c>
      <c r="E9" s="464">
        <v>0</v>
      </c>
      <c r="F9" s="464">
        <v>0</v>
      </c>
      <c r="G9" s="464">
        <v>0</v>
      </c>
      <c r="H9" s="464">
        <v>0</v>
      </c>
      <c r="I9" s="464">
        <v>0</v>
      </c>
      <c r="J9" s="464">
        <v>0</v>
      </c>
      <c r="K9" s="464">
        <v>0</v>
      </c>
      <c r="L9" s="464">
        <v>0</v>
      </c>
      <c r="M9" s="464">
        <v>0</v>
      </c>
      <c r="N9" s="464">
        <v>0</v>
      </c>
      <c r="O9" s="466">
        <v>0</v>
      </c>
    </row>
    <row r="10" spans="1:18" ht="16.5" thickBot="1">
      <c r="A10" s="1136" t="s">
        <v>5</v>
      </c>
      <c r="B10" s="482">
        <f>SUM(B3:B8)</f>
        <v>985871558.50999999</v>
      </c>
      <c r="C10" s="456">
        <v>0</v>
      </c>
      <c r="D10" s="456">
        <v>0</v>
      </c>
      <c r="E10" s="456">
        <v>0</v>
      </c>
      <c r="F10" s="456">
        <v>0</v>
      </c>
      <c r="G10" s="456">
        <v>0</v>
      </c>
      <c r="H10" s="456">
        <v>0</v>
      </c>
      <c r="I10" s="456">
        <v>0</v>
      </c>
      <c r="J10" s="456">
        <v>0</v>
      </c>
      <c r="K10" s="456">
        <v>0</v>
      </c>
      <c r="L10" s="456">
        <v>0</v>
      </c>
      <c r="M10" s="456">
        <v>0</v>
      </c>
      <c r="N10" s="456">
        <v>0</v>
      </c>
      <c r="O10" s="457">
        <v>0</v>
      </c>
    </row>
    <row r="11" spans="1:18" ht="15" thickBot="1"/>
    <row r="12" spans="1:18" ht="32.25" customHeight="1" thickBot="1">
      <c r="A12" s="775" t="s">
        <v>1683</v>
      </c>
      <c r="B12" s="776"/>
      <c r="C12" s="776"/>
      <c r="D12" s="776"/>
      <c r="E12" s="776"/>
      <c r="F12" s="777"/>
      <c r="J12" s="1141" t="s">
        <v>1691</v>
      </c>
      <c r="K12" s="1142"/>
    </row>
    <row r="13" spans="1:18" ht="30.75" thickBot="1">
      <c r="A13" s="1130"/>
      <c r="B13" s="1131" t="s">
        <v>1378</v>
      </c>
      <c r="C13" s="1131" t="s">
        <v>163</v>
      </c>
      <c r="D13" s="1131" t="s">
        <v>1379</v>
      </c>
      <c r="E13" s="1131" t="s">
        <v>151</v>
      </c>
      <c r="F13" s="1132" t="s">
        <v>133</v>
      </c>
      <c r="J13" s="467" t="s">
        <v>1692</v>
      </c>
      <c r="K13" s="468" t="s">
        <v>160</v>
      </c>
      <c r="M13" s="1118" t="s">
        <v>1397</v>
      </c>
      <c r="N13" s="1121" t="s">
        <v>172</v>
      </c>
      <c r="O13" s="1121" t="s">
        <v>1398</v>
      </c>
      <c r="P13" s="1122" t="s">
        <v>173</v>
      </c>
      <c r="R13" s="1123" t="s">
        <v>1399</v>
      </c>
    </row>
    <row r="14" spans="1:18" ht="15.75" thickBot="1">
      <c r="A14" s="1133" t="s">
        <v>1420</v>
      </c>
      <c r="B14" s="781">
        <f>ElectricityConsumption!B13</f>
        <v>0.30259999999999998</v>
      </c>
      <c r="C14" s="781">
        <f>ElectricityConsumption!C13</f>
        <v>0.63600000000000001</v>
      </c>
      <c r="D14" s="781">
        <f>ElectricityConsumption!D13</f>
        <v>0.05</v>
      </c>
      <c r="E14" s="781">
        <f>ElectricityConsumption!E13</f>
        <v>0.01</v>
      </c>
      <c r="F14" s="781">
        <f>ElectricityConsumption!F13</f>
        <v>1.4E-3</v>
      </c>
      <c r="J14" s="469" t="s">
        <v>1400</v>
      </c>
      <c r="K14" s="803">
        <f>$B$29*B37/1000</f>
        <v>1320.2224953616233</v>
      </c>
      <c r="M14" s="1119" t="s">
        <v>149</v>
      </c>
      <c r="N14" s="404">
        <v>11.725</v>
      </c>
      <c r="O14" s="404">
        <v>28</v>
      </c>
      <c r="P14" s="795">
        <v>328.3</v>
      </c>
      <c r="R14" s="1103">
        <f>Materials!$J$54</f>
        <v>12.11</v>
      </c>
    </row>
    <row r="15" spans="1:18" ht="15.75" thickBot="1">
      <c r="B15" s="61"/>
      <c r="J15" s="460" t="s">
        <v>1401</v>
      </c>
      <c r="K15" s="804">
        <f>B29*N15/1000+B29*N16/1000</f>
        <v>100.10045188712012</v>
      </c>
      <c r="M15" s="1119" t="s">
        <v>1402</v>
      </c>
      <c r="N15" s="404">
        <v>0.8</v>
      </c>
      <c r="O15" s="404">
        <v>0</v>
      </c>
      <c r="P15" s="543">
        <v>0</v>
      </c>
    </row>
    <row r="16" spans="1:18" ht="18.75" thickBot="1">
      <c r="A16" s="745" t="s">
        <v>1680</v>
      </c>
      <c r="B16" s="746"/>
      <c r="C16" s="746"/>
      <c r="D16" s="746"/>
      <c r="E16" s="746"/>
      <c r="F16" s="747"/>
      <c r="J16" s="460" t="s">
        <v>1403</v>
      </c>
      <c r="K16" s="804">
        <f>B29*B41/1000</f>
        <v>1363573.0847615574</v>
      </c>
      <c r="M16" s="1119" t="s">
        <v>1404</v>
      </c>
      <c r="N16" s="404">
        <v>8.8999999999999996E-2</v>
      </c>
      <c r="O16" s="404">
        <v>0</v>
      </c>
      <c r="P16" s="543">
        <v>0</v>
      </c>
    </row>
    <row r="17" spans="1:18" ht="45.75" thickBot="1">
      <c r="A17" s="1124"/>
      <c r="B17" s="1128" t="s">
        <v>1387</v>
      </c>
      <c r="C17" s="1128" t="s">
        <v>1388</v>
      </c>
      <c r="D17" s="1128" t="s">
        <v>1389</v>
      </c>
      <c r="E17" s="1128" t="s">
        <v>1390</v>
      </c>
      <c r="F17" s="1129" t="s">
        <v>1391</v>
      </c>
      <c r="G17" s="889" t="s">
        <v>1564</v>
      </c>
      <c r="J17" s="462" t="s">
        <v>173</v>
      </c>
      <c r="K17" s="805">
        <f>K14*28</f>
        <v>36966.229870125448</v>
      </c>
      <c r="M17" s="1120" t="s">
        <v>1399</v>
      </c>
      <c r="N17" s="420">
        <v>12110</v>
      </c>
      <c r="O17" s="420">
        <v>0</v>
      </c>
      <c r="P17" s="276">
        <v>0</v>
      </c>
    </row>
    <row r="18" spans="1:18" ht="15.75" thickBot="1">
      <c r="A18" s="1125" t="s">
        <v>1372</v>
      </c>
      <c r="B18" s="788">
        <f t="shared" ref="B18:F24" si="0">$B3*B$14</f>
        <v>132716086.98539999</v>
      </c>
      <c r="C18" s="788">
        <f t="shared" ref="C18:F18" si="1">$B3*C$14</f>
        <v>278940619.04400003</v>
      </c>
      <c r="D18" s="788">
        <f t="shared" si="1"/>
        <v>21929293.950000003</v>
      </c>
      <c r="E18" s="788">
        <f t="shared" si="1"/>
        <v>4385858.79</v>
      </c>
      <c r="F18" s="788">
        <f t="shared" si="1"/>
        <v>614020.23060000001</v>
      </c>
      <c r="G18" s="890">
        <f t="shared" ref="G18" si="2">$B3*G$14</f>
        <v>0</v>
      </c>
    </row>
    <row r="19" spans="1:18" ht="15.75" thickBot="1">
      <c r="A19" s="1125" t="s">
        <v>1373</v>
      </c>
      <c r="B19" s="788">
        <f t="shared" si="0"/>
        <v>149821183.20899999</v>
      </c>
      <c r="C19" s="788">
        <f t="shared" ref="C19:F19" si="3">$B4*C$14</f>
        <v>314891845.74000001</v>
      </c>
      <c r="D19" s="788">
        <f t="shared" si="3"/>
        <v>24755648.25</v>
      </c>
      <c r="E19" s="788">
        <f t="shared" si="3"/>
        <v>4951129.6500000004</v>
      </c>
      <c r="F19" s="788">
        <f t="shared" si="3"/>
        <v>693158.15099999995</v>
      </c>
      <c r="G19" s="890">
        <f t="shared" ref="G19" si="4">$B4*G$14</f>
        <v>0</v>
      </c>
      <c r="J19" s="467" t="s">
        <v>1690</v>
      </c>
      <c r="K19" s="468" t="s">
        <v>160</v>
      </c>
      <c r="M19" s="1113" t="s">
        <v>171</v>
      </c>
      <c r="N19" s="1116" t="s">
        <v>172</v>
      </c>
      <c r="O19" s="1116" t="s">
        <v>1398</v>
      </c>
      <c r="P19" s="1117" t="s">
        <v>173</v>
      </c>
      <c r="R19" s="1115" t="s">
        <v>174</v>
      </c>
    </row>
    <row r="20" spans="1:18" ht="15.75" thickBot="1">
      <c r="A20" s="1125" t="s">
        <v>1374</v>
      </c>
      <c r="B20" s="788">
        <f t="shared" si="0"/>
        <v>15787463.410725998</v>
      </c>
      <c r="C20" s="788">
        <f t="shared" ref="C20:F20" si="5">$B5*C$14</f>
        <v>33181846.42836</v>
      </c>
      <c r="D20" s="788">
        <f t="shared" si="5"/>
        <v>2608635.7255000002</v>
      </c>
      <c r="E20" s="788">
        <f t="shared" si="5"/>
        <v>521727.14509999997</v>
      </c>
      <c r="F20" s="788">
        <f t="shared" si="5"/>
        <v>73041.800313999993</v>
      </c>
      <c r="G20" s="890">
        <f t="shared" ref="G20" si="6">$B5*G$14</f>
        <v>0</v>
      </c>
      <c r="J20" s="469" t="s">
        <v>1405</v>
      </c>
      <c r="K20" s="806">
        <f>C29*R20</f>
        <v>108127.96284067082</v>
      </c>
      <c r="M20" s="1114" t="s">
        <v>149</v>
      </c>
      <c r="N20" s="404">
        <v>32.782129387873397</v>
      </c>
      <c r="O20" s="796">
        <v>28</v>
      </c>
      <c r="P20" s="543">
        <v>917.89962286045511</v>
      </c>
      <c r="R20" s="816">
        <f>Materials!$J$51</f>
        <v>1.22</v>
      </c>
    </row>
    <row r="21" spans="1:18" ht="15">
      <c r="A21" s="1125" t="s">
        <v>263</v>
      </c>
      <c r="B21" s="788">
        <f t="shared" si="0"/>
        <v>0</v>
      </c>
      <c r="C21" s="788">
        <f t="shared" si="0"/>
        <v>0</v>
      </c>
      <c r="D21" s="788">
        <f t="shared" si="0"/>
        <v>0</v>
      </c>
      <c r="E21" s="788">
        <f t="shared" si="0"/>
        <v>0</v>
      </c>
      <c r="F21" s="788">
        <f t="shared" si="0"/>
        <v>0</v>
      </c>
      <c r="G21" s="890">
        <f t="shared" ref="G21" si="7">$B6*G$14</f>
        <v>0</v>
      </c>
      <c r="J21" s="460" t="s">
        <v>1406</v>
      </c>
      <c r="K21" s="807">
        <f>C29*N22/1000</f>
        <v>76.679345716954955</v>
      </c>
      <c r="M21" s="1114" t="s">
        <v>175</v>
      </c>
      <c r="N21" s="404">
        <v>9.0719328969623128</v>
      </c>
      <c r="O21" s="796">
        <v>1</v>
      </c>
      <c r="P21" s="543">
        <v>9.0719328969623128</v>
      </c>
    </row>
    <row r="22" spans="1:18" ht="15">
      <c r="A22" s="1125" t="s">
        <v>1376</v>
      </c>
      <c r="B22" s="788">
        <f t="shared" si="0"/>
        <v>0</v>
      </c>
      <c r="C22" s="788">
        <f t="shared" ref="C22:F22" si="8">$B7*C$14</f>
        <v>0</v>
      </c>
      <c r="D22" s="788">
        <f t="shared" si="8"/>
        <v>0</v>
      </c>
      <c r="E22" s="788">
        <f t="shared" si="8"/>
        <v>0</v>
      </c>
      <c r="F22" s="788">
        <f t="shared" si="8"/>
        <v>0</v>
      </c>
      <c r="G22" s="890">
        <f t="shared" ref="G22" si="9">$B7*G$14</f>
        <v>0</v>
      </c>
      <c r="J22" s="460" t="s">
        <v>1407</v>
      </c>
      <c r="K22" s="807">
        <f>C29*N20/1000</f>
        <v>2905.463006795113</v>
      </c>
      <c r="M22" s="1114" t="s">
        <v>157</v>
      </c>
      <c r="N22" s="404">
        <v>0.86516752297027422</v>
      </c>
      <c r="O22" s="404">
        <v>0</v>
      </c>
      <c r="P22" s="543">
        <v>0</v>
      </c>
    </row>
    <row r="23" spans="1:18" ht="15">
      <c r="A23" s="1125" t="s">
        <v>1377</v>
      </c>
      <c r="B23" s="788">
        <f t="shared" ref="B23:F23" si="10">$B8*B$14</f>
        <v>0</v>
      </c>
      <c r="C23" s="788">
        <f t="shared" si="10"/>
        <v>0</v>
      </c>
      <c r="D23" s="788">
        <f t="shared" si="10"/>
        <v>0</v>
      </c>
      <c r="E23" s="788">
        <f t="shared" si="10"/>
        <v>0</v>
      </c>
      <c r="F23" s="788">
        <f t="shared" si="10"/>
        <v>0</v>
      </c>
      <c r="G23" s="890">
        <f t="shared" ref="G23" si="11">$B8*G$14</f>
        <v>0</v>
      </c>
      <c r="J23" s="460" t="s">
        <v>1408</v>
      </c>
      <c r="K23" s="807">
        <f>C29*N21/1000</f>
        <v>804.04067473426255</v>
      </c>
      <c r="M23" s="1114" t="s">
        <v>177</v>
      </c>
      <c r="N23" s="404">
        <v>1.2147175024443682E-3</v>
      </c>
      <c r="O23" s="404">
        <v>0</v>
      </c>
      <c r="P23" s="543">
        <v>0</v>
      </c>
    </row>
    <row r="24" spans="1:18" ht="15.75" thickBot="1">
      <c r="A24" s="1126" t="s">
        <v>1394</v>
      </c>
      <c r="B24" s="788">
        <f t="shared" ref="B24:F24" si="12">$B9*B$14</f>
        <v>0</v>
      </c>
      <c r="C24" s="788">
        <f t="shared" si="12"/>
        <v>0</v>
      </c>
      <c r="D24" s="788">
        <f t="shared" si="12"/>
        <v>0</v>
      </c>
      <c r="E24" s="788">
        <f t="shared" si="12"/>
        <v>0</v>
      </c>
      <c r="F24" s="788">
        <f t="shared" si="12"/>
        <v>0</v>
      </c>
      <c r="G24" s="890">
        <f t="shared" ref="G24" si="13">$B9*G$14</f>
        <v>0</v>
      </c>
      <c r="J24" s="460" t="s">
        <v>1558</v>
      </c>
      <c r="K24" s="807">
        <f>C29*N23/1000</f>
        <v>0.10765977784116157</v>
      </c>
      <c r="M24" s="1115" t="s">
        <v>174</v>
      </c>
      <c r="N24" s="420">
        <v>1220</v>
      </c>
      <c r="O24" s="420">
        <v>0</v>
      </c>
      <c r="P24" s="276">
        <v>0</v>
      </c>
    </row>
    <row r="25" spans="1:18" ht="15.75" thickBot="1">
      <c r="A25" s="1127" t="s">
        <v>5</v>
      </c>
      <c r="B25" s="789">
        <f>SUM(B18:B24)</f>
        <v>298324733.60512596</v>
      </c>
      <c r="C25" s="789">
        <f>SUM(C18:C24)</f>
        <v>627014311.21236002</v>
      </c>
      <c r="D25" s="789">
        <f>SUM(D18:D24)</f>
        <v>49293577.925500005</v>
      </c>
      <c r="E25" s="789">
        <f>SUM(E18:E24)</f>
        <v>9858715.5851000007</v>
      </c>
      <c r="F25" s="790">
        <f>SUM(F18:F24)</f>
        <v>1380220.1819139998</v>
      </c>
      <c r="G25" s="891">
        <f>SUM(G18:G24)</f>
        <v>0</v>
      </c>
      <c r="J25" s="462" t="s">
        <v>173</v>
      </c>
      <c r="K25" s="808">
        <f>K22*28+K23</f>
        <v>82157.00486499742</v>
      </c>
    </row>
    <row r="26" spans="1:18" ht="24" customHeight="1" thickBot="1">
      <c r="B26" s="472"/>
    </row>
    <row r="27" spans="1:18" ht="30.75" thickBot="1">
      <c r="A27" s="1144" t="s">
        <v>1682</v>
      </c>
      <c r="B27" s="1145"/>
      <c r="C27" s="1145"/>
      <c r="D27" s="1145"/>
      <c r="E27" s="1145"/>
      <c r="F27" s="1145"/>
      <c r="G27" s="1146"/>
      <c r="J27" s="467" t="s">
        <v>1689</v>
      </c>
      <c r="K27" s="468" t="s">
        <v>160</v>
      </c>
      <c r="M27" s="1104" t="s">
        <v>179</v>
      </c>
      <c r="N27" s="1105" t="s">
        <v>167</v>
      </c>
      <c r="O27" s="1105" t="s">
        <v>180</v>
      </c>
      <c r="P27" s="1106" t="s">
        <v>146</v>
      </c>
      <c r="R27" s="1107" t="s">
        <v>1678</v>
      </c>
    </row>
    <row r="28" spans="1:18" ht="15.75" thickBot="1">
      <c r="A28" s="1124"/>
      <c r="B28" s="1128" t="s">
        <v>1378</v>
      </c>
      <c r="C28" s="1128" t="s">
        <v>163</v>
      </c>
      <c r="D28" s="1128" t="s">
        <v>151</v>
      </c>
      <c r="E28" s="1128" t="s">
        <v>133</v>
      </c>
      <c r="F28" s="1128" t="s">
        <v>162</v>
      </c>
      <c r="G28" s="1129" t="s">
        <v>1409</v>
      </c>
      <c r="J28" s="469" t="s">
        <v>1410</v>
      </c>
      <c r="K28" s="809">
        <f>$F$29</f>
        <v>2767.547326707851</v>
      </c>
      <c r="M28" s="1110" t="s">
        <v>149</v>
      </c>
      <c r="N28" s="286">
        <v>5.5636485967574438E-4</v>
      </c>
      <c r="O28" s="287">
        <v>9.654874301831621E-4</v>
      </c>
      <c r="P28" s="797">
        <v>28</v>
      </c>
      <c r="R28" s="782">
        <f>Materials!$J$48</f>
        <v>1.0336351972350413</v>
      </c>
    </row>
    <row r="29" spans="1:18" ht="15.75" thickBot="1">
      <c r="A29" s="1143" t="s">
        <v>1411</v>
      </c>
      <c r="B29" s="791">
        <f>B$25*B$33</f>
        <v>112598.93350632183</v>
      </c>
      <c r="C29" s="791">
        <f t="shared" ref="C29:G29" si="14">C$25*C$33</f>
        <v>88629.477738254776</v>
      </c>
      <c r="D29" s="791">
        <f>E$25*D$33</f>
        <v>2029.7763990850719</v>
      </c>
      <c r="E29" s="791">
        <f>F$25*E$33</f>
        <v>647.71304217137811</v>
      </c>
      <c r="F29" s="791">
        <f>($D$29+$E$29)*$R$28</f>
        <v>2767.547326707851</v>
      </c>
      <c r="G29" s="473"/>
      <c r="J29" s="460" t="s">
        <v>1412</v>
      </c>
      <c r="K29" s="810">
        <f>$F$29*$R$20</f>
        <v>3376.4077385835781</v>
      </c>
      <c r="M29" s="1111" t="s">
        <v>182</v>
      </c>
      <c r="N29" s="798">
        <v>32.560077246264704</v>
      </c>
      <c r="O29" s="799">
        <v>56.503110792048965</v>
      </c>
      <c r="P29" s="800">
        <v>1</v>
      </c>
    </row>
    <row r="30" spans="1:18" ht="15.75" thickBot="1">
      <c r="F30" s="792"/>
      <c r="J30" s="460" t="s">
        <v>1413</v>
      </c>
      <c r="K30" s="810">
        <f>$F$29*Materials!$H$49/1000</f>
        <v>49.659287774830425</v>
      </c>
      <c r="M30" s="1111" t="s">
        <v>184</v>
      </c>
      <c r="N30" s="798">
        <v>2.8164830929158994E-6</v>
      </c>
      <c r="O30" s="799">
        <v>4.887582269517385E-6</v>
      </c>
      <c r="P30" s="800">
        <v>4</v>
      </c>
    </row>
    <row r="31" spans="1:18" ht="18.75" thickBot="1">
      <c r="A31" s="745" t="s">
        <v>1684</v>
      </c>
      <c r="B31" s="746"/>
      <c r="C31" s="746"/>
      <c r="D31" s="746"/>
      <c r="E31" s="746"/>
      <c r="F31" s="746"/>
      <c r="G31" s="747"/>
      <c r="J31" s="462" t="s">
        <v>173</v>
      </c>
      <c r="K31" s="811">
        <f>$K$30*28</f>
        <v>1390.4600576952519</v>
      </c>
      <c r="M31" s="1111" t="s">
        <v>155</v>
      </c>
      <c r="N31" s="798">
        <v>32.575666728267997</v>
      </c>
      <c r="O31" s="799">
        <v>56.530163990423169</v>
      </c>
      <c r="P31" s="543">
        <v>0</v>
      </c>
    </row>
    <row r="32" spans="1:18" ht="15">
      <c r="A32" s="1124"/>
      <c r="B32" s="1128" t="s">
        <v>1378</v>
      </c>
      <c r="C32" s="1128" t="s">
        <v>163</v>
      </c>
      <c r="D32" s="1128" t="s">
        <v>151</v>
      </c>
      <c r="E32" s="1128" t="s">
        <v>133</v>
      </c>
      <c r="F32" s="1128" t="s">
        <v>162</v>
      </c>
      <c r="G32" s="1129" t="s">
        <v>1409</v>
      </c>
      <c r="M32" s="1111" t="s">
        <v>157</v>
      </c>
      <c r="N32" s="798">
        <v>6.0369739037952362E-2</v>
      </c>
      <c r="O32" s="799">
        <v>0.10476259093457235</v>
      </c>
      <c r="P32" s="543">
        <v>0</v>
      </c>
    </row>
    <row r="33" spans="1:16" ht="15.75" thickBot="1">
      <c r="A33" s="1143" t="s">
        <v>1557</v>
      </c>
      <c r="B33" s="785">
        <v>3.7743747273520433E-4</v>
      </c>
      <c r="C33" s="785">
        <v>1.4135160259242847E-4</v>
      </c>
      <c r="D33" s="785">
        <v>2.0588649520965799E-4</v>
      </c>
      <c r="E33" s="785">
        <v>4.6928240193761813E-4</v>
      </c>
      <c r="F33" s="786">
        <v>0</v>
      </c>
      <c r="G33" s="276">
        <v>6.0005999675094525E-4</v>
      </c>
      <c r="M33" s="1112" t="s">
        <v>187</v>
      </c>
      <c r="N33" s="291">
        <v>6.4165304615471083E-2</v>
      </c>
      <c r="O33" s="801">
        <v>0.111349223414679</v>
      </c>
      <c r="P33" s="276">
        <v>0</v>
      </c>
    </row>
    <row r="34" spans="1:16" ht="15" thickBot="1">
      <c r="B34" s="787"/>
      <c r="C34" s="787"/>
      <c r="D34" s="787"/>
      <c r="E34" s="787"/>
      <c r="F34" s="787"/>
      <c r="G34" s="787"/>
    </row>
    <row r="35" spans="1:16" ht="30.75" customHeight="1" thickBot="1">
      <c r="A35" s="1147" t="s">
        <v>1685</v>
      </c>
      <c r="B35" s="1148"/>
      <c r="C35" s="1148"/>
      <c r="D35" s="1148"/>
      <c r="E35" s="1148"/>
      <c r="F35" s="1148"/>
      <c r="G35" s="1148"/>
      <c r="J35" s="467" t="s">
        <v>1687</v>
      </c>
      <c r="K35" s="474" t="s">
        <v>1688</v>
      </c>
      <c r="L35" s="474" t="s">
        <v>151</v>
      </c>
      <c r="M35" s="468" t="s">
        <v>5</v>
      </c>
      <c r="O35" s="1108" t="s">
        <v>1414</v>
      </c>
      <c r="P35" s="1109" t="s">
        <v>1693</v>
      </c>
    </row>
    <row r="36" spans="1:16" ht="15">
      <c r="A36" s="463" t="s">
        <v>172</v>
      </c>
      <c r="B36" s="463" t="s">
        <v>1378</v>
      </c>
      <c r="C36" s="463" t="s">
        <v>163</v>
      </c>
      <c r="D36" s="463" t="s">
        <v>151</v>
      </c>
      <c r="E36" s="463" t="s">
        <v>133</v>
      </c>
      <c r="F36" s="463" t="s">
        <v>162</v>
      </c>
      <c r="G36" s="463" t="s">
        <v>1415</v>
      </c>
      <c r="J36" s="469" t="s">
        <v>149</v>
      </c>
      <c r="K36" s="813">
        <f>$E$29*N28/1000</f>
        <v>3.6036477581782828E-4</v>
      </c>
      <c r="L36" s="813">
        <f>$D$29*O28/1000</f>
        <v>1.9597235993990786E-3</v>
      </c>
      <c r="M36" s="814">
        <f>SUM(K36:L36)</f>
        <v>2.3200883752169067E-3</v>
      </c>
      <c r="O36" s="475" t="s">
        <v>185</v>
      </c>
      <c r="P36" s="543">
        <v>1220</v>
      </c>
    </row>
    <row r="37" spans="1:16" ht="15">
      <c r="A37" s="463" t="s">
        <v>149</v>
      </c>
      <c r="B37" s="783">
        <f>$N14</f>
        <v>11.725</v>
      </c>
      <c r="C37" s="783">
        <f>$N20</f>
        <v>32.782129387873397</v>
      </c>
      <c r="D37" s="784">
        <f>$O28</f>
        <v>9.654874301831621E-4</v>
      </c>
      <c r="E37" s="784">
        <f>$N28</f>
        <v>5.5636485967574438E-4</v>
      </c>
      <c r="F37" s="1140">
        <f>$P37</f>
        <v>17.943428571428573</v>
      </c>
      <c r="G37" s="400">
        <v>0</v>
      </c>
      <c r="J37" s="460" t="s">
        <v>124</v>
      </c>
      <c r="K37" s="813">
        <f t="shared" ref="K37:L40" si="15">$E$29*N29/1000</f>
        <v>21.089586686513179</v>
      </c>
      <c r="L37" s="813">
        <f t="shared" ref="L37:L39" si="16">$D$29*O29/1000</f>
        <v>114.68868076059002</v>
      </c>
      <c r="M37" s="814">
        <f t="shared" ref="M37:M41" si="17">SUM(K37:L37)</f>
        <v>135.77826744710319</v>
      </c>
      <c r="O37" s="475" t="s">
        <v>149</v>
      </c>
      <c r="P37" s="802">
        <v>17.943428571428573</v>
      </c>
    </row>
    <row r="38" spans="1:16" ht="15.75" thickBot="1">
      <c r="A38" s="463" t="s">
        <v>182</v>
      </c>
      <c r="B38" s="783">
        <v>0</v>
      </c>
      <c r="C38" s="783">
        <v>9.0719328969623128</v>
      </c>
      <c r="D38" s="784">
        <v>56.50311079204895</v>
      </c>
      <c r="E38" s="784">
        <v>32.560077246264704</v>
      </c>
      <c r="F38" s="783">
        <v>0</v>
      </c>
      <c r="G38" s="400">
        <v>30</v>
      </c>
      <c r="J38" s="460" t="s">
        <v>1416</v>
      </c>
      <c r="K38" s="813">
        <f t="shared" si="15"/>
        <v>1.8242728323368093E-6</v>
      </c>
      <c r="L38" s="813">
        <f t="shared" si="16"/>
        <v>9.9206991392530419E-6</v>
      </c>
      <c r="M38" s="814">
        <f t="shared" si="17"/>
        <v>1.1744971971589851E-5</v>
      </c>
      <c r="O38" s="21" t="s">
        <v>127</v>
      </c>
      <c r="P38" s="276">
        <v>502.41600000000005</v>
      </c>
    </row>
    <row r="39" spans="1:16" ht="15">
      <c r="A39" s="463" t="s">
        <v>183</v>
      </c>
      <c r="B39" s="783">
        <v>0</v>
      </c>
      <c r="C39" s="783">
        <v>0</v>
      </c>
      <c r="D39" s="784">
        <v>2.8164830929158994E-6</v>
      </c>
      <c r="E39" s="784">
        <v>4.8875822695173842E-6</v>
      </c>
      <c r="F39" s="783">
        <v>0</v>
      </c>
      <c r="G39" s="400">
        <v>0</v>
      </c>
      <c r="J39" s="460" t="s">
        <v>173</v>
      </c>
      <c r="K39" s="815">
        <f>K$36*28+K$37</f>
        <v>21.09967690023608</v>
      </c>
      <c r="L39" s="815">
        <f>L$36*28+L$37</f>
        <v>114.74355302137319</v>
      </c>
      <c r="M39" s="814">
        <f t="shared" si="17"/>
        <v>135.84322992160926</v>
      </c>
    </row>
    <row r="40" spans="1:16" ht="15">
      <c r="A40" s="463" t="s">
        <v>157</v>
      </c>
      <c r="B40" s="783">
        <v>8.8999999999999996E-2</v>
      </c>
      <c r="C40" s="783">
        <v>0.86516752297027422</v>
      </c>
      <c r="D40" s="784">
        <v>0.10476259093457201</v>
      </c>
      <c r="E40" s="784">
        <v>6.0369739037952362E-2</v>
      </c>
      <c r="F40" s="783">
        <v>0</v>
      </c>
      <c r="G40" s="400">
        <v>0</v>
      </c>
      <c r="J40" s="460" t="s">
        <v>157</v>
      </c>
      <c r="K40" s="813">
        <f t="shared" si="15"/>
        <v>3.9102267327364333E-2</v>
      </c>
      <c r="L40" s="813">
        <f>$D$29*O32/1000</f>
        <v>0.21264463458599867</v>
      </c>
      <c r="M40" s="814">
        <f t="shared" si="17"/>
        <v>0.25174690191336302</v>
      </c>
    </row>
    <row r="41" spans="1:16" ht="15.75" thickBot="1">
      <c r="A41" s="463" t="s">
        <v>185</v>
      </c>
      <c r="B41" s="783">
        <v>12110</v>
      </c>
      <c r="C41" s="783">
        <v>1220</v>
      </c>
      <c r="D41" s="783">
        <v>0</v>
      </c>
      <c r="E41" s="783">
        <v>0</v>
      </c>
      <c r="F41" s="783">
        <v>1.22</v>
      </c>
      <c r="G41" s="400">
        <v>0</v>
      </c>
      <c r="J41" s="462" t="s">
        <v>9</v>
      </c>
      <c r="K41" s="813">
        <f t="shared" ref="K41" si="18">$E$29*N33/1000</f>
        <v>4.156070465433994E-2</v>
      </c>
      <c r="L41" s="813">
        <f>$D$29*O33/1000</f>
        <v>0.22601402574356633</v>
      </c>
      <c r="M41" s="814">
        <f t="shared" si="17"/>
        <v>0.26757473039790625</v>
      </c>
    </row>
    <row r="42" spans="1:16" ht="15">
      <c r="A42" s="463" t="s">
        <v>176</v>
      </c>
      <c r="B42" s="783">
        <v>0</v>
      </c>
      <c r="C42" s="783">
        <v>1.2147175024443682E-3</v>
      </c>
      <c r="D42" s="783">
        <v>0.11134922341467897</v>
      </c>
      <c r="E42" s="783">
        <v>6.4165304615471083E-2</v>
      </c>
      <c r="F42" s="783">
        <v>0</v>
      </c>
      <c r="G42" s="400">
        <v>0</v>
      </c>
      <c r="J42" s="477"/>
    </row>
    <row r="43" spans="1:16" ht="15">
      <c r="A43" s="463" t="s">
        <v>186</v>
      </c>
      <c r="B43" s="783">
        <v>328.3</v>
      </c>
      <c r="C43" s="783">
        <v>926.97155575741738</v>
      </c>
      <c r="D43" s="783">
        <v>56.530155706026449</v>
      </c>
      <c r="E43" s="783">
        <v>32.575675012664703</v>
      </c>
      <c r="F43" s="783">
        <v>502.41600000000005</v>
      </c>
      <c r="G43" s="400">
        <v>30</v>
      </c>
    </row>
    <row r="45" spans="1:16" ht="15" thickBot="1"/>
    <row r="46" spans="1:16" ht="18.75" thickBot="1">
      <c r="A46" s="1137" t="s">
        <v>1686</v>
      </c>
      <c r="B46" s="1138"/>
      <c r="C46" s="1138"/>
      <c r="D46" s="1138"/>
      <c r="E46" s="1138"/>
      <c r="F46" s="1139"/>
    </row>
    <row r="47" spans="1:16" ht="15">
      <c r="A47" s="469" t="s">
        <v>160</v>
      </c>
      <c r="B47" s="470" t="s">
        <v>1378</v>
      </c>
      <c r="C47" s="470" t="s">
        <v>163</v>
      </c>
      <c r="D47" s="470" t="s">
        <v>151</v>
      </c>
      <c r="E47" s="470" t="s">
        <v>133</v>
      </c>
      <c r="F47" s="471" t="s">
        <v>162</v>
      </c>
    </row>
    <row r="48" spans="1:16" ht="15">
      <c r="A48" s="460" t="s">
        <v>149</v>
      </c>
      <c r="B48" s="793">
        <f>(B$29*B37)/1000</f>
        <v>1320.2224953616233</v>
      </c>
      <c r="C48" s="793">
        <f t="shared" ref="C48:E48" si="19">(C$29*C37)/1000</f>
        <v>2905.463006795113</v>
      </c>
      <c r="D48" s="793">
        <f t="shared" si="19"/>
        <v>1.9597235993990786E-3</v>
      </c>
      <c r="E48" s="793">
        <f t="shared" si="19"/>
        <v>3.6036477581782828E-4</v>
      </c>
      <c r="F48" s="793">
        <f>(F$29*F37)/1000</f>
        <v>49.659287774830425</v>
      </c>
      <c r="G48" s="249"/>
    </row>
    <row r="49" spans="1:7" ht="15">
      <c r="A49" s="460" t="s">
        <v>182</v>
      </c>
      <c r="B49" s="793">
        <f t="shared" ref="B49:E54" si="20">(B$29*B38)/1000</f>
        <v>0</v>
      </c>
      <c r="C49" s="793">
        <f t="shared" si="20"/>
        <v>804.04067473426255</v>
      </c>
      <c r="D49" s="793">
        <f t="shared" si="20"/>
        <v>114.68868076058997</v>
      </c>
      <c r="E49" s="793">
        <f t="shared" si="20"/>
        <v>21.089586686513179</v>
      </c>
      <c r="F49" s="793">
        <f t="shared" ref="F49" si="21">(F$29*F38)/1000</f>
        <v>0</v>
      </c>
      <c r="G49" s="249"/>
    </row>
    <row r="50" spans="1:7" ht="15">
      <c r="A50" s="460" t="s">
        <v>183</v>
      </c>
      <c r="B50" s="793">
        <f t="shared" si="20"/>
        <v>0</v>
      </c>
      <c r="C50" s="793">
        <f t="shared" si="20"/>
        <v>0</v>
      </c>
      <c r="D50" s="793">
        <f t="shared" si="20"/>
        <v>5.7168309104228208E-6</v>
      </c>
      <c r="E50" s="793">
        <f t="shared" si="20"/>
        <v>3.1657507806519935E-6</v>
      </c>
      <c r="F50" s="793">
        <f t="shared" ref="F50" si="22">(F$29*F39)/1000</f>
        <v>0</v>
      </c>
      <c r="G50" s="249"/>
    </row>
    <row r="51" spans="1:7" ht="15">
      <c r="A51" s="460" t="s">
        <v>157</v>
      </c>
      <c r="B51" s="793">
        <f t="shared" si="20"/>
        <v>10.021305082062643</v>
      </c>
      <c r="C51" s="793">
        <f t="shared" si="20"/>
        <v>76.679345716954955</v>
      </c>
      <c r="D51" s="793">
        <f t="shared" si="20"/>
        <v>0.21264463458599797</v>
      </c>
      <c r="E51" s="793">
        <f t="shared" si="20"/>
        <v>3.9102267327364333E-2</v>
      </c>
      <c r="F51" s="793">
        <f t="shared" ref="F51" si="23">(F$29*F40)/1000</f>
        <v>0</v>
      </c>
      <c r="G51" s="249"/>
    </row>
    <row r="52" spans="1:7" ht="15">
      <c r="A52" s="460" t="s">
        <v>185</v>
      </c>
      <c r="B52" s="793">
        <f t="shared" si="20"/>
        <v>1363573.0847615574</v>
      </c>
      <c r="C52" s="793">
        <f t="shared" si="20"/>
        <v>108127.96284067082</v>
      </c>
      <c r="D52" s="793">
        <f t="shared" si="20"/>
        <v>0</v>
      </c>
      <c r="E52" s="793">
        <f t="shared" si="20"/>
        <v>0</v>
      </c>
      <c r="F52" s="793">
        <f t="shared" ref="F52" si="24">(F$29*F41)/1000</f>
        <v>3.3764077385835782</v>
      </c>
      <c r="G52" s="249"/>
    </row>
    <row r="53" spans="1:7" ht="15">
      <c r="A53" s="460" t="s">
        <v>176</v>
      </c>
      <c r="B53" s="793">
        <f t="shared" si="20"/>
        <v>0</v>
      </c>
      <c r="C53" s="793">
        <f t="shared" si="20"/>
        <v>0.10765977784116157</v>
      </c>
      <c r="D53" s="793">
        <f t="shared" si="20"/>
        <v>0.22601402574356627</v>
      </c>
      <c r="E53" s="793">
        <f t="shared" si="20"/>
        <v>4.156070465433994E-2</v>
      </c>
      <c r="F53" s="793">
        <f t="shared" ref="F53" si="25">(F$29*F42)/1000</f>
        <v>0</v>
      </c>
      <c r="G53" s="249"/>
    </row>
    <row r="54" spans="1:7" ht="15.75" thickBot="1">
      <c r="A54" s="462" t="s">
        <v>186</v>
      </c>
      <c r="B54" s="793">
        <f t="shared" si="20"/>
        <v>36966.229870125455</v>
      </c>
      <c r="C54" s="793">
        <f t="shared" si="20"/>
        <v>82157.00486499742</v>
      </c>
      <c r="D54" s="793">
        <f t="shared" si="20"/>
        <v>114.7435758886968</v>
      </c>
      <c r="E54" s="793">
        <f t="shared" si="20"/>
        <v>21.099689563239199</v>
      </c>
      <c r="F54" s="793">
        <f t="shared" ref="F54" si="26">(F$29*F43)/1000</f>
        <v>1390.4600576952519</v>
      </c>
      <c r="G54" s="794">
        <f>SUM(B54:F54)</f>
        <v>120649.53805827007</v>
      </c>
    </row>
    <row r="56" spans="1:7">
      <c r="C56" s="26"/>
      <c r="D56" s="26"/>
      <c r="E56" s="61"/>
    </row>
    <row r="57" spans="1:7">
      <c r="E57" s="61"/>
    </row>
  </sheetData>
  <mergeCells count="8">
    <mergeCell ref="A35:G35"/>
    <mergeCell ref="A46:F46"/>
    <mergeCell ref="A1:O1"/>
    <mergeCell ref="A12:F12"/>
    <mergeCell ref="J12:K12"/>
    <mergeCell ref="A16:F16"/>
    <mergeCell ref="A27:G27"/>
    <mergeCell ref="A31:G31"/>
  </mergeCells>
  <phoneticPr fontId="186"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53CD3-FF53-4BF7-816E-2B89B7765A1E}">
  <dimension ref="A1:S44"/>
  <sheetViews>
    <sheetView workbookViewId="0">
      <selection activeCell="H9" sqref="H9"/>
    </sheetView>
  </sheetViews>
  <sheetFormatPr defaultRowHeight="14.25"/>
  <cols>
    <col min="1" max="1" width="12.875" bestFit="1" customWidth="1"/>
    <col min="2" max="2" width="13.625" customWidth="1"/>
    <col min="3" max="3" width="13.125" bestFit="1" customWidth="1"/>
    <col min="4" max="4" width="12" bestFit="1" customWidth="1"/>
    <col min="5" max="5" width="16.875" bestFit="1" customWidth="1"/>
    <col min="6" max="6" width="28.125" customWidth="1"/>
    <col min="8" max="8" width="28.375" bestFit="1" customWidth="1"/>
    <col min="9" max="9" width="9.875" customWidth="1"/>
    <col min="14" max="14" width="52.875" bestFit="1" customWidth="1"/>
    <col min="15" max="15" width="34" bestFit="1" customWidth="1"/>
    <col min="16" max="16" width="22.625" customWidth="1"/>
    <col min="18" max="18" width="14.875" bestFit="1" customWidth="1"/>
    <col min="19" max="19" width="8.75" customWidth="1"/>
  </cols>
  <sheetData>
    <row r="1" spans="1:16" ht="71.25">
      <c r="A1" s="1095" t="s">
        <v>1675</v>
      </c>
      <c r="B1" s="1096" t="s">
        <v>1586</v>
      </c>
      <c r="C1" s="1096" t="s">
        <v>1587</v>
      </c>
      <c r="D1" s="1097" t="s">
        <v>1378</v>
      </c>
      <c r="E1" s="1097" t="s">
        <v>163</v>
      </c>
      <c r="H1" s="986" t="s">
        <v>1640</v>
      </c>
      <c r="I1" s="986" t="s">
        <v>1586</v>
      </c>
      <c r="J1" s="986" t="s">
        <v>1587</v>
      </c>
      <c r="K1" s="980" t="s">
        <v>1588</v>
      </c>
      <c r="N1" s="1093" t="s">
        <v>1589</v>
      </c>
      <c r="O1" s="1093" t="s">
        <v>1590</v>
      </c>
      <c r="P1" s="1093" t="s">
        <v>1591</v>
      </c>
    </row>
    <row r="2" spans="1:16" ht="15">
      <c r="A2" s="1098">
        <v>2017</v>
      </c>
      <c r="B2" s="1098">
        <v>11</v>
      </c>
      <c r="C2" s="1098">
        <v>9</v>
      </c>
      <c r="D2" s="1099">
        <f>$O$15</f>
        <v>0.68063608294695532</v>
      </c>
      <c r="E2" s="1099">
        <f t="shared" ref="E2:E35" si="0">(($O$5+$O$11)*$S$41+$O$19*$S$39+$O$14*$S$42+$O$29*$S$43)</f>
        <v>0.19413595038571463</v>
      </c>
      <c r="H2" s="987" t="s">
        <v>1592</v>
      </c>
      <c r="I2" s="988">
        <v>0.80164874544682474</v>
      </c>
      <c r="J2" s="988">
        <v>0.53718040604259099</v>
      </c>
      <c r="K2" s="980" t="s">
        <v>1593</v>
      </c>
      <c r="N2" t="s">
        <v>1594</v>
      </c>
      <c r="O2" s="970">
        <v>3.5051527600166668</v>
      </c>
      <c r="P2">
        <v>0</v>
      </c>
    </row>
    <row r="3" spans="1:16" ht="15">
      <c r="A3" s="1098">
        <v>2018</v>
      </c>
      <c r="B3" s="1098">
        <v>11</v>
      </c>
      <c r="C3" s="1098">
        <v>9</v>
      </c>
      <c r="D3" s="1099">
        <f t="shared" ref="D3:D35" si="1">$O$15</f>
        <v>0.68063608294695532</v>
      </c>
      <c r="E3" s="1099">
        <f t="shared" si="0"/>
        <v>0.19413595038571463</v>
      </c>
      <c r="H3" s="987" t="s">
        <v>1595</v>
      </c>
      <c r="I3" s="988">
        <v>4.6396038926480053E-2</v>
      </c>
      <c r="J3" s="988">
        <v>0.10825742416178678</v>
      </c>
      <c r="K3" s="980" t="s">
        <v>1596</v>
      </c>
      <c r="N3" t="s">
        <v>1597</v>
      </c>
      <c r="O3" s="970">
        <v>0.98910470428571429</v>
      </c>
      <c r="P3">
        <v>0</v>
      </c>
    </row>
    <row r="4" spans="1:16" ht="15">
      <c r="A4" s="1098">
        <v>2019</v>
      </c>
      <c r="B4" s="1098">
        <v>11</v>
      </c>
      <c r="C4" s="1098">
        <v>9</v>
      </c>
      <c r="D4" s="1099">
        <f t="shared" si="1"/>
        <v>0.68063608294695532</v>
      </c>
      <c r="E4" s="1099">
        <f t="shared" si="0"/>
        <v>0.19413595038571463</v>
      </c>
      <c r="H4" s="987" t="s">
        <v>1598</v>
      </c>
      <c r="I4" s="988">
        <v>4.6396038926480053E-2</v>
      </c>
      <c r="J4" s="988">
        <v>0.10825742416178678</v>
      </c>
      <c r="K4" s="980" t="s">
        <v>1596</v>
      </c>
      <c r="N4" t="s">
        <v>1599</v>
      </c>
      <c r="O4" s="970">
        <v>0.50803224630769228</v>
      </c>
      <c r="P4">
        <v>0</v>
      </c>
    </row>
    <row r="5" spans="1:16" ht="15">
      <c r="A5" s="1098">
        <v>2020</v>
      </c>
      <c r="B5" s="1098">
        <v>11</v>
      </c>
      <c r="C5" s="1098">
        <v>9</v>
      </c>
      <c r="D5" s="1099">
        <f t="shared" si="1"/>
        <v>0.68063608294695532</v>
      </c>
      <c r="E5" s="1099">
        <f t="shared" si="0"/>
        <v>0.19413595038571463</v>
      </c>
      <c r="H5" s="987" t="s">
        <v>1600</v>
      </c>
      <c r="I5" s="988">
        <v>4.6396038926480053E-2</v>
      </c>
      <c r="J5" s="988">
        <v>0.10825742416178678</v>
      </c>
      <c r="K5" s="980" t="s">
        <v>1596</v>
      </c>
      <c r="N5" s="240" t="s">
        <v>1601</v>
      </c>
      <c r="O5" s="970">
        <v>0.92310915834399054</v>
      </c>
      <c r="P5" s="240">
        <v>367.21999999999997</v>
      </c>
    </row>
    <row r="6" spans="1:16" ht="15">
      <c r="A6" s="1098">
        <v>2021</v>
      </c>
      <c r="B6" s="1100">
        <v>10.826771653543307</v>
      </c>
      <c r="C6" s="1100">
        <v>8.8582677165354333</v>
      </c>
      <c r="D6" s="1099">
        <f t="shared" si="1"/>
        <v>0.68063608294695532</v>
      </c>
      <c r="E6" s="1099">
        <f t="shared" si="0"/>
        <v>0.19413595038571463</v>
      </c>
      <c r="H6" s="987" t="s">
        <v>1602</v>
      </c>
      <c r="I6" s="988">
        <v>5.9163137773735094E-2</v>
      </c>
      <c r="J6" s="988">
        <v>0.13804732147204854</v>
      </c>
      <c r="K6" s="980" t="s">
        <v>1596</v>
      </c>
      <c r="N6" t="s">
        <v>1603</v>
      </c>
      <c r="O6">
        <v>0.17274527039251844</v>
      </c>
      <c r="P6">
        <v>1836.1</v>
      </c>
    </row>
    <row r="7" spans="1:16">
      <c r="A7" s="1098">
        <v>2022</v>
      </c>
      <c r="B7" s="1100">
        <v>10.656271312542625</v>
      </c>
      <c r="C7" s="1100">
        <v>8.7187674375348792</v>
      </c>
      <c r="D7" s="1099">
        <f t="shared" si="1"/>
        <v>0.68063608294695532</v>
      </c>
      <c r="E7" s="1099">
        <f t="shared" si="0"/>
        <v>0.19413595038571463</v>
      </c>
      <c r="N7" t="s">
        <v>1604</v>
      </c>
      <c r="O7">
        <v>8.357850546232877E-2</v>
      </c>
      <c r="P7">
        <v>0</v>
      </c>
    </row>
    <row r="8" spans="1:16">
      <c r="A8" s="1098">
        <v>2023</v>
      </c>
      <c r="B8" s="1100">
        <v>10.488456016282111</v>
      </c>
      <c r="C8" s="1100">
        <v>8.5814640133217281</v>
      </c>
      <c r="D8" s="1099">
        <f t="shared" si="1"/>
        <v>0.68063608294695532</v>
      </c>
      <c r="E8" s="1099">
        <f t="shared" si="0"/>
        <v>0.19413595038571463</v>
      </c>
      <c r="I8">
        <f>0.7*I2</f>
        <v>0.56115412181277724</v>
      </c>
      <c r="J8">
        <f>0.7*J2</f>
        <v>0.37602628422981366</v>
      </c>
      <c r="N8" t="s">
        <v>1605</v>
      </c>
      <c r="O8">
        <v>4.5562195754851598E-2</v>
      </c>
      <c r="P8">
        <v>0</v>
      </c>
    </row>
    <row r="9" spans="1:16">
      <c r="A9" s="1098">
        <v>2024</v>
      </c>
      <c r="B9" s="1100">
        <v>10.323283480592629</v>
      </c>
      <c r="C9" s="1100">
        <v>8.4463228477576067</v>
      </c>
      <c r="D9" s="1099">
        <f t="shared" si="1"/>
        <v>0.68063608294695532</v>
      </c>
      <c r="E9" s="1099">
        <f t="shared" si="0"/>
        <v>0.19413595038571463</v>
      </c>
      <c r="I9">
        <f t="shared" ref="I9:J11" si="2">0.7*I3</f>
        <v>3.2477227248536036E-2</v>
      </c>
      <c r="J9">
        <f t="shared" si="2"/>
        <v>7.5780196913250747E-2</v>
      </c>
      <c r="N9" t="s">
        <v>1606</v>
      </c>
      <c r="O9">
        <v>0.11962505959760275</v>
      </c>
      <c r="P9">
        <v>0</v>
      </c>
    </row>
    <row r="10" spans="1:16">
      <c r="A10" s="1098">
        <v>2025</v>
      </c>
      <c r="B10" s="1100">
        <v>10.160712087197469</v>
      </c>
      <c r="C10" s="1100">
        <v>8.313309889525204</v>
      </c>
      <c r="D10" s="1099">
        <f t="shared" si="1"/>
        <v>0.68063608294695532</v>
      </c>
      <c r="E10" s="1099">
        <f t="shared" si="0"/>
        <v>0.19413595038571463</v>
      </c>
      <c r="I10">
        <f t="shared" si="2"/>
        <v>3.2477227248536036E-2</v>
      </c>
      <c r="J10">
        <f t="shared" si="2"/>
        <v>7.5780196913250747E-2</v>
      </c>
      <c r="N10" t="s">
        <v>1607</v>
      </c>
      <c r="P10">
        <v>0</v>
      </c>
    </row>
    <row r="11" spans="1:16" ht="15">
      <c r="A11" s="1098">
        <v>2026</v>
      </c>
      <c r="B11" s="1100">
        <v>10.000700873225854</v>
      </c>
      <c r="C11" s="1100">
        <v>8.1823916235484297</v>
      </c>
      <c r="D11" s="1099">
        <f t="shared" si="1"/>
        <v>0.68063608294695532</v>
      </c>
      <c r="E11" s="1099">
        <f t="shared" si="0"/>
        <v>0.19413595038571463</v>
      </c>
      <c r="I11">
        <f t="shared" si="2"/>
        <v>3.2477227248536036E-2</v>
      </c>
      <c r="J11">
        <f t="shared" si="2"/>
        <v>7.5780196913250747E-2</v>
      </c>
      <c r="N11" s="240" t="s">
        <v>1608</v>
      </c>
      <c r="O11" s="970">
        <v>0.55464907316176471</v>
      </c>
      <c r="P11" s="240">
        <v>0</v>
      </c>
    </row>
    <row r="12" spans="1:16">
      <c r="A12" s="1098">
        <v>2027</v>
      </c>
      <c r="B12" s="1100">
        <v>9.8432095208915893</v>
      </c>
      <c r="C12" s="1100">
        <v>8.0535350625476667</v>
      </c>
      <c r="D12" s="1099">
        <f t="shared" si="1"/>
        <v>0.68063608294695532</v>
      </c>
      <c r="E12" s="1099">
        <f t="shared" si="0"/>
        <v>0.19413595038571463</v>
      </c>
      <c r="N12" t="s">
        <v>1609</v>
      </c>
      <c r="O12">
        <v>6.3316104242210583E-2</v>
      </c>
      <c r="P12">
        <v>0</v>
      </c>
    </row>
    <row r="13" spans="1:16">
      <c r="A13" s="1098">
        <v>2028</v>
      </c>
      <c r="B13" s="1100">
        <v>9.6881983473342412</v>
      </c>
      <c r="C13" s="1100">
        <v>7.9267077387280187</v>
      </c>
      <c r="D13" s="1099">
        <f t="shared" si="1"/>
        <v>0.68063608294695532</v>
      </c>
      <c r="E13" s="1099">
        <f t="shared" si="0"/>
        <v>0.19413595038571463</v>
      </c>
      <c r="N13" t="s">
        <v>1610</v>
      </c>
      <c r="O13">
        <v>2.8026316839048018E-2</v>
      </c>
      <c r="P13">
        <v>0</v>
      </c>
    </row>
    <row r="14" spans="1:16" ht="15">
      <c r="A14" s="1098">
        <v>2029</v>
      </c>
      <c r="B14" s="1100">
        <v>9.5356282946203166</v>
      </c>
      <c r="C14" s="1100">
        <v>7.8018776955984439</v>
      </c>
      <c r="D14" s="1099">
        <f t="shared" si="1"/>
        <v>0.68063608294695532</v>
      </c>
      <c r="E14" s="1099">
        <f t="shared" si="0"/>
        <v>0.19413595038571463</v>
      </c>
      <c r="N14" s="240" t="s">
        <v>1611</v>
      </c>
      <c r="O14" s="970">
        <v>0.63751326028738309</v>
      </c>
      <c r="P14" s="240">
        <v>4.8</v>
      </c>
    </row>
    <row r="15" spans="1:16" ht="15">
      <c r="A15" s="1098">
        <v>2030</v>
      </c>
      <c r="B15" s="1100">
        <v>9.3854609199018864</v>
      </c>
      <c r="C15" s="1100">
        <v>7.6790134799197283</v>
      </c>
      <c r="D15" s="1099">
        <f t="shared" si="1"/>
        <v>0.68063608294695532</v>
      </c>
      <c r="E15" s="1099">
        <f t="shared" si="0"/>
        <v>0.19413595038571463</v>
      </c>
      <c r="N15" t="s">
        <v>1612</v>
      </c>
      <c r="O15" s="970">
        <v>0.68063608294695532</v>
      </c>
      <c r="P15">
        <v>229.15</v>
      </c>
    </row>
    <row r="16" spans="1:16">
      <c r="A16" s="1098">
        <v>2031</v>
      </c>
      <c r="B16" s="1100">
        <v>9.237658385730203</v>
      </c>
      <c r="C16" s="1100">
        <v>7.5580841337792597</v>
      </c>
      <c r="D16" s="1099">
        <f t="shared" si="1"/>
        <v>0.68063608294695532</v>
      </c>
      <c r="E16" s="1099">
        <f t="shared" si="0"/>
        <v>0.19413595038571463</v>
      </c>
      <c r="N16" t="s">
        <v>1613</v>
      </c>
      <c r="O16">
        <v>6.7510261186469633E-2</v>
      </c>
      <c r="P16">
        <v>0</v>
      </c>
    </row>
    <row r="17" spans="1:16">
      <c r="A17" s="1098">
        <v>2032</v>
      </c>
      <c r="B17" s="1100">
        <v>9.237658385730203</v>
      </c>
      <c r="C17" s="1100">
        <v>7.5580841337792597</v>
      </c>
      <c r="D17" s="1099">
        <f t="shared" si="1"/>
        <v>0.68063608294695532</v>
      </c>
      <c r="E17" s="1099">
        <f t="shared" si="0"/>
        <v>0.19413595038571463</v>
      </c>
      <c r="N17" t="s">
        <v>1614</v>
      </c>
      <c r="O17">
        <v>8.7886104783154867E-2</v>
      </c>
      <c r="P17">
        <v>458.3</v>
      </c>
    </row>
    <row r="18" spans="1:16">
      <c r="A18" s="1098">
        <v>2033</v>
      </c>
      <c r="B18" s="1100">
        <v>9.237658385730203</v>
      </c>
      <c r="C18" s="1100">
        <v>7.5580841337792597</v>
      </c>
      <c r="D18" s="1099">
        <f t="shared" si="1"/>
        <v>0.68063608294695532</v>
      </c>
      <c r="E18" s="1099">
        <f t="shared" si="0"/>
        <v>0.19413595038571463</v>
      </c>
      <c r="N18" t="s">
        <v>1615</v>
      </c>
      <c r="O18">
        <v>0.11760626242009133</v>
      </c>
      <c r="P18">
        <v>89.933333333333337</v>
      </c>
    </row>
    <row r="19" spans="1:16" ht="15">
      <c r="A19" s="1098">
        <v>2034</v>
      </c>
      <c r="B19" s="1100">
        <v>9.237658385730203</v>
      </c>
      <c r="C19" s="1100">
        <v>7.5580841337792597</v>
      </c>
      <c r="D19" s="1099">
        <f t="shared" si="1"/>
        <v>0.68063608294695532</v>
      </c>
      <c r="E19" s="1099">
        <f t="shared" si="0"/>
        <v>0.19413595038571463</v>
      </c>
      <c r="N19" s="240" t="s">
        <v>1616</v>
      </c>
      <c r="O19" s="970">
        <v>0.13907325831749173</v>
      </c>
      <c r="P19" s="240">
        <v>218.67777777777778</v>
      </c>
    </row>
    <row r="20" spans="1:16">
      <c r="A20" s="1098">
        <v>2035</v>
      </c>
      <c r="B20" s="1100">
        <v>9.237658385730203</v>
      </c>
      <c r="C20" s="1100">
        <v>7.5580841337792597</v>
      </c>
      <c r="D20" s="1099">
        <f t="shared" si="1"/>
        <v>0.68063608294695532</v>
      </c>
      <c r="E20" s="1099">
        <f t="shared" si="0"/>
        <v>0.19413595038571463</v>
      </c>
      <c r="N20" t="s">
        <v>1617</v>
      </c>
      <c r="O20">
        <v>1.2577542030141036E-2</v>
      </c>
      <c r="P20">
        <v>442.2</v>
      </c>
    </row>
    <row r="21" spans="1:16">
      <c r="A21" s="1098">
        <v>2036</v>
      </c>
      <c r="B21" s="1100">
        <v>9.237658385730203</v>
      </c>
      <c r="C21" s="1100">
        <v>7.5580841337792597</v>
      </c>
      <c r="D21" s="1099">
        <f t="shared" si="1"/>
        <v>0.68063608294695532</v>
      </c>
      <c r="E21" s="1099">
        <f t="shared" si="0"/>
        <v>0.19413595038571463</v>
      </c>
      <c r="N21" t="s">
        <v>1618</v>
      </c>
      <c r="O21">
        <v>1.2296446583391874E-2</v>
      </c>
      <c r="P21">
        <v>1200.8</v>
      </c>
    </row>
    <row r="22" spans="1:16">
      <c r="A22" s="1098">
        <v>2037</v>
      </c>
      <c r="B22" s="1100">
        <v>9.237658385730203</v>
      </c>
      <c r="C22" s="1100">
        <v>7.5580841337792597</v>
      </c>
      <c r="D22" s="1099">
        <f t="shared" si="1"/>
        <v>0.68063608294695532</v>
      </c>
      <c r="E22" s="1099">
        <f t="shared" si="0"/>
        <v>0.19413595038571463</v>
      </c>
      <c r="N22" t="s">
        <v>1619</v>
      </c>
      <c r="O22">
        <v>1.7690128057296219E-2</v>
      </c>
      <c r="P22">
        <v>282.60000000000002</v>
      </c>
    </row>
    <row r="23" spans="1:16">
      <c r="A23" s="1098">
        <v>2038</v>
      </c>
      <c r="B23" s="1100">
        <v>9.237658385730203</v>
      </c>
      <c r="C23" s="1100">
        <v>7.5580841337792597</v>
      </c>
      <c r="D23" s="1099">
        <f t="shared" si="1"/>
        <v>0.68063608294695532</v>
      </c>
      <c r="E23" s="1099">
        <f t="shared" si="0"/>
        <v>0.19413595038571463</v>
      </c>
      <c r="N23" t="s">
        <v>1620</v>
      </c>
      <c r="O23">
        <v>6.7512796088542489E-3</v>
      </c>
      <c r="P23">
        <v>0</v>
      </c>
    </row>
    <row r="24" spans="1:16">
      <c r="A24" s="1098">
        <v>2039</v>
      </c>
      <c r="B24" s="1100">
        <v>9.237658385730203</v>
      </c>
      <c r="C24" s="1100">
        <v>7.5580841337792597</v>
      </c>
      <c r="D24" s="1099">
        <f t="shared" si="1"/>
        <v>0.68063608294695532</v>
      </c>
      <c r="E24" s="1099">
        <f t="shared" si="0"/>
        <v>0.19413595038571463</v>
      </c>
      <c r="N24" t="s">
        <v>1621</v>
      </c>
      <c r="O24">
        <v>1.7340537136635963E-2</v>
      </c>
      <c r="P24">
        <v>0</v>
      </c>
    </row>
    <row r="25" spans="1:16">
      <c r="A25" s="1098">
        <v>2040</v>
      </c>
      <c r="B25" s="1100">
        <v>9.237658385730203</v>
      </c>
      <c r="C25" s="1100">
        <v>7.5580841337792597</v>
      </c>
      <c r="D25" s="1099">
        <f t="shared" si="1"/>
        <v>0.68063608294695532</v>
      </c>
      <c r="E25" s="1099">
        <f t="shared" si="0"/>
        <v>0.19413595038571463</v>
      </c>
      <c r="N25" t="s">
        <v>1622</v>
      </c>
      <c r="O25">
        <v>3.5686034961125504E-2</v>
      </c>
      <c r="P25">
        <v>0</v>
      </c>
    </row>
    <row r="26" spans="1:16">
      <c r="A26" s="1098">
        <v>2041</v>
      </c>
      <c r="B26" s="1100">
        <v>9.237658385730203</v>
      </c>
      <c r="C26" s="1100">
        <v>7.5580841337792597</v>
      </c>
      <c r="D26" s="1099">
        <f t="shared" si="1"/>
        <v>0.68063608294695532</v>
      </c>
      <c r="E26" s="1099">
        <f t="shared" si="0"/>
        <v>0.19413595038571463</v>
      </c>
      <c r="N26" t="s">
        <v>1623</v>
      </c>
      <c r="O26">
        <v>2.0116670107632094E-2</v>
      </c>
      <c r="P26">
        <v>0</v>
      </c>
    </row>
    <row r="27" spans="1:16">
      <c r="A27" s="1098">
        <v>2042</v>
      </c>
      <c r="B27" s="1100">
        <v>9.237658385730203</v>
      </c>
      <c r="C27" s="1100">
        <v>7.5580841337792597</v>
      </c>
      <c r="D27" s="1099">
        <f t="shared" si="1"/>
        <v>0.68063608294695532</v>
      </c>
      <c r="E27" s="1099">
        <f t="shared" si="0"/>
        <v>0.19413595038571463</v>
      </c>
      <c r="N27" t="s">
        <v>1624</v>
      </c>
      <c r="O27">
        <v>1.2235091939046405E-2</v>
      </c>
      <c r="P27">
        <v>42.5</v>
      </c>
    </row>
    <row r="28" spans="1:16">
      <c r="A28" s="1098">
        <v>2043</v>
      </c>
      <c r="B28" s="1100">
        <v>9.237658385730203</v>
      </c>
      <c r="C28" s="1100">
        <v>7.5580841337792597</v>
      </c>
      <c r="D28" s="1099">
        <f t="shared" si="1"/>
        <v>0.68063608294695532</v>
      </c>
      <c r="E28" s="1099">
        <f t="shared" si="0"/>
        <v>0.19413595038571463</v>
      </c>
      <c r="N28" t="s">
        <v>1625</v>
      </c>
      <c r="O28">
        <v>8.1897541486421529E-3</v>
      </c>
      <c r="P28">
        <v>0</v>
      </c>
    </row>
    <row r="29" spans="1:16" ht="15">
      <c r="A29" s="1098">
        <v>2044</v>
      </c>
      <c r="B29" s="1100">
        <v>9.237658385730203</v>
      </c>
      <c r="C29" s="1100">
        <v>7.5580841337792597</v>
      </c>
      <c r="D29" s="1099">
        <f t="shared" si="1"/>
        <v>0.68063608294695532</v>
      </c>
      <c r="E29" s="1099">
        <f t="shared" si="0"/>
        <v>0.19413595038571463</v>
      </c>
      <c r="N29" s="240" t="s">
        <v>1626</v>
      </c>
      <c r="O29" s="970">
        <v>0.22875196250283836</v>
      </c>
      <c r="P29" s="240">
        <v>0</v>
      </c>
    </row>
    <row r="30" spans="1:16">
      <c r="A30" s="1098">
        <v>2045</v>
      </c>
      <c r="B30" s="1100">
        <v>9.237658385730203</v>
      </c>
      <c r="C30" s="1100">
        <v>7.5580841337792597</v>
      </c>
      <c r="D30" s="1099">
        <f t="shared" si="1"/>
        <v>0.68063608294695532</v>
      </c>
      <c r="E30" s="1099">
        <f t="shared" si="0"/>
        <v>0.19413595038571463</v>
      </c>
      <c r="N30" t="s">
        <v>1627</v>
      </c>
      <c r="O30">
        <v>1.6229729075922217</v>
      </c>
      <c r="P30">
        <v>0</v>
      </c>
    </row>
    <row r="31" spans="1:16">
      <c r="A31" s="1098">
        <v>2046</v>
      </c>
      <c r="B31" s="1100">
        <v>9.237658385730203</v>
      </c>
      <c r="C31" s="1100">
        <v>7.5580841337792597</v>
      </c>
      <c r="D31" s="1099">
        <f t="shared" si="1"/>
        <v>0.68063608294695532</v>
      </c>
      <c r="E31" s="1099">
        <f t="shared" si="0"/>
        <v>0.19413595038571463</v>
      </c>
      <c r="N31" t="s">
        <v>1628</v>
      </c>
      <c r="O31">
        <v>0.1826849249069491</v>
      </c>
      <c r="P31">
        <v>0</v>
      </c>
    </row>
    <row r="32" spans="1:16">
      <c r="A32" s="1098">
        <v>2047</v>
      </c>
      <c r="B32" s="1100">
        <v>9.237658385730203</v>
      </c>
      <c r="C32" s="1100">
        <v>7.5580841337792597</v>
      </c>
      <c r="D32" s="1099">
        <f t="shared" si="1"/>
        <v>0.68063608294695532</v>
      </c>
      <c r="E32" s="1099">
        <f t="shared" si="0"/>
        <v>0.19413595038571463</v>
      </c>
      <c r="N32" t="s">
        <v>1629</v>
      </c>
      <c r="O32">
        <v>2.9890430339490939</v>
      </c>
      <c r="P32">
        <v>0</v>
      </c>
    </row>
    <row r="33" spans="1:19">
      <c r="A33" s="1098">
        <v>2048</v>
      </c>
      <c r="B33" s="1100">
        <v>9.237658385730203</v>
      </c>
      <c r="C33" s="1100">
        <v>7.5580841337792597</v>
      </c>
      <c r="D33" s="1099">
        <f t="shared" si="1"/>
        <v>0.68063608294695532</v>
      </c>
      <c r="E33" s="1099">
        <f t="shared" si="0"/>
        <v>0.19413595038571463</v>
      </c>
      <c r="N33" t="s">
        <v>1630</v>
      </c>
      <c r="O33">
        <v>0.45785827962046216</v>
      </c>
      <c r="P33">
        <v>85.605660377358475</v>
      </c>
    </row>
    <row r="34" spans="1:19">
      <c r="A34" s="1098">
        <v>2049</v>
      </c>
      <c r="B34" s="1100">
        <v>9.237658385730203</v>
      </c>
      <c r="C34" s="1100">
        <v>7.5580841337792597</v>
      </c>
      <c r="D34" s="1099">
        <f t="shared" si="1"/>
        <v>0.68063608294695532</v>
      </c>
      <c r="E34" s="1099">
        <f t="shared" si="0"/>
        <v>0.19413595038571463</v>
      </c>
    </row>
    <row r="35" spans="1:19">
      <c r="A35" s="1098">
        <v>2050</v>
      </c>
      <c r="B35" s="1100">
        <v>9.237658385730203</v>
      </c>
      <c r="C35" s="1100">
        <v>7.5580841337792597</v>
      </c>
      <c r="D35" s="1099">
        <f t="shared" si="1"/>
        <v>0.68063608294695532</v>
      </c>
      <c r="E35" s="1099">
        <f t="shared" si="0"/>
        <v>0.19413595038571463</v>
      </c>
    </row>
    <row r="37" spans="1:19" ht="15" thickBot="1"/>
    <row r="38" spans="1:19" ht="29.25" customHeight="1">
      <c r="N38" s="975" t="s">
        <v>1631</v>
      </c>
      <c r="O38" s="976"/>
      <c r="R38" s="1094" t="s">
        <v>1632</v>
      </c>
      <c r="S38" s="1094"/>
    </row>
    <row r="39" spans="1:19">
      <c r="N39" s="981" t="s">
        <v>1378</v>
      </c>
      <c r="O39" s="982">
        <v>3917.9237396694216</v>
      </c>
      <c r="R39" t="s">
        <v>1396</v>
      </c>
      <c r="S39" s="977">
        <v>0.81620000000000004</v>
      </c>
    </row>
    <row r="40" spans="1:19">
      <c r="N40" s="981" t="s">
        <v>163</v>
      </c>
      <c r="O40" s="983">
        <v>4336.6939433496518</v>
      </c>
      <c r="R40" t="s">
        <v>1633</v>
      </c>
      <c r="S40" s="977">
        <v>1.55E-2</v>
      </c>
    </row>
    <row r="41" spans="1:19">
      <c r="N41" s="981" t="s">
        <v>1415</v>
      </c>
      <c r="O41" s="982">
        <v>1642.8445119183837</v>
      </c>
      <c r="R41" t="s">
        <v>1634</v>
      </c>
      <c r="S41" s="977">
        <v>2.0799999999999999E-2</v>
      </c>
    </row>
    <row r="42" spans="1:19">
      <c r="N42" s="981" t="s">
        <v>1635</v>
      </c>
      <c r="O42" s="982">
        <v>3013.5429999999828</v>
      </c>
      <c r="R42" t="s">
        <v>1636</v>
      </c>
      <c r="S42" s="977">
        <v>3.95E-2</v>
      </c>
    </row>
    <row r="43" spans="1:19">
      <c r="N43" s="981" t="s">
        <v>1637</v>
      </c>
      <c r="O43" s="982">
        <v>6131.9999999990332</v>
      </c>
      <c r="R43" t="s">
        <v>1638</v>
      </c>
      <c r="S43" s="977">
        <v>0.108</v>
      </c>
    </row>
    <row r="44" spans="1:19" ht="15" thickBot="1">
      <c r="N44" s="984" t="s">
        <v>1639</v>
      </c>
      <c r="O44" s="985">
        <v>3048.6200000000122</v>
      </c>
    </row>
  </sheetData>
  <mergeCells count="2">
    <mergeCell ref="N38:O38"/>
    <mergeCell ref="R38:S38"/>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95EF9-21EA-47EC-9CCD-B9CE409600C2}">
  <dimension ref="A1:J42"/>
  <sheetViews>
    <sheetView workbookViewId="0">
      <selection activeCell="J11" sqref="J11"/>
    </sheetView>
  </sheetViews>
  <sheetFormatPr defaultRowHeight="14.25"/>
  <cols>
    <col min="1" max="1" width="5.875" bestFit="1" customWidth="1"/>
    <col min="2" max="2" width="6.625" bestFit="1" customWidth="1"/>
    <col min="3" max="3" width="13.375" bestFit="1" customWidth="1"/>
    <col min="4" max="4" width="14.875" bestFit="1" customWidth="1"/>
    <col min="5" max="6" width="13.375" bestFit="1" customWidth="1"/>
    <col min="9" max="9" width="13.375" bestFit="1" customWidth="1"/>
    <col min="10" max="10" width="20.875" bestFit="1" customWidth="1"/>
  </cols>
  <sheetData>
    <row r="1" spans="1:10" s="940" customFormat="1" ht="15" thickBot="1">
      <c r="A1" s="938"/>
      <c r="B1" s="938"/>
      <c r="C1" s="939" t="s">
        <v>1578</v>
      </c>
      <c r="D1" s="938"/>
    </row>
    <row r="2" spans="1:10" s="940" customFormat="1" ht="16.5" thickBot="1">
      <c r="A2" s="941" t="s">
        <v>1579</v>
      </c>
      <c r="B2" s="942" t="s">
        <v>1580</v>
      </c>
      <c r="C2" s="942" t="s">
        <v>1581</v>
      </c>
      <c r="D2" s="942" t="s">
        <v>1582</v>
      </c>
      <c r="E2" s="942" t="s">
        <v>1581</v>
      </c>
      <c r="F2" s="943" t="s">
        <v>1583</v>
      </c>
    </row>
    <row r="3" spans="1:10" s="940" customFormat="1" ht="15" thickBot="1">
      <c r="A3" s="944">
        <v>2011</v>
      </c>
      <c r="B3" s="945">
        <f t="shared" ref="B3:B13" si="0">A3-$A$14</f>
        <v>-11</v>
      </c>
      <c r="C3" s="946">
        <v>0.66300000000000003</v>
      </c>
      <c r="F3" s="947"/>
    </row>
    <row r="4" spans="1:10" s="940" customFormat="1" ht="15.75" thickBot="1">
      <c r="A4" s="948">
        <v>2012</v>
      </c>
      <c r="B4" s="949">
        <f t="shared" si="0"/>
        <v>-10</v>
      </c>
      <c r="C4" s="949">
        <v>0.63700000000000001</v>
      </c>
      <c r="F4" s="947"/>
      <c r="I4" s="950">
        <f>(30-16)/(30-17)</f>
        <v>1.0769230769230769</v>
      </c>
      <c r="J4" s="951" t="s">
        <v>1584</v>
      </c>
    </row>
    <row r="5" spans="1:10" s="940" customFormat="1">
      <c r="A5" s="948">
        <v>2013</v>
      </c>
      <c r="B5" s="949">
        <f t="shared" si="0"/>
        <v>-9</v>
      </c>
      <c r="C5" s="949">
        <v>0.63600000000000001</v>
      </c>
      <c r="F5" s="947"/>
    </row>
    <row r="6" spans="1:10" s="940" customFormat="1">
      <c r="A6" s="948">
        <v>2014</v>
      </c>
      <c r="B6" s="949">
        <f t="shared" si="0"/>
        <v>-8</v>
      </c>
      <c r="C6" s="949">
        <v>0.61699999999999999</v>
      </c>
      <c r="F6" s="947"/>
    </row>
    <row r="7" spans="1:10" s="940" customFormat="1" ht="15" thickBot="1">
      <c r="A7" s="948">
        <v>2015</v>
      </c>
      <c r="B7" s="949">
        <f t="shared" si="0"/>
        <v>-7</v>
      </c>
      <c r="C7" s="949">
        <v>0.59599999999999997</v>
      </c>
      <c r="F7" s="947"/>
    </row>
    <row r="8" spans="1:10" s="940" customFormat="1" ht="15.75">
      <c r="A8" s="948">
        <v>2016</v>
      </c>
      <c r="B8" s="949">
        <f t="shared" si="0"/>
        <v>-6</v>
      </c>
      <c r="C8" s="949">
        <v>0.58399999999999996</v>
      </c>
      <c r="F8" s="947"/>
      <c r="I8" s="952" t="s">
        <v>1585</v>
      </c>
      <c r="J8" s="953" t="s">
        <v>1583</v>
      </c>
    </row>
    <row r="9" spans="1:10" s="940" customFormat="1">
      <c r="A9" s="948">
        <v>2017</v>
      </c>
      <c r="B9" s="949">
        <f t="shared" si="0"/>
        <v>-5</v>
      </c>
      <c r="C9" s="949">
        <v>0.57899999999999996</v>
      </c>
      <c r="D9" s="949">
        <v>15</v>
      </c>
      <c r="E9" s="949">
        <f>0.008+0.045*(C9/0.9)*$D$9/D9</f>
        <v>3.6949999999999997E-2</v>
      </c>
      <c r="F9" s="954">
        <f>E9*1000</f>
        <v>36.949999999999996</v>
      </c>
      <c r="I9" s="960">
        <v>2017</v>
      </c>
      <c r="J9" s="961">
        <f t="shared" ref="J9:J10" si="1">F9</f>
        <v>36.949999999999996</v>
      </c>
    </row>
    <row r="10" spans="1:10" s="940" customFormat="1">
      <c r="A10" s="948">
        <v>2018</v>
      </c>
      <c r="B10" s="949">
        <f t="shared" si="0"/>
        <v>-4</v>
      </c>
      <c r="C10" s="949">
        <v>0.57399999999999995</v>
      </c>
      <c r="D10" s="949">
        <f t="shared" ref="D10:D21" si="2">D9+$I$4</f>
        <v>16.076923076923077</v>
      </c>
      <c r="E10" s="949">
        <f t="shared" ref="E10:E42" si="3">0.008+0.045*(C10/0.9)*$D$9/D10</f>
        <v>3.4777511961722476E-2</v>
      </c>
      <c r="F10" s="954">
        <f t="shared" ref="F10:F42" si="4">E10*1000</f>
        <v>34.777511961722475</v>
      </c>
      <c r="I10" s="960">
        <v>2018</v>
      </c>
      <c r="J10" s="961">
        <f t="shared" si="1"/>
        <v>34.777511961722475</v>
      </c>
    </row>
    <row r="11" spans="1:10" s="940" customFormat="1">
      <c r="A11" s="948">
        <v>2019</v>
      </c>
      <c r="B11" s="949">
        <f t="shared" si="0"/>
        <v>-3</v>
      </c>
      <c r="C11" s="949">
        <v>0.56000000000000005</v>
      </c>
      <c r="D11" s="949">
        <f t="shared" si="2"/>
        <v>17.153846153846153</v>
      </c>
      <c r="E11" s="949">
        <f t="shared" si="3"/>
        <v>3.2484304932735422E-2</v>
      </c>
      <c r="F11" s="954">
        <f t="shared" si="4"/>
        <v>32.484304932735419</v>
      </c>
      <c r="I11" s="960">
        <v>2019</v>
      </c>
      <c r="J11" s="961">
        <f>F11</f>
        <v>32.484304932735419</v>
      </c>
    </row>
    <row r="12" spans="1:10" s="940" customFormat="1">
      <c r="A12" s="948">
        <v>2020</v>
      </c>
      <c r="B12" s="949">
        <f t="shared" si="0"/>
        <v>-2</v>
      </c>
      <c r="C12" s="949">
        <v>0.55000000000000004</v>
      </c>
      <c r="D12" s="949">
        <f>D11+$I$4</f>
        <v>18.23076923076923</v>
      </c>
      <c r="E12" s="949">
        <f t="shared" si="3"/>
        <v>3.0626582278481012E-2</v>
      </c>
      <c r="F12" s="954">
        <f t="shared" si="4"/>
        <v>30.626582278481013</v>
      </c>
      <c r="I12" s="960">
        <v>2020</v>
      </c>
      <c r="J12" s="961">
        <f>F12</f>
        <v>30.626582278481013</v>
      </c>
    </row>
    <row r="13" spans="1:10" s="940" customFormat="1">
      <c r="A13" s="948">
        <v>2021</v>
      </c>
      <c r="B13" s="949">
        <f t="shared" si="0"/>
        <v>-1</v>
      </c>
      <c r="C13" s="949">
        <v>0.54</v>
      </c>
      <c r="D13" s="949">
        <f t="shared" si="2"/>
        <v>19.307692307692307</v>
      </c>
      <c r="E13" s="949">
        <f t="shared" si="3"/>
        <v>2.8976095617529882E-2</v>
      </c>
      <c r="F13" s="954">
        <f t="shared" si="4"/>
        <v>28.976095617529882</v>
      </c>
      <c r="I13" s="960">
        <v>2021</v>
      </c>
      <c r="J13" s="961">
        <f>F13</f>
        <v>28.976095617529882</v>
      </c>
    </row>
    <row r="14" spans="1:10" s="940" customFormat="1">
      <c r="A14" s="955">
        <v>2022</v>
      </c>
      <c r="B14" s="956">
        <f>A14-$A$14</f>
        <v>0</v>
      </c>
      <c r="C14" s="956">
        <v>0.53</v>
      </c>
      <c r="D14" s="949">
        <f t="shared" si="2"/>
        <v>20.384615384615383</v>
      </c>
      <c r="E14" s="949">
        <f>0.008+0.045*(C14/0.9)*$D$9/D14</f>
        <v>2.75E-2</v>
      </c>
      <c r="F14" s="954">
        <f t="shared" si="4"/>
        <v>27.5</v>
      </c>
      <c r="I14" s="960">
        <v>2022</v>
      </c>
      <c r="J14" s="961">
        <f>F14</f>
        <v>27.5</v>
      </c>
    </row>
    <row r="15" spans="1:10" s="940" customFormat="1">
      <c r="A15" s="948">
        <v>2023</v>
      </c>
      <c r="B15" s="949">
        <f t="shared" ref="B15:B42" si="5">A15-$A$14</f>
        <v>1</v>
      </c>
      <c r="C15" s="949">
        <f>$C$14-($C$14-0.1)/(2050-2022)*B15</f>
        <v>0.51464285714285718</v>
      </c>
      <c r="D15" s="949">
        <f t="shared" si="2"/>
        <v>21.46153846153846</v>
      </c>
      <c r="E15" s="949">
        <f t="shared" si="3"/>
        <v>2.5984831029185872E-2</v>
      </c>
      <c r="F15" s="954">
        <f t="shared" si="4"/>
        <v>25.984831029185873</v>
      </c>
      <c r="I15" s="960">
        <v>2023</v>
      </c>
      <c r="J15" s="961">
        <f>F15</f>
        <v>25.984831029185873</v>
      </c>
    </row>
    <row r="16" spans="1:10" s="940" customFormat="1">
      <c r="A16" s="948">
        <v>2024</v>
      </c>
      <c r="B16" s="949">
        <f t="shared" si="5"/>
        <v>2</v>
      </c>
      <c r="C16" s="949">
        <f t="shared" ref="C16:C42" si="6">$C$14-($C$14-0.1)/(2050-2022)*B16</f>
        <v>0.49928571428571433</v>
      </c>
      <c r="D16" s="949">
        <f t="shared" si="2"/>
        <v>22.538461538461537</v>
      </c>
      <c r="E16" s="949">
        <f>0.008+0.045*(C16/0.9)*$D$9/D16</f>
        <v>2.4614456362749879E-2</v>
      </c>
      <c r="F16" s="954">
        <f t="shared" si="4"/>
        <v>24.614456362749877</v>
      </c>
      <c r="I16" s="960">
        <v>2024</v>
      </c>
      <c r="J16" s="961">
        <f>F16</f>
        <v>24.614456362749877</v>
      </c>
    </row>
    <row r="17" spans="1:10" s="940" customFormat="1">
      <c r="A17" s="948">
        <v>2025</v>
      </c>
      <c r="B17" s="949">
        <f t="shared" si="5"/>
        <v>3</v>
      </c>
      <c r="C17" s="949">
        <f t="shared" si="6"/>
        <v>0.48392857142857143</v>
      </c>
      <c r="D17" s="949">
        <f t="shared" si="2"/>
        <v>23.615384615384613</v>
      </c>
      <c r="E17" s="949">
        <f t="shared" si="3"/>
        <v>2.3369067007910659E-2</v>
      </c>
      <c r="F17" s="954">
        <f t="shared" si="4"/>
        <v>23.369067007910658</v>
      </c>
      <c r="I17" s="960">
        <v>2025</v>
      </c>
      <c r="J17" s="961">
        <f>F17</f>
        <v>23.369067007910658</v>
      </c>
    </row>
    <row r="18" spans="1:10" s="940" customFormat="1">
      <c r="A18" s="948">
        <v>2026</v>
      </c>
      <c r="B18" s="949">
        <f t="shared" si="5"/>
        <v>4</v>
      </c>
      <c r="C18" s="949">
        <f t="shared" si="6"/>
        <v>0.46857142857142858</v>
      </c>
      <c r="D18" s="949">
        <f t="shared" si="2"/>
        <v>24.69230769230769</v>
      </c>
      <c r="E18" s="949">
        <f t="shared" si="3"/>
        <v>2.2232309746328442E-2</v>
      </c>
      <c r="F18" s="954">
        <f t="shared" si="4"/>
        <v>22.232309746328443</v>
      </c>
      <c r="I18" s="960">
        <v>2026</v>
      </c>
      <c r="J18" s="961">
        <f>F18</f>
        <v>22.232309746328443</v>
      </c>
    </row>
    <row r="19" spans="1:10" s="940" customFormat="1">
      <c r="A19" s="948">
        <v>2027</v>
      </c>
      <c r="B19" s="949">
        <f t="shared" si="5"/>
        <v>5</v>
      </c>
      <c r="C19" s="949">
        <f t="shared" si="6"/>
        <v>0.45321428571428574</v>
      </c>
      <c r="D19" s="949">
        <f t="shared" si="2"/>
        <v>25.769230769230766</v>
      </c>
      <c r="E19" s="949">
        <f t="shared" si="3"/>
        <v>2.1190565031982946E-2</v>
      </c>
      <c r="F19" s="954">
        <f t="shared" si="4"/>
        <v>21.190565031982945</v>
      </c>
      <c r="I19" s="960">
        <v>2027</v>
      </c>
      <c r="J19" s="961">
        <f>F19</f>
        <v>21.190565031982945</v>
      </c>
    </row>
    <row r="20" spans="1:10" s="940" customFormat="1">
      <c r="A20" s="948">
        <v>2028</v>
      </c>
      <c r="B20" s="949">
        <f t="shared" si="5"/>
        <v>6</v>
      </c>
      <c r="C20" s="949">
        <f t="shared" si="6"/>
        <v>0.43785714285714289</v>
      </c>
      <c r="D20" s="949">
        <f t="shared" si="2"/>
        <v>26.846153846153843</v>
      </c>
      <c r="E20" s="949">
        <f t="shared" si="3"/>
        <v>2.023239869013508E-2</v>
      </c>
      <c r="F20" s="954">
        <f t="shared" si="4"/>
        <v>20.232398690135081</v>
      </c>
      <c r="I20" s="960">
        <v>2028</v>
      </c>
      <c r="J20" s="961">
        <f>F20</f>
        <v>20.232398690135081</v>
      </c>
    </row>
    <row r="21" spans="1:10" s="940" customFormat="1">
      <c r="A21" s="948">
        <v>2029</v>
      </c>
      <c r="B21" s="949">
        <f t="shared" si="5"/>
        <v>7</v>
      </c>
      <c r="C21" s="949">
        <f t="shared" si="6"/>
        <v>0.42249999999999999</v>
      </c>
      <c r="D21" s="949">
        <f t="shared" si="2"/>
        <v>27.92307692307692</v>
      </c>
      <c r="E21" s="949">
        <f t="shared" si="3"/>
        <v>1.934814049586777E-2</v>
      </c>
      <c r="F21" s="954">
        <f t="shared" si="4"/>
        <v>19.348140495867771</v>
      </c>
      <c r="I21" s="960">
        <v>2029</v>
      </c>
      <c r="J21" s="961">
        <f>F21</f>
        <v>19.348140495867771</v>
      </c>
    </row>
    <row r="22" spans="1:10" s="940" customFormat="1">
      <c r="A22" s="948">
        <v>2030</v>
      </c>
      <c r="B22" s="949">
        <f t="shared" si="5"/>
        <v>8</v>
      </c>
      <c r="C22" s="949">
        <f t="shared" si="6"/>
        <v>0.40714285714285714</v>
      </c>
      <c r="D22" s="949">
        <v>30</v>
      </c>
      <c r="E22" s="949">
        <f t="shared" si="3"/>
        <v>1.8178571428571426E-2</v>
      </c>
      <c r="F22" s="954">
        <f t="shared" si="4"/>
        <v>18.178571428571427</v>
      </c>
      <c r="I22" s="960">
        <v>2030</v>
      </c>
      <c r="J22" s="961">
        <f>F22</f>
        <v>18.178571428571427</v>
      </c>
    </row>
    <row r="23" spans="1:10" s="940" customFormat="1">
      <c r="A23" s="948">
        <v>2031</v>
      </c>
      <c r="B23" s="949">
        <f t="shared" si="5"/>
        <v>9</v>
      </c>
      <c r="C23" s="949">
        <f t="shared" si="6"/>
        <v>0.39178571428571429</v>
      </c>
      <c r="D23" s="949">
        <v>30</v>
      </c>
      <c r="E23" s="949">
        <f t="shared" si="3"/>
        <v>1.7794642857142856E-2</v>
      </c>
      <c r="F23" s="954">
        <f t="shared" si="4"/>
        <v>17.794642857142858</v>
      </c>
      <c r="I23" s="960">
        <v>2031</v>
      </c>
      <c r="J23" s="961">
        <f>F23</f>
        <v>17.794642857142858</v>
      </c>
    </row>
    <row r="24" spans="1:10" s="940" customFormat="1">
      <c r="A24" s="948">
        <v>2032</v>
      </c>
      <c r="B24" s="949">
        <f t="shared" si="5"/>
        <v>10</v>
      </c>
      <c r="C24" s="949">
        <f t="shared" si="6"/>
        <v>0.37642857142857145</v>
      </c>
      <c r="D24" s="949">
        <v>30</v>
      </c>
      <c r="E24" s="949">
        <f t="shared" si="3"/>
        <v>1.7410714285714286E-2</v>
      </c>
      <c r="F24" s="954">
        <f t="shared" si="4"/>
        <v>17.410714285714285</v>
      </c>
      <c r="I24" s="960">
        <v>2032</v>
      </c>
      <c r="J24" s="961">
        <f>F24</f>
        <v>17.410714285714285</v>
      </c>
    </row>
    <row r="25" spans="1:10" s="940" customFormat="1">
      <c r="A25" s="948">
        <v>2033</v>
      </c>
      <c r="B25" s="949">
        <f t="shared" si="5"/>
        <v>11</v>
      </c>
      <c r="C25" s="949">
        <f t="shared" si="6"/>
        <v>0.3610714285714286</v>
      </c>
      <c r="D25" s="949">
        <v>30</v>
      </c>
      <c r="E25" s="949">
        <f t="shared" si="3"/>
        <v>1.7026785714285717E-2</v>
      </c>
      <c r="F25" s="954">
        <f t="shared" si="4"/>
        <v>17.026785714285715</v>
      </c>
      <c r="I25" s="960">
        <v>2033</v>
      </c>
      <c r="J25" s="961">
        <f>F25</f>
        <v>17.026785714285715</v>
      </c>
    </row>
    <row r="26" spans="1:10" s="940" customFormat="1">
      <c r="A26" s="948">
        <v>2034</v>
      </c>
      <c r="B26" s="949">
        <f t="shared" si="5"/>
        <v>12</v>
      </c>
      <c r="C26" s="949">
        <f t="shared" si="6"/>
        <v>0.34571428571428575</v>
      </c>
      <c r="D26" s="949">
        <v>30</v>
      </c>
      <c r="E26" s="949">
        <f t="shared" si="3"/>
        <v>1.6642857142857143E-2</v>
      </c>
      <c r="F26" s="954">
        <f t="shared" si="4"/>
        <v>16.642857142857142</v>
      </c>
      <c r="I26" s="960">
        <v>2034</v>
      </c>
      <c r="J26" s="961">
        <f>F26</f>
        <v>16.642857142857142</v>
      </c>
    </row>
    <row r="27" spans="1:10" s="940" customFormat="1">
      <c r="A27" s="948">
        <v>2035</v>
      </c>
      <c r="B27" s="949">
        <f t="shared" si="5"/>
        <v>13</v>
      </c>
      <c r="C27" s="949">
        <f t="shared" si="6"/>
        <v>0.33035714285714285</v>
      </c>
      <c r="D27" s="949">
        <v>30</v>
      </c>
      <c r="E27" s="949">
        <f t="shared" si="3"/>
        <v>1.625892857142857E-2</v>
      </c>
      <c r="F27" s="954">
        <f t="shared" si="4"/>
        <v>16.258928571428569</v>
      </c>
      <c r="I27" s="960">
        <v>2035</v>
      </c>
      <c r="J27" s="961">
        <f>F27</f>
        <v>16.258928571428569</v>
      </c>
    </row>
    <row r="28" spans="1:10" s="940" customFormat="1">
      <c r="A28" s="948">
        <v>2036</v>
      </c>
      <c r="B28" s="949">
        <f t="shared" si="5"/>
        <v>14</v>
      </c>
      <c r="C28" s="949">
        <f t="shared" si="6"/>
        <v>0.315</v>
      </c>
      <c r="D28" s="949">
        <v>30</v>
      </c>
      <c r="E28" s="949">
        <f t="shared" si="3"/>
        <v>1.5875E-2</v>
      </c>
      <c r="F28" s="954">
        <f t="shared" si="4"/>
        <v>15.875</v>
      </c>
      <c r="I28" s="960">
        <v>2036</v>
      </c>
      <c r="J28" s="961">
        <f>F28</f>
        <v>15.875</v>
      </c>
    </row>
    <row r="29" spans="1:10" s="940" customFormat="1">
      <c r="A29" s="948">
        <v>2037</v>
      </c>
      <c r="B29" s="949">
        <f t="shared" si="5"/>
        <v>15</v>
      </c>
      <c r="C29" s="949">
        <f t="shared" si="6"/>
        <v>0.2996428571428571</v>
      </c>
      <c r="D29" s="949">
        <v>30</v>
      </c>
      <c r="E29" s="949">
        <f t="shared" si="3"/>
        <v>1.5491071428571427E-2</v>
      </c>
      <c r="F29" s="954">
        <f t="shared" si="4"/>
        <v>15.491071428571427</v>
      </c>
      <c r="I29" s="960">
        <v>2037</v>
      </c>
      <c r="J29" s="961">
        <f>F29</f>
        <v>15.491071428571427</v>
      </c>
    </row>
    <row r="30" spans="1:10" s="940" customFormat="1">
      <c r="A30" s="948">
        <v>2038</v>
      </c>
      <c r="B30" s="949">
        <f t="shared" si="5"/>
        <v>16</v>
      </c>
      <c r="C30" s="949">
        <f t="shared" si="6"/>
        <v>0.28428571428571425</v>
      </c>
      <c r="D30" s="949">
        <v>30</v>
      </c>
      <c r="E30" s="949">
        <f t="shared" si="3"/>
        <v>1.5107142857142855E-2</v>
      </c>
      <c r="F30" s="954">
        <f t="shared" si="4"/>
        <v>15.107142857142856</v>
      </c>
      <c r="I30" s="960">
        <v>2038</v>
      </c>
      <c r="J30" s="961">
        <f>F30</f>
        <v>15.107142857142856</v>
      </c>
    </row>
    <row r="31" spans="1:10" s="940" customFormat="1">
      <c r="A31" s="948">
        <v>2039</v>
      </c>
      <c r="B31" s="949">
        <f t="shared" si="5"/>
        <v>17</v>
      </c>
      <c r="C31" s="949">
        <f t="shared" si="6"/>
        <v>0.26892857142857141</v>
      </c>
      <c r="D31" s="949">
        <v>30</v>
      </c>
      <c r="E31" s="949">
        <f t="shared" si="3"/>
        <v>1.4723214285714286E-2</v>
      </c>
      <c r="F31" s="954">
        <f t="shared" si="4"/>
        <v>14.723214285714286</v>
      </c>
      <c r="I31" s="960">
        <v>2039</v>
      </c>
      <c r="J31" s="961">
        <f>F31</f>
        <v>14.723214285714286</v>
      </c>
    </row>
    <row r="32" spans="1:10" s="940" customFormat="1">
      <c r="A32" s="948">
        <v>2040</v>
      </c>
      <c r="B32" s="949">
        <f t="shared" si="5"/>
        <v>18</v>
      </c>
      <c r="C32" s="949">
        <f t="shared" si="6"/>
        <v>0.25357142857142856</v>
      </c>
      <c r="D32" s="949">
        <v>30</v>
      </c>
      <c r="E32" s="949">
        <f t="shared" si="3"/>
        <v>1.4339285714285714E-2</v>
      </c>
      <c r="F32" s="954">
        <f t="shared" si="4"/>
        <v>14.339285714285714</v>
      </c>
      <c r="I32" s="960">
        <v>2040</v>
      </c>
      <c r="J32" s="961">
        <f>F32</f>
        <v>14.339285714285714</v>
      </c>
    </row>
    <row r="33" spans="1:10" s="940" customFormat="1">
      <c r="A33" s="948">
        <v>2041</v>
      </c>
      <c r="B33" s="949">
        <f t="shared" si="5"/>
        <v>19</v>
      </c>
      <c r="C33" s="949">
        <f t="shared" si="6"/>
        <v>0.23821428571428571</v>
      </c>
      <c r="D33" s="949">
        <v>30</v>
      </c>
      <c r="E33" s="949">
        <f t="shared" si="3"/>
        <v>1.3955357142857143E-2</v>
      </c>
      <c r="F33" s="954">
        <f t="shared" si="4"/>
        <v>13.955357142857142</v>
      </c>
      <c r="I33" s="960">
        <v>2041</v>
      </c>
      <c r="J33" s="961">
        <f>F33</f>
        <v>13.955357142857142</v>
      </c>
    </row>
    <row r="34" spans="1:10" s="940" customFormat="1">
      <c r="A34" s="948">
        <v>2042</v>
      </c>
      <c r="B34" s="949">
        <f t="shared" si="5"/>
        <v>20</v>
      </c>
      <c r="C34" s="949">
        <f t="shared" si="6"/>
        <v>0.22285714285714286</v>
      </c>
      <c r="D34" s="949">
        <v>30</v>
      </c>
      <c r="E34" s="949">
        <f t="shared" si="3"/>
        <v>1.3571428571428571E-2</v>
      </c>
      <c r="F34" s="954">
        <f t="shared" si="4"/>
        <v>13.571428571428571</v>
      </c>
      <c r="I34" s="960">
        <v>2042</v>
      </c>
      <c r="J34" s="961">
        <f>F34</f>
        <v>13.571428571428571</v>
      </c>
    </row>
    <row r="35" spans="1:10" s="940" customFormat="1">
      <c r="A35" s="948">
        <v>2043</v>
      </c>
      <c r="B35" s="949">
        <f t="shared" si="5"/>
        <v>21</v>
      </c>
      <c r="C35" s="949">
        <f t="shared" si="6"/>
        <v>0.20749999999999996</v>
      </c>
      <c r="D35" s="949">
        <v>30</v>
      </c>
      <c r="E35" s="949">
        <f t="shared" si="3"/>
        <v>1.3187499999999998E-2</v>
      </c>
      <c r="F35" s="954">
        <f t="shared" si="4"/>
        <v>13.187499999999998</v>
      </c>
      <c r="I35" s="960">
        <v>2043</v>
      </c>
      <c r="J35" s="961">
        <f>F35</f>
        <v>13.187499999999998</v>
      </c>
    </row>
    <row r="36" spans="1:10" s="940" customFormat="1">
      <c r="A36" s="948">
        <v>2044</v>
      </c>
      <c r="B36" s="949">
        <f t="shared" si="5"/>
        <v>22</v>
      </c>
      <c r="C36" s="949">
        <f t="shared" si="6"/>
        <v>0.19214285714285712</v>
      </c>
      <c r="D36" s="949">
        <v>30</v>
      </c>
      <c r="E36" s="949">
        <f t="shared" si="3"/>
        <v>1.2803571428571428E-2</v>
      </c>
      <c r="F36" s="954">
        <f t="shared" si="4"/>
        <v>12.803571428571429</v>
      </c>
      <c r="I36" s="960">
        <v>2044</v>
      </c>
      <c r="J36" s="961">
        <f>F36</f>
        <v>12.803571428571429</v>
      </c>
    </row>
    <row r="37" spans="1:10" s="940" customFormat="1">
      <c r="A37" s="948">
        <v>2045</v>
      </c>
      <c r="B37" s="949">
        <f t="shared" si="5"/>
        <v>23</v>
      </c>
      <c r="C37" s="949">
        <f t="shared" si="6"/>
        <v>0.17678571428571427</v>
      </c>
      <c r="D37" s="949">
        <v>30</v>
      </c>
      <c r="E37" s="949">
        <f t="shared" si="3"/>
        <v>1.2419642857142857E-2</v>
      </c>
      <c r="F37" s="954">
        <f t="shared" si="4"/>
        <v>12.419642857142856</v>
      </c>
      <c r="I37" s="960">
        <v>2045</v>
      </c>
      <c r="J37" s="961">
        <f>F37</f>
        <v>12.419642857142856</v>
      </c>
    </row>
    <row r="38" spans="1:10" s="940" customFormat="1">
      <c r="A38" s="948">
        <v>2046</v>
      </c>
      <c r="B38" s="949">
        <f t="shared" si="5"/>
        <v>24</v>
      </c>
      <c r="C38" s="949">
        <f t="shared" si="6"/>
        <v>0.16142857142857142</v>
      </c>
      <c r="D38" s="949">
        <v>30</v>
      </c>
      <c r="E38" s="949">
        <f t="shared" si="3"/>
        <v>1.2035714285714285E-2</v>
      </c>
      <c r="F38" s="954">
        <f t="shared" si="4"/>
        <v>12.035714285714285</v>
      </c>
      <c r="I38" s="960">
        <v>2046</v>
      </c>
      <c r="J38" s="961">
        <f>F38</f>
        <v>12.035714285714285</v>
      </c>
    </row>
    <row r="39" spans="1:10" s="940" customFormat="1">
      <c r="A39" s="948">
        <v>2047</v>
      </c>
      <c r="B39" s="949">
        <f t="shared" si="5"/>
        <v>25</v>
      </c>
      <c r="C39" s="949">
        <f t="shared" si="6"/>
        <v>0.14607142857142857</v>
      </c>
      <c r="D39" s="949">
        <v>30</v>
      </c>
      <c r="E39" s="949">
        <f t="shared" si="3"/>
        <v>1.1651785714285715E-2</v>
      </c>
      <c r="F39" s="954">
        <f t="shared" si="4"/>
        <v>11.651785714285715</v>
      </c>
      <c r="I39" s="960">
        <v>2047</v>
      </c>
      <c r="J39" s="961">
        <f>F39</f>
        <v>11.651785714285715</v>
      </c>
    </row>
    <row r="40" spans="1:10" s="940" customFormat="1">
      <c r="A40" s="948">
        <v>2048</v>
      </c>
      <c r="B40" s="949">
        <f t="shared" si="5"/>
        <v>26</v>
      </c>
      <c r="C40" s="949">
        <f t="shared" si="6"/>
        <v>0.13071428571428567</v>
      </c>
      <c r="D40" s="949">
        <v>30</v>
      </c>
      <c r="E40" s="949">
        <f t="shared" si="3"/>
        <v>1.1267857142857142E-2</v>
      </c>
      <c r="F40" s="954">
        <f t="shared" si="4"/>
        <v>11.267857142857142</v>
      </c>
      <c r="I40" s="960">
        <v>2048</v>
      </c>
      <c r="J40" s="961">
        <f>F40</f>
        <v>11.267857142857142</v>
      </c>
    </row>
    <row r="41" spans="1:10" s="940" customFormat="1">
      <c r="A41" s="948">
        <v>2049</v>
      </c>
      <c r="B41" s="949">
        <f t="shared" si="5"/>
        <v>27</v>
      </c>
      <c r="C41" s="949">
        <f t="shared" si="6"/>
        <v>0.11535714285714282</v>
      </c>
      <c r="D41" s="949">
        <v>30</v>
      </c>
      <c r="E41" s="949">
        <f t="shared" si="3"/>
        <v>1.088392857142857E-2</v>
      </c>
      <c r="F41" s="954">
        <f t="shared" si="4"/>
        <v>10.883928571428571</v>
      </c>
      <c r="I41" s="960">
        <v>2049</v>
      </c>
      <c r="J41" s="961">
        <f>F41</f>
        <v>10.883928571428571</v>
      </c>
    </row>
    <row r="42" spans="1:10" s="940" customFormat="1" ht="15" thickBot="1">
      <c r="A42" s="957">
        <v>2050</v>
      </c>
      <c r="B42" s="958">
        <f t="shared" si="5"/>
        <v>28</v>
      </c>
      <c r="C42" s="958">
        <f t="shared" si="6"/>
        <v>9.9999999999999978E-2</v>
      </c>
      <c r="D42" s="958">
        <v>30</v>
      </c>
      <c r="E42" s="958">
        <f t="shared" si="3"/>
        <v>1.0499999999999999E-2</v>
      </c>
      <c r="F42" s="959">
        <f t="shared" si="4"/>
        <v>10.499999999999998</v>
      </c>
      <c r="I42" s="962">
        <v>2050</v>
      </c>
      <c r="J42" s="963">
        <f>F42</f>
        <v>10.499999999999998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9"/>
  </sheetPr>
  <dimension ref="A1:O934"/>
  <sheetViews>
    <sheetView workbookViewId="0">
      <selection activeCell="C9" sqref="C9"/>
    </sheetView>
  </sheetViews>
  <sheetFormatPr defaultColWidth="8.875" defaultRowHeight="14.25"/>
  <cols>
    <col min="1" max="1" width="23.375" customWidth="1"/>
    <col min="2" max="2" width="11.125" customWidth="1"/>
    <col min="3" max="3" width="9.875" customWidth="1"/>
    <col min="4" max="4" width="15.875" customWidth="1"/>
    <col min="6" max="6" width="19" customWidth="1"/>
    <col min="9" max="9" width="43.875" bestFit="1" customWidth="1"/>
    <col min="11" max="11" width="15" bestFit="1" customWidth="1"/>
    <col min="12" max="12" width="12.125" bestFit="1" customWidth="1"/>
    <col min="14" max="15" width="15" bestFit="1" customWidth="1"/>
  </cols>
  <sheetData>
    <row r="1" spans="1:15" ht="60">
      <c r="A1" s="424" t="s">
        <v>369</v>
      </c>
      <c r="B1" s="425" t="s">
        <v>370</v>
      </c>
      <c r="C1" s="424" t="s">
        <v>371</v>
      </c>
      <c r="D1" s="424" t="s">
        <v>372</v>
      </c>
      <c r="E1" s="424" t="s">
        <v>373</v>
      </c>
      <c r="F1" s="424" t="s">
        <v>374</v>
      </c>
      <c r="G1" s="426" t="s">
        <v>375</v>
      </c>
      <c r="H1" s="424" t="s">
        <v>376</v>
      </c>
      <c r="I1" s="424" t="s">
        <v>377</v>
      </c>
      <c r="J1" s="424" t="s">
        <v>378</v>
      </c>
      <c r="K1" s="427" t="s">
        <v>379</v>
      </c>
      <c r="L1" s="428" t="s">
        <v>380</v>
      </c>
      <c r="M1" s="429" t="s">
        <v>381</v>
      </c>
      <c r="N1" s="436" t="s">
        <v>382</v>
      </c>
      <c r="O1" s="436" t="s">
        <v>383</v>
      </c>
    </row>
    <row r="2" spans="1:15">
      <c r="A2" s="430" t="s">
        <v>384</v>
      </c>
      <c r="B2" s="430" t="s">
        <v>385</v>
      </c>
      <c r="C2" s="430" t="s">
        <v>385</v>
      </c>
      <c r="D2" s="430" t="s">
        <v>386</v>
      </c>
      <c r="E2" s="430" t="s">
        <v>387</v>
      </c>
      <c r="F2" s="430" t="s">
        <v>388</v>
      </c>
      <c r="G2" s="431" t="s">
        <v>389</v>
      </c>
      <c r="H2" s="430" t="s">
        <v>390</v>
      </c>
      <c r="I2" s="430" t="s">
        <v>391</v>
      </c>
      <c r="J2" s="430">
        <v>77</v>
      </c>
      <c r="K2" s="432">
        <v>0</v>
      </c>
      <c r="L2" s="433" t="s">
        <v>392</v>
      </c>
      <c r="M2" s="434" t="s">
        <v>393</v>
      </c>
      <c r="N2" s="435">
        <v>0</v>
      </c>
      <c r="O2" s="435" t="e">
        <v>#NAME?</v>
      </c>
    </row>
    <row r="3" spans="1:15">
      <c r="A3" s="430" t="s">
        <v>394</v>
      </c>
      <c r="B3" s="430" t="s">
        <v>395</v>
      </c>
      <c r="C3" s="430" t="s">
        <v>396</v>
      </c>
      <c r="D3" s="430" t="s">
        <v>397</v>
      </c>
      <c r="E3" s="430" t="s">
        <v>398</v>
      </c>
      <c r="F3" s="430" t="s">
        <v>399</v>
      </c>
      <c r="G3" s="431" t="s">
        <v>389</v>
      </c>
      <c r="H3" s="430" t="s">
        <v>390</v>
      </c>
      <c r="I3" s="430" t="s">
        <v>400</v>
      </c>
      <c r="J3" s="430">
        <v>19</v>
      </c>
      <c r="K3" s="432">
        <v>57952441</v>
      </c>
      <c r="L3" s="433" t="s">
        <v>392</v>
      </c>
      <c r="M3" s="434" t="s">
        <v>393</v>
      </c>
      <c r="N3" s="435">
        <v>57952441</v>
      </c>
      <c r="O3" s="435" t="e">
        <v>#NAME?</v>
      </c>
    </row>
    <row r="4" spans="1:15">
      <c r="A4" s="430" t="s">
        <v>401</v>
      </c>
      <c r="B4" s="430" t="s">
        <v>402</v>
      </c>
      <c r="C4" s="430" t="s">
        <v>402</v>
      </c>
      <c r="D4" s="430" t="s">
        <v>403</v>
      </c>
      <c r="E4" s="430" t="s">
        <v>398</v>
      </c>
      <c r="F4" s="430" t="s">
        <v>404</v>
      </c>
      <c r="G4" s="431" t="s">
        <v>389</v>
      </c>
      <c r="H4" s="430" t="s">
        <v>390</v>
      </c>
      <c r="I4" s="430" t="s">
        <v>391</v>
      </c>
      <c r="J4" s="430">
        <v>77</v>
      </c>
      <c r="K4" s="432">
        <v>0</v>
      </c>
      <c r="L4" s="433" t="s">
        <v>392</v>
      </c>
      <c r="M4" s="434" t="s">
        <v>393</v>
      </c>
      <c r="N4" s="435">
        <v>0</v>
      </c>
      <c r="O4" s="435" t="e">
        <v>#NAME?</v>
      </c>
    </row>
    <row r="5" spans="1:15">
      <c r="A5" s="430" t="s">
        <v>405</v>
      </c>
      <c r="B5" s="430" t="s">
        <v>406</v>
      </c>
      <c r="C5" s="430" t="s">
        <v>406</v>
      </c>
      <c r="D5" s="430" t="s">
        <v>403</v>
      </c>
      <c r="E5" s="430" t="s">
        <v>398</v>
      </c>
      <c r="F5" s="430" t="s">
        <v>404</v>
      </c>
      <c r="G5" s="431" t="s">
        <v>389</v>
      </c>
      <c r="H5" s="430" t="s">
        <v>390</v>
      </c>
      <c r="I5" s="430" t="s">
        <v>391</v>
      </c>
      <c r="J5" s="430">
        <v>77</v>
      </c>
      <c r="K5" s="432">
        <v>0</v>
      </c>
      <c r="L5" s="433" t="s">
        <v>392</v>
      </c>
      <c r="M5" s="434" t="s">
        <v>393</v>
      </c>
      <c r="N5" s="435">
        <v>0</v>
      </c>
      <c r="O5" s="435" t="e">
        <v>#NAME?</v>
      </c>
    </row>
    <row r="6" spans="1:15">
      <c r="A6" s="430" t="s">
        <v>407</v>
      </c>
      <c r="B6" s="430" t="s">
        <v>408</v>
      </c>
      <c r="C6" s="430" t="s">
        <v>408</v>
      </c>
      <c r="D6" s="430" t="s">
        <v>409</v>
      </c>
      <c r="E6" s="430" t="s">
        <v>398</v>
      </c>
      <c r="F6" s="430" t="s">
        <v>399</v>
      </c>
      <c r="G6" s="431" t="s">
        <v>389</v>
      </c>
      <c r="H6" s="430" t="s">
        <v>390</v>
      </c>
      <c r="I6" s="430" t="s">
        <v>400</v>
      </c>
      <c r="J6" s="430">
        <v>19</v>
      </c>
      <c r="K6" s="432">
        <v>0</v>
      </c>
      <c r="L6" s="433" t="s">
        <v>392</v>
      </c>
      <c r="M6" s="434" t="s">
        <v>393</v>
      </c>
      <c r="N6" s="435">
        <v>0</v>
      </c>
      <c r="O6" s="435" t="e">
        <v>#NAME?</v>
      </c>
    </row>
    <row r="7" spans="1:15">
      <c r="A7" s="430" t="s">
        <v>407</v>
      </c>
      <c r="B7" s="430" t="s">
        <v>408</v>
      </c>
      <c r="C7" s="430" t="s">
        <v>408</v>
      </c>
      <c r="D7" s="430" t="s">
        <v>409</v>
      </c>
      <c r="E7" s="430" t="s">
        <v>398</v>
      </c>
      <c r="F7" s="430" t="s">
        <v>399</v>
      </c>
      <c r="G7" s="431" t="s">
        <v>389</v>
      </c>
      <c r="H7" s="430" t="s">
        <v>390</v>
      </c>
      <c r="I7" s="430" t="s">
        <v>410</v>
      </c>
      <c r="J7" s="430">
        <v>69</v>
      </c>
      <c r="K7" s="432">
        <v>0</v>
      </c>
      <c r="L7" s="433" t="s">
        <v>392</v>
      </c>
      <c r="M7" s="434" t="s">
        <v>393</v>
      </c>
      <c r="N7" s="435">
        <v>0</v>
      </c>
      <c r="O7" s="435" t="e">
        <v>#NAME?</v>
      </c>
    </row>
    <row r="8" spans="1:15">
      <c r="A8" s="430" t="s">
        <v>411</v>
      </c>
      <c r="B8" s="430" t="s">
        <v>395</v>
      </c>
      <c r="C8" s="430" t="s">
        <v>396</v>
      </c>
      <c r="D8" s="430" t="s">
        <v>397</v>
      </c>
      <c r="E8" s="430" t="s">
        <v>398</v>
      </c>
      <c r="F8" s="430" t="s">
        <v>399</v>
      </c>
      <c r="G8" s="431" t="s">
        <v>389</v>
      </c>
      <c r="H8" s="430" t="s">
        <v>390</v>
      </c>
      <c r="I8" s="430" t="s">
        <v>400</v>
      </c>
      <c r="J8" s="430">
        <v>19</v>
      </c>
      <c r="K8" s="432">
        <v>2461598</v>
      </c>
      <c r="L8" s="433" t="s">
        <v>392</v>
      </c>
      <c r="M8" s="434" t="s">
        <v>393</v>
      </c>
      <c r="N8" s="435">
        <v>2461598</v>
      </c>
      <c r="O8" s="435" t="e">
        <v>#NAME?</v>
      </c>
    </row>
    <row r="9" spans="1:15">
      <c r="A9" s="430" t="s">
        <v>411</v>
      </c>
      <c r="B9" s="430" t="s">
        <v>395</v>
      </c>
      <c r="C9" s="430" t="s">
        <v>396</v>
      </c>
      <c r="D9" s="430" t="s">
        <v>397</v>
      </c>
      <c r="E9" s="430" t="s">
        <v>398</v>
      </c>
      <c r="F9" s="430" t="s">
        <v>399</v>
      </c>
      <c r="G9" s="431" t="s">
        <v>389</v>
      </c>
      <c r="H9" s="430" t="s">
        <v>390</v>
      </c>
      <c r="I9" s="430" t="s">
        <v>391</v>
      </c>
      <c r="J9" s="430">
        <v>77</v>
      </c>
      <c r="K9" s="432">
        <v>0</v>
      </c>
      <c r="L9" s="433" t="s">
        <v>392</v>
      </c>
      <c r="M9" s="434" t="s">
        <v>393</v>
      </c>
      <c r="N9" s="435">
        <v>0</v>
      </c>
      <c r="O9" s="435" t="e">
        <v>#NAME?</v>
      </c>
    </row>
    <row r="10" spans="1:15">
      <c r="A10" s="430" t="s">
        <v>394</v>
      </c>
      <c r="B10" s="430" t="s">
        <v>395</v>
      </c>
      <c r="C10" s="430" t="s">
        <v>396</v>
      </c>
      <c r="D10" s="430" t="s">
        <v>397</v>
      </c>
      <c r="E10" s="430" t="s">
        <v>398</v>
      </c>
      <c r="F10" s="430" t="s">
        <v>399</v>
      </c>
      <c r="G10" s="431" t="s">
        <v>389</v>
      </c>
      <c r="H10" s="430" t="s">
        <v>390</v>
      </c>
      <c r="I10" s="430" t="s">
        <v>391</v>
      </c>
      <c r="J10" s="430">
        <v>77</v>
      </c>
      <c r="K10" s="432">
        <v>0</v>
      </c>
      <c r="L10" s="433" t="s">
        <v>392</v>
      </c>
      <c r="M10" s="434" t="s">
        <v>393</v>
      </c>
      <c r="N10" s="435">
        <v>0</v>
      </c>
      <c r="O10" s="435" t="e">
        <v>#NAME?</v>
      </c>
    </row>
    <row r="11" spans="1:15">
      <c r="A11" s="430" t="s">
        <v>411</v>
      </c>
      <c r="B11" s="430" t="s">
        <v>395</v>
      </c>
      <c r="C11" s="430" t="s">
        <v>396</v>
      </c>
      <c r="D11" s="430" t="s">
        <v>397</v>
      </c>
      <c r="E11" s="430" t="s">
        <v>398</v>
      </c>
      <c r="F11" s="430" t="s">
        <v>399</v>
      </c>
      <c r="G11" s="431" t="s">
        <v>389</v>
      </c>
      <c r="H11" s="430" t="s">
        <v>390</v>
      </c>
      <c r="I11" s="430" t="s">
        <v>410</v>
      </c>
      <c r="J11" s="430">
        <v>69</v>
      </c>
      <c r="K11" s="432">
        <v>211071</v>
      </c>
      <c r="L11" s="433" t="s">
        <v>392</v>
      </c>
      <c r="M11" s="434" t="s">
        <v>393</v>
      </c>
      <c r="N11" s="435">
        <v>211071</v>
      </c>
      <c r="O11" s="435" t="e">
        <v>#NAME?</v>
      </c>
    </row>
    <row r="12" spans="1:15">
      <c r="A12" s="430" t="s">
        <v>394</v>
      </c>
      <c r="B12" s="430" t="s">
        <v>395</v>
      </c>
      <c r="C12" s="430" t="s">
        <v>396</v>
      </c>
      <c r="D12" s="430" t="s">
        <v>397</v>
      </c>
      <c r="E12" s="430" t="s">
        <v>398</v>
      </c>
      <c r="F12" s="430" t="s">
        <v>399</v>
      </c>
      <c r="G12" s="431" t="s">
        <v>389</v>
      </c>
      <c r="H12" s="430" t="s">
        <v>390</v>
      </c>
      <c r="I12" s="430" t="s">
        <v>410</v>
      </c>
      <c r="J12" s="430">
        <v>69</v>
      </c>
      <c r="K12" s="432">
        <v>3950362</v>
      </c>
      <c r="L12" s="433" t="s">
        <v>392</v>
      </c>
      <c r="M12" s="434" t="s">
        <v>393</v>
      </c>
      <c r="N12" s="435">
        <v>3950362</v>
      </c>
      <c r="O12" s="435" t="e">
        <v>#NAME?</v>
      </c>
    </row>
    <row r="13" spans="1:15">
      <c r="A13" s="430" t="s">
        <v>412</v>
      </c>
      <c r="B13" s="430" t="s">
        <v>385</v>
      </c>
      <c r="C13" s="430" t="s">
        <v>385</v>
      </c>
      <c r="D13" s="430" t="s">
        <v>413</v>
      </c>
      <c r="E13" s="430" t="s">
        <v>398</v>
      </c>
      <c r="F13" s="430" t="s">
        <v>414</v>
      </c>
      <c r="G13" s="431" t="s">
        <v>389</v>
      </c>
      <c r="H13" s="430" t="s">
        <v>390</v>
      </c>
      <c r="I13" s="430" t="s">
        <v>415</v>
      </c>
      <c r="J13" s="430">
        <v>61</v>
      </c>
      <c r="K13" s="432">
        <v>193</v>
      </c>
      <c r="L13" s="433" t="s">
        <v>392</v>
      </c>
      <c r="M13" s="434" t="s">
        <v>393</v>
      </c>
      <c r="N13" s="435">
        <v>193</v>
      </c>
      <c r="O13" s="435" t="e">
        <v>#NAME?</v>
      </c>
    </row>
    <row r="14" spans="1:15">
      <c r="A14" s="430" t="s">
        <v>412</v>
      </c>
      <c r="B14" s="430" t="s">
        <v>385</v>
      </c>
      <c r="C14" s="430" t="s">
        <v>385</v>
      </c>
      <c r="D14" s="430" t="s">
        <v>413</v>
      </c>
      <c r="E14" s="430" t="s">
        <v>398</v>
      </c>
      <c r="F14" s="430" t="s">
        <v>414</v>
      </c>
      <c r="G14" s="431" t="s">
        <v>389</v>
      </c>
      <c r="H14" s="430" t="s">
        <v>390</v>
      </c>
      <c r="I14" s="430" t="s">
        <v>400</v>
      </c>
      <c r="J14" s="430">
        <v>19</v>
      </c>
      <c r="K14" s="432">
        <v>1912230133</v>
      </c>
      <c r="L14" s="433" t="s">
        <v>392</v>
      </c>
      <c r="M14" s="434" t="s">
        <v>393</v>
      </c>
      <c r="N14" s="435">
        <v>1912230133</v>
      </c>
      <c r="O14" s="435" t="e">
        <v>#NAME?</v>
      </c>
    </row>
    <row r="15" spans="1:15">
      <c r="A15" s="430" t="s">
        <v>412</v>
      </c>
      <c r="B15" s="430" t="s">
        <v>385</v>
      </c>
      <c r="C15" s="430" t="s">
        <v>385</v>
      </c>
      <c r="D15" s="430" t="s">
        <v>413</v>
      </c>
      <c r="E15" s="430" t="s">
        <v>398</v>
      </c>
      <c r="F15" s="430" t="s">
        <v>414</v>
      </c>
      <c r="G15" s="431" t="s">
        <v>389</v>
      </c>
      <c r="H15" s="430" t="s">
        <v>390</v>
      </c>
      <c r="I15" s="430" t="s">
        <v>391</v>
      </c>
      <c r="J15" s="430">
        <v>77</v>
      </c>
      <c r="K15" s="432">
        <v>0</v>
      </c>
      <c r="L15" s="433" t="s">
        <v>392</v>
      </c>
      <c r="M15" s="434" t="s">
        <v>393</v>
      </c>
      <c r="N15" s="435">
        <v>0</v>
      </c>
      <c r="O15" s="435" t="e">
        <v>#NAME?</v>
      </c>
    </row>
    <row r="16" spans="1:15">
      <c r="A16" s="430" t="s">
        <v>412</v>
      </c>
      <c r="B16" s="430" t="s">
        <v>385</v>
      </c>
      <c r="C16" s="430" t="s">
        <v>385</v>
      </c>
      <c r="D16" s="430" t="s">
        <v>413</v>
      </c>
      <c r="E16" s="430" t="s">
        <v>398</v>
      </c>
      <c r="F16" s="430" t="s">
        <v>414</v>
      </c>
      <c r="G16" s="431" t="s">
        <v>389</v>
      </c>
      <c r="H16" s="430" t="s">
        <v>390</v>
      </c>
      <c r="I16" s="430" t="s">
        <v>410</v>
      </c>
      <c r="J16" s="430">
        <v>69</v>
      </c>
      <c r="K16" s="432">
        <v>38125</v>
      </c>
      <c r="L16" s="433" t="s">
        <v>392</v>
      </c>
      <c r="M16" s="434" t="s">
        <v>393</v>
      </c>
      <c r="N16" s="435">
        <v>38125</v>
      </c>
      <c r="O16" s="435" t="e">
        <v>#NAME?</v>
      </c>
    </row>
    <row r="17" spans="1:15">
      <c r="A17" s="430" t="s">
        <v>416</v>
      </c>
      <c r="B17" s="430" t="s">
        <v>402</v>
      </c>
      <c r="C17" s="430" t="s">
        <v>402</v>
      </c>
      <c r="D17" s="430" t="s">
        <v>416</v>
      </c>
      <c r="E17" s="430" t="s">
        <v>398</v>
      </c>
      <c r="F17" s="430" t="s">
        <v>414</v>
      </c>
      <c r="G17" s="431" t="s">
        <v>389</v>
      </c>
      <c r="H17" s="430" t="s">
        <v>390</v>
      </c>
      <c r="I17" s="430" t="s">
        <v>400</v>
      </c>
      <c r="J17" s="430">
        <v>19</v>
      </c>
      <c r="K17" s="432">
        <v>318954895</v>
      </c>
      <c r="L17" s="433" t="s">
        <v>392</v>
      </c>
      <c r="M17" s="434" t="s">
        <v>393</v>
      </c>
      <c r="N17" s="435">
        <v>318954895</v>
      </c>
      <c r="O17" s="435" t="e">
        <v>#NAME?</v>
      </c>
    </row>
    <row r="18" spans="1:15">
      <c r="A18" s="430" t="s">
        <v>416</v>
      </c>
      <c r="B18" s="430" t="s">
        <v>402</v>
      </c>
      <c r="C18" s="430" t="s">
        <v>402</v>
      </c>
      <c r="D18" s="430" t="s">
        <v>416</v>
      </c>
      <c r="E18" s="430" t="s">
        <v>398</v>
      </c>
      <c r="F18" s="430" t="s">
        <v>414</v>
      </c>
      <c r="G18" s="431" t="s">
        <v>389</v>
      </c>
      <c r="H18" s="430" t="s">
        <v>390</v>
      </c>
      <c r="I18" s="430" t="s">
        <v>391</v>
      </c>
      <c r="J18" s="430">
        <v>77</v>
      </c>
      <c r="K18" s="432">
        <v>0</v>
      </c>
      <c r="L18" s="433" t="s">
        <v>392</v>
      </c>
      <c r="M18" s="434" t="s">
        <v>393</v>
      </c>
      <c r="N18" s="435">
        <v>0</v>
      </c>
      <c r="O18" s="435" t="e">
        <v>#NAME?</v>
      </c>
    </row>
    <row r="19" spans="1:15">
      <c r="A19" s="430" t="s">
        <v>416</v>
      </c>
      <c r="B19" s="430" t="s">
        <v>402</v>
      </c>
      <c r="C19" s="430" t="s">
        <v>402</v>
      </c>
      <c r="D19" s="430" t="s">
        <v>416</v>
      </c>
      <c r="E19" s="430" t="s">
        <v>398</v>
      </c>
      <c r="F19" s="430" t="s">
        <v>414</v>
      </c>
      <c r="G19" s="431" t="s">
        <v>389</v>
      </c>
      <c r="H19" s="430" t="s">
        <v>390</v>
      </c>
      <c r="I19" s="430" t="s">
        <v>410</v>
      </c>
      <c r="J19" s="430">
        <v>69</v>
      </c>
      <c r="K19" s="432">
        <v>0</v>
      </c>
      <c r="L19" s="433" t="s">
        <v>392</v>
      </c>
      <c r="M19" s="434" t="s">
        <v>393</v>
      </c>
      <c r="N19" s="435">
        <v>0</v>
      </c>
      <c r="O19" s="435" t="e">
        <v>#NAME?</v>
      </c>
    </row>
    <row r="20" spans="1:15">
      <c r="A20" s="430" t="s">
        <v>384</v>
      </c>
      <c r="B20" s="430" t="s">
        <v>385</v>
      </c>
      <c r="C20" s="430" t="s">
        <v>385</v>
      </c>
      <c r="D20" s="430" t="s">
        <v>386</v>
      </c>
      <c r="E20" s="430" t="s">
        <v>387</v>
      </c>
      <c r="F20" s="430" t="s">
        <v>388</v>
      </c>
      <c r="G20" s="431" t="s">
        <v>389</v>
      </c>
      <c r="H20" s="430" t="s">
        <v>390</v>
      </c>
      <c r="I20" s="430" t="s">
        <v>400</v>
      </c>
      <c r="J20" s="430">
        <v>19</v>
      </c>
      <c r="K20" s="432">
        <v>2586120</v>
      </c>
      <c r="L20" s="433" t="s">
        <v>392</v>
      </c>
      <c r="M20" s="434" t="s">
        <v>393</v>
      </c>
      <c r="N20" s="435">
        <v>2586120</v>
      </c>
      <c r="O20" s="435" t="e">
        <v>#NAME?</v>
      </c>
    </row>
    <row r="21" spans="1:15">
      <c r="A21" s="430" t="s">
        <v>384</v>
      </c>
      <c r="B21" s="430" t="s">
        <v>385</v>
      </c>
      <c r="C21" s="430" t="s">
        <v>385</v>
      </c>
      <c r="D21" s="430" t="s">
        <v>386</v>
      </c>
      <c r="E21" s="430" t="s">
        <v>387</v>
      </c>
      <c r="F21" s="430" t="s">
        <v>388</v>
      </c>
      <c r="G21" s="431" t="s">
        <v>389</v>
      </c>
      <c r="H21" s="430" t="s">
        <v>390</v>
      </c>
      <c r="I21" s="430" t="s">
        <v>410</v>
      </c>
      <c r="J21" s="430">
        <v>69</v>
      </c>
      <c r="K21" s="432">
        <v>0</v>
      </c>
      <c r="L21" s="433" t="s">
        <v>392</v>
      </c>
      <c r="M21" s="434" t="s">
        <v>393</v>
      </c>
      <c r="N21" s="435">
        <v>0</v>
      </c>
      <c r="O21" s="435" t="e">
        <v>#NAME?</v>
      </c>
    </row>
    <row r="22" spans="1:15">
      <c r="A22" s="430" t="s">
        <v>417</v>
      </c>
      <c r="B22" s="430" t="s">
        <v>402</v>
      </c>
      <c r="C22" s="430" t="s">
        <v>402</v>
      </c>
      <c r="D22" s="430" t="s">
        <v>418</v>
      </c>
      <c r="E22" s="430" t="s">
        <v>398</v>
      </c>
      <c r="F22" s="430" t="s">
        <v>399</v>
      </c>
      <c r="G22" s="431" t="s">
        <v>389</v>
      </c>
      <c r="H22" s="430" t="s">
        <v>390</v>
      </c>
      <c r="I22" s="430" t="s">
        <v>400</v>
      </c>
      <c r="J22" s="430">
        <v>19</v>
      </c>
      <c r="K22" s="432">
        <v>1064654</v>
      </c>
      <c r="L22" s="433" t="s">
        <v>392</v>
      </c>
      <c r="M22" s="434" t="s">
        <v>393</v>
      </c>
      <c r="N22" s="435">
        <v>1064654</v>
      </c>
      <c r="O22" s="435" t="e">
        <v>#NAME?</v>
      </c>
    </row>
    <row r="23" spans="1:15">
      <c r="A23" s="430" t="s">
        <v>417</v>
      </c>
      <c r="B23" s="430" t="s">
        <v>402</v>
      </c>
      <c r="C23" s="430" t="s">
        <v>402</v>
      </c>
      <c r="D23" s="430" t="s">
        <v>418</v>
      </c>
      <c r="E23" s="430" t="s">
        <v>398</v>
      </c>
      <c r="F23" s="430" t="s">
        <v>399</v>
      </c>
      <c r="G23" s="431" t="s">
        <v>389</v>
      </c>
      <c r="H23" s="430" t="s">
        <v>390</v>
      </c>
      <c r="I23" s="430" t="s">
        <v>391</v>
      </c>
      <c r="J23" s="430">
        <v>77</v>
      </c>
      <c r="K23" s="432">
        <v>0</v>
      </c>
      <c r="L23" s="433" t="s">
        <v>392</v>
      </c>
      <c r="M23" s="434" t="s">
        <v>393</v>
      </c>
      <c r="N23" s="435">
        <v>0</v>
      </c>
      <c r="O23" s="435" t="e">
        <v>#NAME?</v>
      </c>
    </row>
    <row r="24" spans="1:15">
      <c r="A24" s="430" t="s">
        <v>417</v>
      </c>
      <c r="B24" s="430" t="s">
        <v>402</v>
      </c>
      <c r="C24" s="430" t="s">
        <v>402</v>
      </c>
      <c r="D24" s="430" t="s">
        <v>418</v>
      </c>
      <c r="E24" s="430" t="s">
        <v>398</v>
      </c>
      <c r="F24" s="430" t="s">
        <v>399</v>
      </c>
      <c r="G24" s="431" t="s">
        <v>389</v>
      </c>
      <c r="H24" s="430" t="s">
        <v>390</v>
      </c>
      <c r="I24" s="430" t="s">
        <v>410</v>
      </c>
      <c r="J24" s="430">
        <v>69</v>
      </c>
      <c r="K24" s="432">
        <v>114093</v>
      </c>
      <c r="L24" s="433" t="s">
        <v>392</v>
      </c>
      <c r="M24" s="434" t="s">
        <v>393</v>
      </c>
      <c r="N24" s="435">
        <v>114093</v>
      </c>
      <c r="O24" s="435" t="e">
        <v>#NAME?</v>
      </c>
    </row>
    <row r="25" spans="1:15">
      <c r="A25" s="430" t="s">
        <v>419</v>
      </c>
      <c r="B25" s="430" t="s">
        <v>420</v>
      </c>
      <c r="C25" s="430" t="s">
        <v>420</v>
      </c>
      <c r="D25" s="430" t="s">
        <v>419</v>
      </c>
      <c r="E25" s="430" t="s">
        <v>398</v>
      </c>
      <c r="F25" s="430" t="s">
        <v>404</v>
      </c>
      <c r="G25" s="431" t="s">
        <v>389</v>
      </c>
      <c r="H25" s="430" t="s">
        <v>390</v>
      </c>
      <c r="I25" s="430" t="s">
        <v>400</v>
      </c>
      <c r="J25" s="430">
        <v>19</v>
      </c>
      <c r="K25" s="432">
        <v>196971778</v>
      </c>
      <c r="L25" s="433" t="s">
        <v>392</v>
      </c>
      <c r="M25" s="434" t="s">
        <v>393</v>
      </c>
      <c r="N25" s="435">
        <v>196971778</v>
      </c>
      <c r="O25" s="435" t="e">
        <v>#NAME?</v>
      </c>
    </row>
    <row r="26" spans="1:15">
      <c r="A26" s="430" t="s">
        <v>419</v>
      </c>
      <c r="B26" s="430" t="s">
        <v>420</v>
      </c>
      <c r="C26" s="430" t="s">
        <v>420</v>
      </c>
      <c r="D26" s="430" t="s">
        <v>419</v>
      </c>
      <c r="E26" s="430" t="s">
        <v>398</v>
      </c>
      <c r="F26" s="430" t="s">
        <v>404</v>
      </c>
      <c r="G26" s="431" t="s">
        <v>389</v>
      </c>
      <c r="H26" s="430" t="s">
        <v>390</v>
      </c>
      <c r="I26" s="430" t="s">
        <v>391</v>
      </c>
      <c r="J26" s="430">
        <v>77</v>
      </c>
      <c r="K26" s="432">
        <v>0</v>
      </c>
      <c r="L26" s="433" t="s">
        <v>392</v>
      </c>
      <c r="M26" s="434" t="s">
        <v>393</v>
      </c>
      <c r="N26" s="435">
        <v>0</v>
      </c>
      <c r="O26" s="435" t="e">
        <v>#NAME?</v>
      </c>
    </row>
    <row r="27" spans="1:15">
      <c r="A27" s="430" t="s">
        <v>419</v>
      </c>
      <c r="B27" s="430" t="s">
        <v>420</v>
      </c>
      <c r="C27" s="430" t="s">
        <v>420</v>
      </c>
      <c r="D27" s="430" t="s">
        <v>419</v>
      </c>
      <c r="E27" s="430" t="s">
        <v>398</v>
      </c>
      <c r="F27" s="430" t="s">
        <v>404</v>
      </c>
      <c r="G27" s="431" t="s">
        <v>389</v>
      </c>
      <c r="H27" s="430" t="s">
        <v>390</v>
      </c>
      <c r="I27" s="430" t="s">
        <v>410</v>
      </c>
      <c r="J27" s="430">
        <v>69</v>
      </c>
      <c r="K27" s="432">
        <v>0</v>
      </c>
      <c r="L27" s="433" t="s">
        <v>392</v>
      </c>
      <c r="M27" s="434" t="s">
        <v>393</v>
      </c>
      <c r="N27" s="435">
        <v>0</v>
      </c>
      <c r="O27" s="435" t="e">
        <v>#NAME?</v>
      </c>
    </row>
    <row r="28" spans="1:15">
      <c r="A28" s="430" t="s">
        <v>421</v>
      </c>
      <c r="B28" s="430" t="s">
        <v>422</v>
      </c>
      <c r="C28" s="430" t="s">
        <v>423</v>
      </c>
      <c r="D28" s="430" t="s">
        <v>421</v>
      </c>
      <c r="E28" s="430" t="s">
        <v>398</v>
      </c>
      <c r="F28" s="430" t="s">
        <v>404</v>
      </c>
      <c r="G28" s="431" t="s">
        <v>389</v>
      </c>
      <c r="H28" s="430" t="s">
        <v>390</v>
      </c>
      <c r="I28" s="430" t="s">
        <v>400</v>
      </c>
      <c r="J28" s="430">
        <v>19</v>
      </c>
      <c r="K28" s="432">
        <v>1292845869</v>
      </c>
      <c r="L28" s="433" t="s">
        <v>392</v>
      </c>
      <c r="M28" s="434" t="s">
        <v>393</v>
      </c>
      <c r="N28" s="435">
        <v>1292845869</v>
      </c>
      <c r="O28" s="435" t="e">
        <v>#NAME?</v>
      </c>
    </row>
    <row r="29" spans="1:15">
      <c r="A29" s="430" t="s">
        <v>421</v>
      </c>
      <c r="B29" s="430" t="s">
        <v>422</v>
      </c>
      <c r="C29" s="430" t="s">
        <v>423</v>
      </c>
      <c r="D29" s="430" t="s">
        <v>421</v>
      </c>
      <c r="E29" s="430" t="s">
        <v>398</v>
      </c>
      <c r="F29" s="430" t="s">
        <v>404</v>
      </c>
      <c r="G29" s="431" t="s">
        <v>389</v>
      </c>
      <c r="H29" s="430" t="s">
        <v>390</v>
      </c>
      <c r="I29" s="430" t="s">
        <v>391</v>
      </c>
      <c r="J29" s="430">
        <v>77</v>
      </c>
      <c r="K29" s="432">
        <v>0</v>
      </c>
      <c r="L29" s="433" t="s">
        <v>392</v>
      </c>
      <c r="M29" s="434" t="s">
        <v>393</v>
      </c>
      <c r="N29" s="435">
        <v>0</v>
      </c>
      <c r="O29" s="435" t="e">
        <v>#NAME?</v>
      </c>
    </row>
    <row r="30" spans="1:15">
      <c r="A30" s="430" t="s">
        <v>421</v>
      </c>
      <c r="B30" s="430" t="s">
        <v>422</v>
      </c>
      <c r="C30" s="430" t="s">
        <v>423</v>
      </c>
      <c r="D30" s="430" t="s">
        <v>421</v>
      </c>
      <c r="E30" s="430" t="s">
        <v>398</v>
      </c>
      <c r="F30" s="430" t="s">
        <v>404</v>
      </c>
      <c r="G30" s="431" t="s">
        <v>389</v>
      </c>
      <c r="H30" s="430" t="s">
        <v>390</v>
      </c>
      <c r="I30" s="430" t="s">
        <v>410</v>
      </c>
      <c r="J30" s="430">
        <v>69</v>
      </c>
      <c r="K30" s="432">
        <v>23830</v>
      </c>
      <c r="L30" s="433" t="s">
        <v>392</v>
      </c>
      <c r="M30" s="434" t="s">
        <v>393</v>
      </c>
      <c r="N30" s="435">
        <v>23830</v>
      </c>
      <c r="O30" s="435" t="e">
        <v>#NAME?</v>
      </c>
    </row>
    <row r="31" spans="1:15">
      <c r="A31" s="430" t="s">
        <v>424</v>
      </c>
      <c r="B31" s="430" t="s">
        <v>425</v>
      </c>
      <c r="C31" s="430" t="s">
        <v>426</v>
      </c>
      <c r="D31" s="430" t="s">
        <v>427</v>
      </c>
      <c r="E31" s="430" t="s">
        <v>398</v>
      </c>
      <c r="F31" s="430" t="s">
        <v>404</v>
      </c>
      <c r="G31" s="431" t="s">
        <v>389</v>
      </c>
      <c r="H31" s="430" t="s">
        <v>390</v>
      </c>
      <c r="I31" s="430" t="s">
        <v>400</v>
      </c>
      <c r="J31" s="430">
        <v>19</v>
      </c>
      <c r="K31" s="432">
        <v>426943924</v>
      </c>
      <c r="L31" s="433" t="s">
        <v>392</v>
      </c>
      <c r="M31" s="434" t="s">
        <v>393</v>
      </c>
      <c r="N31" s="435">
        <v>426943924</v>
      </c>
      <c r="O31" s="435" t="e">
        <v>#NAME?</v>
      </c>
    </row>
    <row r="32" spans="1:15">
      <c r="A32" s="430" t="s">
        <v>424</v>
      </c>
      <c r="B32" s="430" t="s">
        <v>425</v>
      </c>
      <c r="C32" s="430" t="s">
        <v>426</v>
      </c>
      <c r="D32" s="430" t="s">
        <v>427</v>
      </c>
      <c r="E32" s="430" t="s">
        <v>398</v>
      </c>
      <c r="F32" s="430" t="s">
        <v>404</v>
      </c>
      <c r="G32" s="431" t="s">
        <v>389</v>
      </c>
      <c r="H32" s="430" t="s">
        <v>390</v>
      </c>
      <c r="I32" s="430" t="s">
        <v>391</v>
      </c>
      <c r="J32" s="430">
        <v>77</v>
      </c>
      <c r="K32" s="432">
        <v>0</v>
      </c>
      <c r="L32" s="433" t="s">
        <v>392</v>
      </c>
      <c r="M32" s="434" t="s">
        <v>393</v>
      </c>
      <c r="N32" s="435">
        <v>0</v>
      </c>
      <c r="O32" s="435" t="e">
        <v>#NAME?</v>
      </c>
    </row>
    <row r="33" spans="1:15">
      <c r="A33" s="430" t="s">
        <v>424</v>
      </c>
      <c r="B33" s="430" t="s">
        <v>425</v>
      </c>
      <c r="C33" s="430" t="s">
        <v>426</v>
      </c>
      <c r="D33" s="430" t="s">
        <v>427</v>
      </c>
      <c r="E33" s="430" t="s">
        <v>398</v>
      </c>
      <c r="F33" s="430" t="s">
        <v>404</v>
      </c>
      <c r="G33" s="431" t="s">
        <v>389</v>
      </c>
      <c r="H33" s="430" t="s">
        <v>390</v>
      </c>
      <c r="I33" s="430" t="s">
        <v>410</v>
      </c>
      <c r="J33" s="430">
        <v>69</v>
      </c>
      <c r="K33" s="432">
        <v>0</v>
      </c>
      <c r="L33" s="433" t="s">
        <v>392</v>
      </c>
      <c r="M33" s="434" t="s">
        <v>393</v>
      </c>
      <c r="N33" s="435">
        <v>0</v>
      </c>
      <c r="O33" s="435" t="e">
        <v>#NAME?</v>
      </c>
    </row>
    <row r="34" spans="1:15">
      <c r="A34" s="430" t="s">
        <v>428</v>
      </c>
      <c r="B34" s="430" t="s">
        <v>429</v>
      </c>
      <c r="C34" s="430" t="s">
        <v>429</v>
      </c>
      <c r="D34" s="430" t="s">
        <v>430</v>
      </c>
      <c r="E34" s="430" t="s">
        <v>398</v>
      </c>
      <c r="F34" s="430" t="s">
        <v>404</v>
      </c>
      <c r="G34" s="431" t="s">
        <v>389</v>
      </c>
      <c r="H34" s="430" t="s">
        <v>390</v>
      </c>
      <c r="I34" s="430" t="s">
        <v>400</v>
      </c>
      <c r="J34" s="430">
        <v>19</v>
      </c>
      <c r="K34" s="432">
        <v>382016774</v>
      </c>
      <c r="L34" s="433" t="s">
        <v>392</v>
      </c>
      <c r="M34" s="434" t="s">
        <v>393</v>
      </c>
      <c r="N34" s="435">
        <v>382016774</v>
      </c>
      <c r="O34" s="435" t="e">
        <v>#NAME?</v>
      </c>
    </row>
    <row r="35" spans="1:15">
      <c r="A35" s="430" t="s">
        <v>428</v>
      </c>
      <c r="B35" s="430" t="s">
        <v>429</v>
      </c>
      <c r="C35" s="430" t="s">
        <v>429</v>
      </c>
      <c r="D35" s="430" t="s">
        <v>430</v>
      </c>
      <c r="E35" s="430" t="s">
        <v>398</v>
      </c>
      <c r="F35" s="430" t="s">
        <v>404</v>
      </c>
      <c r="G35" s="431" t="s">
        <v>389</v>
      </c>
      <c r="H35" s="430" t="s">
        <v>390</v>
      </c>
      <c r="I35" s="430" t="s">
        <v>391</v>
      </c>
      <c r="J35" s="430">
        <v>77</v>
      </c>
      <c r="K35" s="432">
        <v>0</v>
      </c>
      <c r="L35" s="433" t="s">
        <v>392</v>
      </c>
      <c r="M35" s="434" t="s">
        <v>393</v>
      </c>
      <c r="N35" s="435">
        <v>0</v>
      </c>
      <c r="O35" s="435" t="e">
        <v>#NAME?</v>
      </c>
    </row>
    <row r="36" spans="1:15">
      <c r="A36" s="430" t="s">
        <v>428</v>
      </c>
      <c r="B36" s="430" t="s">
        <v>429</v>
      </c>
      <c r="C36" s="430" t="s">
        <v>429</v>
      </c>
      <c r="D36" s="430" t="s">
        <v>430</v>
      </c>
      <c r="E36" s="430" t="s">
        <v>398</v>
      </c>
      <c r="F36" s="430" t="s">
        <v>404</v>
      </c>
      <c r="G36" s="431" t="s">
        <v>389</v>
      </c>
      <c r="H36" s="430" t="s">
        <v>390</v>
      </c>
      <c r="I36" s="430" t="s">
        <v>410</v>
      </c>
      <c r="J36" s="430">
        <v>69</v>
      </c>
      <c r="K36" s="432">
        <v>13943</v>
      </c>
      <c r="L36" s="433" t="s">
        <v>392</v>
      </c>
      <c r="M36" s="434" t="s">
        <v>393</v>
      </c>
      <c r="N36" s="435">
        <v>13943</v>
      </c>
      <c r="O36" s="435" t="e">
        <v>#NAME?</v>
      </c>
    </row>
    <row r="37" spans="1:15">
      <c r="A37" s="430" t="s">
        <v>431</v>
      </c>
      <c r="B37" s="430" t="s">
        <v>402</v>
      </c>
      <c r="C37" s="430" t="s">
        <v>402</v>
      </c>
      <c r="D37" s="430" t="s">
        <v>432</v>
      </c>
      <c r="E37" s="430" t="s">
        <v>398</v>
      </c>
      <c r="F37" s="430" t="s">
        <v>404</v>
      </c>
      <c r="G37" s="431" t="s">
        <v>389</v>
      </c>
      <c r="H37" s="430" t="s">
        <v>390</v>
      </c>
      <c r="I37" s="430" t="s">
        <v>400</v>
      </c>
      <c r="J37" s="430">
        <v>19</v>
      </c>
      <c r="K37" s="432">
        <v>355701636</v>
      </c>
      <c r="L37" s="433" t="s">
        <v>392</v>
      </c>
      <c r="M37" s="434" t="s">
        <v>393</v>
      </c>
      <c r="N37" s="435">
        <v>355701636</v>
      </c>
      <c r="O37" s="435" t="e">
        <v>#NAME?</v>
      </c>
    </row>
    <row r="38" spans="1:15">
      <c r="A38" s="430" t="s">
        <v>431</v>
      </c>
      <c r="B38" s="430" t="s">
        <v>402</v>
      </c>
      <c r="C38" s="430" t="s">
        <v>402</v>
      </c>
      <c r="D38" s="430" t="s">
        <v>432</v>
      </c>
      <c r="E38" s="430" t="s">
        <v>398</v>
      </c>
      <c r="F38" s="430" t="s">
        <v>404</v>
      </c>
      <c r="G38" s="431" t="s">
        <v>389</v>
      </c>
      <c r="H38" s="430" t="s">
        <v>390</v>
      </c>
      <c r="I38" s="430" t="s">
        <v>391</v>
      </c>
      <c r="J38" s="430">
        <v>77</v>
      </c>
      <c r="K38" s="432">
        <v>0</v>
      </c>
      <c r="L38" s="433" t="s">
        <v>392</v>
      </c>
      <c r="M38" s="434" t="s">
        <v>393</v>
      </c>
      <c r="N38" s="435">
        <v>0</v>
      </c>
      <c r="O38" s="435" t="e">
        <v>#NAME?</v>
      </c>
    </row>
    <row r="39" spans="1:15">
      <c r="A39" s="430" t="s">
        <v>431</v>
      </c>
      <c r="B39" s="430" t="s">
        <v>402</v>
      </c>
      <c r="C39" s="430" t="s">
        <v>402</v>
      </c>
      <c r="D39" s="430" t="s">
        <v>432</v>
      </c>
      <c r="E39" s="430" t="s">
        <v>398</v>
      </c>
      <c r="F39" s="430" t="s">
        <v>404</v>
      </c>
      <c r="G39" s="431" t="s">
        <v>389</v>
      </c>
      <c r="H39" s="430" t="s">
        <v>390</v>
      </c>
      <c r="I39" s="430" t="s">
        <v>410</v>
      </c>
      <c r="J39" s="430">
        <v>69</v>
      </c>
      <c r="K39" s="432">
        <v>0</v>
      </c>
      <c r="L39" s="433" t="s">
        <v>392</v>
      </c>
      <c r="M39" s="434" t="s">
        <v>393</v>
      </c>
      <c r="N39" s="435">
        <v>0</v>
      </c>
      <c r="O39" s="435" t="e">
        <v>#NAME?</v>
      </c>
    </row>
    <row r="40" spans="1:15">
      <c r="A40" s="430" t="s">
        <v>433</v>
      </c>
      <c r="B40" s="430" t="s">
        <v>402</v>
      </c>
      <c r="C40" s="430" t="s">
        <v>402</v>
      </c>
      <c r="D40" s="430" t="s">
        <v>433</v>
      </c>
      <c r="E40" s="430" t="s">
        <v>398</v>
      </c>
      <c r="F40" s="430" t="s">
        <v>404</v>
      </c>
      <c r="G40" s="431" t="s">
        <v>389</v>
      </c>
      <c r="H40" s="430" t="s">
        <v>390</v>
      </c>
      <c r="I40" s="430" t="s">
        <v>400</v>
      </c>
      <c r="J40" s="430">
        <v>19</v>
      </c>
      <c r="K40" s="432">
        <v>0</v>
      </c>
      <c r="L40" s="433" t="s">
        <v>392</v>
      </c>
      <c r="M40" s="434" t="s">
        <v>393</v>
      </c>
      <c r="N40" s="435">
        <v>0</v>
      </c>
      <c r="O40" s="435" t="e">
        <v>#NAME?</v>
      </c>
    </row>
    <row r="41" spans="1:15">
      <c r="A41" s="430" t="s">
        <v>433</v>
      </c>
      <c r="B41" s="430" t="s">
        <v>402</v>
      </c>
      <c r="C41" s="430" t="s">
        <v>402</v>
      </c>
      <c r="D41" s="430" t="s">
        <v>433</v>
      </c>
      <c r="E41" s="430" t="s">
        <v>398</v>
      </c>
      <c r="F41" s="430" t="s">
        <v>404</v>
      </c>
      <c r="G41" s="431" t="s">
        <v>389</v>
      </c>
      <c r="H41" s="430" t="s">
        <v>390</v>
      </c>
      <c r="I41" s="430" t="s">
        <v>410</v>
      </c>
      <c r="J41" s="430">
        <v>69</v>
      </c>
      <c r="K41" s="432">
        <v>0</v>
      </c>
      <c r="L41" s="433" t="s">
        <v>392</v>
      </c>
      <c r="M41" s="434" t="s">
        <v>393</v>
      </c>
      <c r="N41" s="435">
        <v>0</v>
      </c>
      <c r="O41" s="435" t="e">
        <v>#NAME?</v>
      </c>
    </row>
    <row r="42" spans="1:15">
      <c r="A42" s="430" t="s">
        <v>434</v>
      </c>
      <c r="B42" s="430" t="s">
        <v>429</v>
      </c>
      <c r="C42" s="430" t="s">
        <v>429</v>
      </c>
      <c r="D42" s="430" t="s">
        <v>435</v>
      </c>
      <c r="E42" s="430" t="s">
        <v>398</v>
      </c>
      <c r="F42" s="430" t="s">
        <v>404</v>
      </c>
      <c r="G42" s="431" t="s">
        <v>389</v>
      </c>
      <c r="H42" s="430" t="s">
        <v>390</v>
      </c>
      <c r="I42" s="430" t="s">
        <v>400</v>
      </c>
      <c r="J42" s="430">
        <v>19</v>
      </c>
      <c r="K42" s="432">
        <v>1516795502</v>
      </c>
      <c r="L42" s="433" t="s">
        <v>392</v>
      </c>
      <c r="M42" s="434" t="s">
        <v>393</v>
      </c>
      <c r="N42" s="435">
        <v>1516795502</v>
      </c>
      <c r="O42" s="435" t="e">
        <v>#NAME?</v>
      </c>
    </row>
    <row r="43" spans="1:15">
      <c r="A43" s="430" t="s">
        <v>434</v>
      </c>
      <c r="B43" s="430" t="s">
        <v>429</v>
      </c>
      <c r="C43" s="430" t="s">
        <v>429</v>
      </c>
      <c r="D43" s="430" t="s">
        <v>435</v>
      </c>
      <c r="E43" s="430" t="s">
        <v>398</v>
      </c>
      <c r="F43" s="430" t="s">
        <v>404</v>
      </c>
      <c r="G43" s="431" t="s">
        <v>389</v>
      </c>
      <c r="H43" s="430" t="s">
        <v>390</v>
      </c>
      <c r="I43" s="430" t="s">
        <v>391</v>
      </c>
      <c r="J43" s="430">
        <v>77</v>
      </c>
      <c r="K43" s="432">
        <v>0</v>
      </c>
      <c r="L43" s="433" t="s">
        <v>392</v>
      </c>
      <c r="M43" s="434" t="s">
        <v>393</v>
      </c>
      <c r="N43" s="435">
        <v>0</v>
      </c>
      <c r="O43" s="435" t="e">
        <v>#NAME?</v>
      </c>
    </row>
    <row r="44" spans="1:15">
      <c r="A44" s="430" t="s">
        <v>434</v>
      </c>
      <c r="B44" s="430" t="s">
        <v>429</v>
      </c>
      <c r="C44" s="430" t="s">
        <v>429</v>
      </c>
      <c r="D44" s="430" t="s">
        <v>435</v>
      </c>
      <c r="E44" s="430" t="s">
        <v>398</v>
      </c>
      <c r="F44" s="430" t="s">
        <v>404</v>
      </c>
      <c r="G44" s="431" t="s">
        <v>389</v>
      </c>
      <c r="H44" s="430" t="s">
        <v>390</v>
      </c>
      <c r="I44" s="430" t="s">
        <v>410</v>
      </c>
      <c r="J44" s="430">
        <v>69</v>
      </c>
      <c r="K44" s="432">
        <v>28042</v>
      </c>
      <c r="L44" s="433" t="s">
        <v>392</v>
      </c>
      <c r="M44" s="434" t="s">
        <v>393</v>
      </c>
      <c r="N44" s="435">
        <v>28042</v>
      </c>
      <c r="O44" s="435" t="e">
        <v>#NAME?</v>
      </c>
    </row>
    <row r="45" spans="1:15">
      <c r="A45" s="430" t="s">
        <v>436</v>
      </c>
      <c r="B45" s="430" t="s">
        <v>437</v>
      </c>
      <c r="C45" s="430" t="s">
        <v>438</v>
      </c>
      <c r="D45" s="430" t="s">
        <v>439</v>
      </c>
      <c r="E45" s="430" t="s">
        <v>398</v>
      </c>
      <c r="F45" s="430" t="s">
        <v>404</v>
      </c>
      <c r="G45" s="431" t="s">
        <v>389</v>
      </c>
      <c r="H45" s="430" t="s">
        <v>390</v>
      </c>
      <c r="I45" s="430" t="s">
        <v>400</v>
      </c>
      <c r="J45" s="430">
        <v>19</v>
      </c>
      <c r="K45" s="432">
        <v>1975097006</v>
      </c>
      <c r="L45" s="433" t="s">
        <v>392</v>
      </c>
      <c r="M45" s="434" t="s">
        <v>393</v>
      </c>
      <c r="N45" s="435">
        <v>1975097006</v>
      </c>
      <c r="O45" s="435" t="e">
        <v>#NAME?</v>
      </c>
    </row>
    <row r="46" spans="1:15">
      <c r="A46" s="430" t="s">
        <v>436</v>
      </c>
      <c r="B46" s="430" t="s">
        <v>437</v>
      </c>
      <c r="C46" s="430" t="s">
        <v>438</v>
      </c>
      <c r="D46" s="430" t="s">
        <v>439</v>
      </c>
      <c r="E46" s="430" t="s">
        <v>398</v>
      </c>
      <c r="F46" s="430" t="s">
        <v>404</v>
      </c>
      <c r="G46" s="431" t="s">
        <v>389</v>
      </c>
      <c r="H46" s="430" t="s">
        <v>390</v>
      </c>
      <c r="I46" s="430" t="s">
        <v>391</v>
      </c>
      <c r="J46" s="430">
        <v>77</v>
      </c>
      <c r="K46" s="432">
        <v>0</v>
      </c>
      <c r="L46" s="433" t="s">
        <v>392</v>
      </c>
      <c r="M46" s="434" t="s">
        <v>393</v>
      </c>
      <c r="N46" s="435">
        <v>0</v>
      </c>
      <c r="O46" s="435" t="e">
        <v>#NAME?</v>
      </c>
    </row>
    <row r="47" spans="1:15">
      <c r="A47" s="430" t="s">
        <v>436</v>
      </c>
      <c r="B47" s="430" t="s">
        <v>437</v>
      </c>
      <c r="C47" s="430" t="s">
        <v>438</v>
      </c>
      <c r="D47" s="430" t="s">
        <v>439</v>
      </c>
      <c r="E47" s="430" t="s">
        <v>398</v>
      </c>
      <c r="F47" s="430" t="s">
        <v>404</v>
      </c>
      <c r="G47" s="431" t="s">
        <v>389</v>
      </c>
      <c r="H47" s="430" t="s">
        <v>390</v>
      </c>
      <c r="I47" s="430" t="s">
        <v>410</v>
      </c>
      <c r="J47" s="430">
        <v>69</v>
      </c>
      <c r="K47" s="432">
        <v>37462</v>
      </c>
      <c r="L47" s="433" t="s">
        <v>392</v>
      </c>
      <c r="M47" s="434" t="s">
        <v>393</v>
      </c>
      <c r="N47" s="435">
        <v>37462</v>
      </c>
      <c r="O47" s="435" t="e">
        <v>#NAME?</v>
      </c>
    </row>
    <row r="48" spans="1:15">
      <c r="A48" s="430" t="s">
        <v>440</v>
      </c>
      <c r="B48" s="430" t="s">
        <v>441</v>
      </c>
      <c r="C48" s="430" t="s">
        <v>442</v>
      </c>
      <c r="D48" s="430" t="s">
        <v>403</v>
      </c>
      <c r="E48" s="430" t="s">
        <v>398</v>
      </c>
      <c r="F48" s="430" t="s">
        <v>404</v>
      </c>
      <c r="G48" s="431" t="s">
        <v>389</v>
      </c>
      <c r="H48" s="430" t="s">
        <v>390</v>
      </c>
      <c r="I48" s="430" t="s">
        <v>415</v>
      </c>
      <c r="J48" s="430">
        <v>61</v>
      </c>
      <c r="K48" s="432">
        <v>0</v>
      </c>
      <c r="L48" s="433" t="s">
        <v>392</v>
      </c>
      <c r="M48" s="434" t="s">
        <v>393</v>
      </c>
      <c r="N48" s="435">
        <v>0</v>
      </c>
      <c r="O48" s="435" t="e">
        <v>#NAME?</v>
      </c>
    </row>
    <row r="49" spans="1:15">
      <c r="A49" s="430" t="s">
        <v>443</v>
      </c>
      <c r="B49" s="430" t="s">
        <v>444</v>
      </c>
      <c r="C49" s="430" t="s">
        <v>445</v>
      </c>
      <c r="D49" s="430" t="s">
        <v>403</v>
      </c>
      <c r="E49" s="430" t="s">
        <v>398</v>
      </c>
      <c r="F49" s="430" t="s">
        <v>404</v>
      </c>
      <c r="G49" s="431" t="s">
        <v>389</v>
      </c>
      <c r="H49" s="430" t="s">
        <v>390</v>
      </c>
      <c r="I49" s="430" t="s">
        <v>415</v>
      </c>
      <c r="J49" s="430">
        <v>61</v>
      </c>
      <c r="K49" s="432">
        <v>0</v>
      </c>
      <c r="L49" s="433" t="s">
        <v>392</v>
      </c>
      <c r="M49" s="434" t="s">
        <v>393</v>
      </c>
      <c r="N49" s="435">
        <v>0</v>
      </c>
      <c r="O49" s="435" t="e">
        <v>#NAME?</v>
      </c>
    </row>
    <row r="50" spans="1:15">
      <c r="A50" s="430" t="s">
        <v>446</v>
      </c>
      <c r="B50" s="430" t="s">
        <v>447</v>
      </c>
      <c r="C50" s="430" t="s">
        <v>447</v>
      </c>
      <c r="D50" s="430" t="s">
        <v>403</v>
      </c>
      <c r="E50" s="430" t="s">
        <v>398</v>
      </c>
      <c r="F50" s="430" t="s">
        <v>404</v>
      </c>
      <c r="G50" s="431" t="s">
        <v>389</v>
      </c>
      <c r="H50" s="430" t="s">
        <v>390</v>
      </c>
      <c r="I50" s="430" t="s">
        <v>415</v>
      </c>
      <c r="J50" s="430">
        <v>61</v>
      </c>
      <c r="K50" s="432">
        <v>0</v>
      </c>
      <c r="L50" s="433" t="s">
        <v>392</v>
      </c>
      <c r="M50" s="434" t="s">
        <v>393</v>
      </c>
      <c r="N50" s="435">
        <v>0</v>
      </c>
      <c r="O50" s="435" t="e">
        <v>#NAME?</v>
      </c>
    </row>
    <row r="51" spans="1:15">
      <c r="A51" s="430" t="s">
        <v>401</v>
      </c>
      <c r="B51" s="430" t="s">
        <v>402</v>
      </c>
      <c r="C51" s="430" t="s">
        <v>402</v>
      </c>
      <c r="D51" s="430" t="s">
        <v>403</v>
      </c>
      <c r="E51" s="430" t="s">
        <v>398</v>
      </c>
      <c r="F51" s="430" t="s">
        <v>404</v>
      </c>
      <c r="G51" s="431" t="s">
        <v>389</v>
      </c>
      <c r="H51" s="430" t="s">
        <v>390</v>
      </c>
      <c r="I51" s="430" t="s">
        <v>415</v>
      </c>
      <c r="J51" s="430">
        <v>61</v>
      </c>
      <c r="K51" s="432">
        <v>0</v>
      </c>
      <c r="L51" s="433" t="s">
        <v>392</v>
      </c>
      <c r="M51" s="434" t="s">
        <v>393</v>
      </c>
      <c r="N51" s="435">
        <v>0</v>
      </c>
      <c r="O51" s="435" t="e">
        <v>#NAME?</v>
      </c>
    </row>
    <row r="52" spans="1:15">
      <c r="A52" s="430" t="s">
        <v>448</v>
      </c>
      <c r="B52" s="430" t="s">
        <v>449</v>
      </c>
      <c r="C52" s="430" t="s">
        <v>450</v>
      </c>
      <c r="D52" s="430" t="s">
        <v>403</v>
      </c>
      <c r="E52" s="430" t="s">
        <v>398</v>
      </c>
      <c r="F52" s="430" t="s">
        <v>404</v>
      </c>
      <c r="G52" s="431" t="s">
        <v>389</v>
      </c>
      <c r="H52" s="430" t="s">
        <v>390</v>
      </c>
      <c r="I52" s="430" t="s">
        <v>415</v>
      </c>
      <c r="J52" s="430">
        <v>61</v>
      </c>
      <c r="K52" s="432">
        <v>0</v>
      </c>
      <c r="L52" s="433" t="s">
        <v>392</v>
      </c>
      <c r="M52" s="434" t="s">
        <v>393</v>
      </c>
      <c r="N52" s="435">
        <v>0</v>
      </c>
      <c r="O52" s="435" t="e">
        <v>#NAME?</v>
      </c>
    </row>
    <row r="53" spans="1:15">
      <c r="A53" s="430" t="s">
        <v>451</v>
      </c>
      <c r="B53" s="430" t="s">
        <v>429</v>
      </c>
      <c r="C53" s="430" t="s">
        <v>429</v>
      </c>
      <c r="D53" s="430" t="s">
        <v>403</v>
      </c>
      <c r="E53" s="430" t="s">
        <v>398</v>
      </c>
      <c r="F53" s="430" t="s">
        <v>404</v>
      </c>
      <c r="G53" s="431" t="s">
        <v>389</v>
      </c>
      <c r="H53" s="430" t="s">
        <v>390</v>
      </c>
      <c r="I53" s="430" t="s">
        <v>415</v>
      </c>
      <c r="J53" s="430">
        <v>61</v>
      </c>
      <c r="K53" s="432">
        <v>0</v>
      </c>
      <c r="L53" s="433" t="s">
        <v>392</v>
      </c>
      <c r="M53" s="434" t="s">
        <v>393</v>
      </c>
      <c r="N53" s="435">
        <v>0</v>
      </c>
      <c r="O53" s="435" t="e">
        <v>#NAME?</v>
      </c>
    </row>
    <row r="54" spans="1:15">
      <c r="A54" s="430" t="s">
        <v>452</v>
      </c>
      <c r="B54" s="430" t="s">
        <v>453</v>
      </c>
      <c r="C54" s="430" t="s">
        <v>426</v>
      </c>
      <c r="D54" s="430" t="s">
        <v>403</v>
      </c>
      <c r="E54" s="430" t="s">
        <v>398</v>
      </c>
      <c r="F54" s="430" t="s">
        <v>404</v>
      </c>
      <c r="G54" s="431" t="s">
        <v>389</v>
      </c>
      <c r="H54" s="430" t="s">
        <v>390</v>
      </c>
      <c r="I54" s="430" t="s">
        <v>415</v>
      </c>
      <c r="J54" s="430">
        <v>61</v>
      </c>
      <c r="K54" s="432">
        <v>0</v>
      </c>
      <c r="L54" s="433" t="s">
        <v>392</v>
      </c>
      <c r="M54" s="434" t="s">
        <v>393</v>
      </c>
      <c r="N54" s="435">
        <v>0</v>
      </c>
      <c r="O54" s="435" t="e">
        <v>#NAME?</v>
      </c>
    </row>
    <row r="55" spans="1:15">
      <c r="A55" s="430" t="s">
        <v>454</v>
      </c>
      <c r="B55" s="430" t="s">
        <v>437</v>
      </c>
      <c r="C55" s="430" t="s">
        <v>438</v>
      </c>
      <c r="D55" s="430" t="s">
        <v>403</v>
      </c>
      <c r="E55" s="430" t="s">
        <v>398</v>
      </c>
      <c r="F55" s="430" t="s">
        <v>404</v>
      </c>
      <c r="G55" s="431" t="s">
        <v>389</v>
      </c>
      <c r="H55" s="430" t="s">
        <v>390</v>
      </c>
      <c r="I55" s="430" t="s">
        <v>415</v>
      </c>
      <c r="J55" s="430">
        <v>61</v>
      </c>
      <c r="K55" s="432">
        <v>0</v>
      </c>
      <c r="L55" s="433" t="s">
        <v>392</v>
      </c>
      <c r="M55" s="434" t="s">
        <v>393</v>
      </c>
      <c r="N55" s="435">
        <v>0</v>
      </c>
      <c r="O55" s="435" t="e">
        <v>#NAME?</v>
      </c>
    </row>
    <row r="56" spans="1:15">
      <c r="A56" s="430" t="s">
        <v>455</v>
      </c>
      <c r="B56" s="430" t="s">
        <v>385</v>
      </c>
      <c r="C56" s="430" t="s">
        <v>385</v>
      </c>
      <c r="D56" s="430" t="s">
        <v>403</v>
      </c>
      <c r="E56" s="430" t="s">
        <v>398</v>
      </c>
      <c r="F56" s="430" t="s">
        <v>404</v>
      </c>
      <c r="G56" s="431" t="s">
        <v>389</v>
      </c>
      <c r="H56" s="430" t="s">
        <v>390</v>
      </c>
      <c r="I56" s="430" t="s">
        <v>415</v>
      </c>
      <c r="J56" s="430">
        <v>61</v>
      </c>
      <c r="K56" s="432">
        <v>112</v>
      </c>
      <c r="L56" s="433" t="s">
        <v>392</v>
      </c>
      <c r="M56" s="434" t="s">
        <v>393</v>
      </c>
      <c r="N56" s="435">
        <v>112</v>
      </c>
      <c r="O56" s="435" t="e">
        <v>#NAME?</v>
      </c>
    </row>
    <row r="57" spans="1:15">
      <c r="A57" s="430" t="s">
        <v>456</v>
      </c>
      <c r="B57" s="430" t="s">
        <v>420</v>
      </c>
      <c r="C57" s="430" t="s">
        <v>420</v>
      </c>
      <c r="D57" s="430" t="s">
        <v>403</v>
      </c>
      <c r="E57" s="430" t="s">
        <v>398</v>
      </c>
      <c r="F57" s="430" t="s">
        <v>404</v>
      </c>
      <c r="G57" s="431" t="s">
        <v>389</v>
      </c>
      <c r="H57" s="430" t="s">
        <v>390</v>
      </c>
      <c r="I57" s="430" t="s">
        <v>415</v>
      </c>
      <c r="J57" s="430">
        <v>61</v>
      </c>
      <c r="K57" s="432">
        <v>135</v>
      </c>
      <c r="L57" s="433" t="s">
        <v>392</v>
      </c>
      <c r="M57" s="434" t="s">
        <v>393</v>
      </c>
      <c r="N57" s="435">
        <v>135</v>
      </c>
      <c r="O57" s="435" t="e">
        <v>#NAME?</v>
      </c>
    </row>
    <row r="58" spans="1:15">
      <c r="A58" s="430" t="s">
        <v>457</v>
      </c>
      <c r="B58" s="430" t="s">
        <v>458</v>
      </c>
      <c r="C58" s="430" t="s">
        <v>459</v>
      </c>
      <c r="D58" s="430" t="s">
        <v>403</v>
      </c>
      <c r="E58" s="430" t="s">
        <v>398</v>
      </c>
      <c r="F58" s="430" t="s">
        <v>404</v>
      </c>
      <c r="G58" s="431" t="s">
        <v>389</v>
      </c>
      <c r="H58" s="430" t="s">
        <v>390</v>
      </c>
      <c r="I58" s="430" t="s">
        <v>400</v>
      </c>
      <c r="J58" s="430">
        <v>19</v>
      </c>
      <c r="K58" s="432">
        <v>0</v>
      </c>
      <c r="L58" s="433" t="s">
        <v>392</v>
      </c>
      <c r="M58" s="434" t="s">
        <v>393</v>
      </c>
      <c r="N58" s="435">
        <v>0</v>
      </c>
      <c r="O58" s="435" t="e">
        <v>#NAME?</v>
      </c>
    </row>
    <row r="59" spans="1:15">
      <c r="A59" s="430" t="s">
        <v>460</v>
      </c>
      <c r="B59" s="430" t="s">
        <v>461</v>
      </c>
      <c r="C59" s="430" t="s">
        <v>462</v>
      </c>
      <c r="D59" s="430" t="s">
        <v>403</v>
      </c>
      <c r="E59" s="430" t="s">
        <v>398</v>
      </c>
      <c r="F59" s="430" t="s">
        <v>404</v>
      </c>
      <c r="G59" s="431" t="s">
        <v>389</v>
      </c>
      <c r="H59" s="430" t="s">
        <v>390</v>
      </c>
      <c r="I59" s="430" t="s">
        <v>400</v>
      </c>
      <c r="J59" s="430">
        <v>19</v>
      </c>
      <c r="K59" s="432">
        <v>0</v>
      </c>
      <c r="L59" s="433" t="s">
        <v>392</v>
      </c>
      <c r="M59" s="434" t="s">
        <v>393</v>
      </c>
      <c r="N59" s="435">
        <v>0</v>
      </c>
      <c r="O59" s="435" t="e">
        <v>#NAME?</v>
      </c>
    </row>
    <row r="60" spans="1:15">
      <c r="A60" s="430" t="s">
        <v>463</v>
      </c>
      <c r="B60" s="430" t="s">
        <v>464</v>
      </c>
      <c r="C60" s="430" t="s">
        <v>465</v>
      </c>
      <c r="D60" s="430" t="s">
        <v>403</v>
      </c>
      <c r="E60" s="430" t="s">
        <v>398</v>
      </c>
      <c r="F60" s="430" t="s">
        <v>404</v>
      </c>
      <c r="G60" s="431" t="s">
        <v>389</v>
      </c>
      <c r="H60" s="430" t="s">
        <v>390</v>
      </c>
      <c r="I60" s="430" t="s">
        <v>400</v>
      </c>
      <c r="J60" s="430">
        <v>19</v>
      </c>
      <c r="K60" s="432">
        <v>0</v>
      </c>
      <c r="L60" s="433" t="s">
        <v>392</v>
      </c>
      <c r="M60" s="434" t="s">
        <v>393</v>
      </c>
      <c r="N60" s="435">
        <v>0</v>
      </c>
      <c r="O60" s="435" t="e">
        <v>#NAME?</v>
      </c>
    </row>
    <row r="61" spans="1:15">
      <c r="A61" s="430" t="s">
        <v>466</v>
      </c>
      <c r="B61" s="430" t="s">
        <v>467</v>
      </c>
      <c r="C61" s="430" t="s">
        <v>467</v>
      </c>
      <c r="D61" s="430" t="s">
        <v>403</v>
      </c>
      <c r="E61" s="430" t="s">
        <v>398</v>
      </c>
      <c r="F61" s="430" t="s">
        <v>404</v>
      </c>
      <c r="G61" s="431" t="s">
        <v>389</v>
      </c>
      <c r="H61" s="430" t="s">
        <v>390</v>
      </c>
      <c r="I61" s="430" t="s">
        <v>400</v>
      </c>
      <c r="J61" s="430">
        <v>19</v>
      </c>
      <c r="K61" s="432">
        <v>0</v>
      </c>
      <c r="L61" s="433" t="s">
        <v>392</v>
      </c>
      <c r="M61" s="434" t="s">
        <v>393</v>
      </c>
      <c r="N61" s="435">
        <v>0</v>
      </c>
      <c r="O61" s="435" t="e">
        <v>#NAME?</v>
      </c>
    </row>
    <row r="62" spans="1:15">
      <c r="A62" s="430" t="s">
        <v>468</v>
      </c>
      <c r="B62" s="430" t="s">
        <v>469</v>
      </c>
      <c r="C62" s="430" t="s">
        <v>470</v>
      </c>
      <c r="D62" s="430" t="s">
        <v>403</v>
      </c>
      <c r="E62" s="430" t="s">
        <v>398</v>
      </c>
      <c r="F62" s="430" t="s">
        <v>404</v>
      </c>
      <c r="G62" s="431" t="s">
        <v>389</v>
      </c>
      <c r="H62" s="430" t="s">
        <v>390</v>
      </c>
      <c r="I62" s="430" t="s">
        <v>400</v>
      </c>
      <c r="J62" s="430">
        <v>19</v>
      </c>
      <c r="K62" s="432">
        <v>0</v>
      </c>
      <c r="L62" s="433" t="s">
        <v>392</v>
      </c>
      <c r="M62" s="434" t="s">
        <v>393</v>
      </c>
      <c r="N62" s="435">
        <v>0</v>
      </c>
      <c r="O62" s="435" t="e">
        <v>#NAME?</v>
      </c>
    </row>
    <row r="63" spans="1:15">
      <c r="A63" s="430" t="s">
        <v>405</v>
      </c>
      <c r="B63" s="430" t="s">
        <v>406</v>
      </c>
      <c r="C63" s="430" t="s">
        <v>406</v>
      </c>
      <c r="D63" s="430" t="s">
        <v>403</v>
      </c>
      <c r="E63" s="430" t="s">
        <v>398</v>
      </c>
      <c r="F63" s="430" t="s">
        <v>404</v>
      </c>
      <c r="G63" s="431" t="s">
        <v>389</v>
      </c>
      <c r="H63" s="430" t="s">
        <v>390</v>
      </c>
      <c r="I63" s="430" t="s">
        <v>400</v>
      </c>
      <c r="J63" s="430">
        <v>19</v>
      </c>
      <c r="K63" s="432">
        <v>7580637</v>
      </c>
      <c r="L63" s="433" t="s">
        <v>392</v>
      </c>
      <c r="M63" s="434" t="s">
        <v>393</v>
      </c>
      <c r="N63" s="435">
        <v>7580637</v>
      </c>
      <c r="O63" s="435" t="e">
        <v>#NAME?</v>
      </c>
    </row>
    <row r="64" spans="1:15">
      <c r="A64" s="430" t="s">
        <v>448</v>
      </c>
      <c r="B64" s="430" t="s">
        <v>449</v>
      </c>
      <c r="C64" s="430" t="s">
        <v>450</v>
      </c>
      <c r="D64" s="430" t="s">
        <v>403</v>
      </c>
      <c r="E64" s="430" t="s">
        <v>398</v>
      </c>
      <c r="F64" s="430" t="s">
        <v>404</v>
      </c>
      <c r="G64" s="431" t="s">
        <v>389</v>
      </c>
      <c r="H64" s="430" t="s">
        <v>390</v>
      </c>
      <c r="I64" s="430" t="s">
        <v>400</v>
      </c>
      <c r="J64" s="430">
        <v>19</v>
      </c>
      <c r="K64" s="432">
        <v>246906073</v>
      </c>
      <c r="L64" s="433" t="s">
        <v>392</v>
      </c>
      <c r="M64" s="434" t="s">
        <v>393</v>
      </c>
      <c r="N64" s="435">
        <v>246906073</v>
      </c>
      <c r="O64" s="435" t="e">
        <v>#NAME?</v>
      </c>
    </row>
    <row r="65" spans="1:15">
      <c r="A65" s="430" t="s">
        <v>454</v>
      </c>
      <c r="B65" s="430" t="s">
        <v>437</v>
      </c>
      <c r="C65" s="430" t="s">
        <v>438</v>
      </c>
      <c r="D65" s="430" t="s">
        <v>403</v>
      </c>
      <c r="E65" s="430" t="s">
        <v>398</v>
      </c>
      <c r="F65" s="430" t="s">
        <v>404</v>
      </c>
      <c r="G65" s="431" t="s">
        <v>389</v>
      </c>
      <c r="H65" s="430" t="s">
        <v>390</v>
      </c>
      <c r="I65" s="430" t="s">
        <v>400</v>
      </c>
      <c r="J65" s="430">
        <v>19</v>
      </c>
      <c r="K65" s="432">
        <v>488479862</v>
      </c>
      <c r="L65" s="433" t="s">
        <v>392</v>
      </c>
      <c r="M65" s="434" t="s">
        <v>393</v>
      </c>
      <c r="N65" s="435">
        <v>488479862</v>
      </c>
      <c r="O65" s="435" t="e">
        <v>#NAME?</v>
      </c>
    </row>
    <row r="66" spans="1:15">
      <c r="A66" s="430" t="s">
        <v>440</v>
      </c>
      <c r="B66" s="430" t="s">
        <v>441</v>
      </c>
      <c r="C66" s="430" t="s">
        <v>442</v>
      </c>
      <c r="D66" s="430" t="s">
        <v>403</v>
      </c>
      <c r="E66" s="430" t="s">
        <v>398</v>
      </c>
      <c r="F66" s="430" t="s">
        <v>404</v>
      </c>
      <c r="G66" s="431" t="s">
        <v>389</v>
      </c>
      <c r="H66" s="430" t="s">
        <v>390</v>
      </c>
      <c r="I66" s="430" t="s">
        <v>400</v>
      </c>
      <c r="J66" s="430">
        <v>19</v>
      </c>
      <c r="K66" s="432">
        <v>733011720</v>
      </c>
      <c r="L66" s="433" t="s">
        <v>392</v>
      </c>
      <c r="M66" s="434" t="s">
        <v>393</v>
      </c>
      <c r="N66" s="435">
        <v>733011720</v>
      </c>
      <c r="O66" s="435" t="e">
        <v>#NAME?</v>
      </c>
    </row>
    <row r="67" spans="1:15">
      <c r="A67" s="430" t="s">
        <v>452</v>
      </c>
      <c r="B67" s="430" t="s">
        <v>453</v>
      </c>
      <c r="C67" s="430" t="s">
        <v>426</v>
      </c>
      <c r="D67" s="430" t="s">
        <v>403</v>
      </c>
      <c r="E67" s="430" t="s">
        <v>398</v>
      </c>
      <c r="F67" s="430" t="s">
        <v>404</v>
      </c>
      <c r="G67" s="431" t="s">
        <v>389</v>
      </c>
      <c r="H67" s="430" t="s">
        <v>390</v>
      </c>
      <c r="I67" s="430" t="s">
        <v>400</v>
      </c>
      <c r="J67" s="430">
        <v>19</v>
      </c>
      <c r="K67" s="432">
        <v>1311287037</v>
      </c>
      <c r="L67" s="433" t="s">
        <v>392</v>
      </c>
      <c r="M67" s="434" t="s">
        <v>393</v>
      </c>
      <c r="N67" s="435">
        <v>1311287037</v>
      </c>
      <c r="O67" s="435" t="e">
        <v>#NAME?</v>
      </c>
    </row>
    <row r="68" spans="1:15">
      <c r="A68" s="430" t="s">
        <v>446</v>
      </c>
      <c r="B68" s="430" t="s">
        <v>447</v>
      </c>
      <c r="C68" s="430" t="s">
        <v>447</v>
      </c>
      <c r="D68" s="430" t="s">
        <v>403</v>
      </c>
      <c r="E68" s="430" t="s">
        <v>398</v>
      </c>
      <c r="F68" s="430" t="s">
        <v>404</v>
      </c>
      <c r="G68" s="431" t="s">
        <v>389</v>
      </c>
      <c r="H68" s="430" t="s">
        <v>390</v>
      </c>
      <c r="I68" s="430" t="s">
        <v>400</v>
      </c>
      <c r="J68" s="430">
        <v>19</v>
      </c>
      <c r="K68" s="432">
        <v>1516737548</v>
      </c>
      <c r="L68" s="433" t="s">
        <v>392</v>
      </c>
      <c r="M68" s="434" t="s">
        <v>393</v>
      </c>
      <c r="N68" s="435">
        <v>1516737548</v>
      </c>
      <c r="O68" s="435" t="e">
        <v>#NAME?</v>
      </c>
    </row>
    <row r="69" spans="1:15">
      <c r="A69" s="430" t="s">
        <v>455</v>
      </c>
      <c r="B69" s="430" t="s">
        <v>385</v>
      </c>
      <c r="C69" s="430" t="s">
        <v>385</v>
      </c>
      <c r="D69" s="430" t="s">
        <v>403</v>
      </c>
      <c r="E69" s="430" t="s">
        <v>398</v>
      </c>
      <c r="F69" s="430" t="s">
        <v>404</v>
      </c>
      <c r="G69" s="431" t="s">
        <v>389</v>
      </c>
      <c r="H69" s="430" t="s">
        <v>390</v>
      </c>
      <c r="I69" s="430" t="s">
        <v>400</v>
      </c>
      <c r="J69" s="430">
        <v>19</v>
      </c>
      <c r="K69" s="432">
        <v>1557507115</v>
      </c>
      <c r="L69" s="433" t="s">
        <v>392</v>
      </c>
      <c r="M69" s="434" t="s">
        <v>393</v>
      </c>
      <c r="N69" s="435">
        <v>1557507115</v>
      </c>
      <c r="O69" s="435" t="e">
        <v>#NAME?</v>
      </c>
    </row>
    <row r="70" spans="1:15">
      <c r="A70" s="430" t="s">
        <v>443</v>
      </c>
      <c r="B70" s="430" t="s">
        <v>444</v>
      </c>
      <c r="C70" s="430" t="s">
        <v>445</v>
      </c>
      <c r="D70" s="430" t="s">
        <v>403</v>
      </c>
      <c r="E70" s="430" t="s">
        <v>398</v>
      </c>
      <c r="F70" s="430" t="s">
        <v>404</v>
      </c>
      <c r="G70" s="431" t="s">
        <v>389</v>
      </c>
      <c r="H70" s="430" t="s">
        <v>390</v>
      </c>
      <c r="I70" s="430" t="s">
        <v>400</v>
      </c>
      <c r="J70" s="430">
        <v>19</v>
      </c>
      <c r="K70" s="432">
        <v>2190939094</v>
      </c>
      <c r="L70" s="433" t="s">
        <v>392</v>
      </c>
      <c r="M70" s="434" t="s">
        <v>393</v>
      </c>
      <c r="N70" s="435">
        <v>2190939094</v>
      </c>
      <c r="O70" s="435" t="e">
        <v>#NAME?</v>
      </c>
    </row>
    <row r="71" spans="1:15">
      <c r="A71" s="430" t="s">
        <v>401</v>
      </c>
      <c r="B71" s="430" t="s">
        <v>402</v>
      </c>
      <c r="C71" s="430" t="s">
        <v>402</v>
      </c>
      <c r="D71" s="430" t="s">
        <v>403</v>
      </c>
      <c r="E71" s="430" t="s">
        <v>398</v>
      </c>
      <c r="F71" s="430" t="s">
        <v>404</v>
      </c>
      <c r="G71" s="431" t="s">
        <v>389</v>
      </c>
      <c r="H71" s="430" t="s">
        <v>390</v>
      </c>
      <c r="I71" s="430" t="s">
        <v>400</v>
      </c>
      <c r="J71" s="430">
        <v>19</v>
      </c>
      <c r="K71" s="432">
        <v>2350879306</v>
      </c>
      <c r="L71" s="433" t="s">
        <v>392</v>
      </c>
      <c r="M71" s="434" t="s">
        <v>393</v>
      </c>
      <c r="N71" s="435">
        <v>2350879306</v>
      </c>
      <c r="O71" s="435" t="e">
        <v>#NAME?</v>
      </c>
    </row>
    <row r="72" spans="1:15">
      <c r="A72" s="430" t="s">
        <v>451</v>
      </c>
      <c r="B72" s="430" t="s">
        <v>429</v>
      </c>
      <c r="C72" s="430" t="s">
        <v>429</v>
      </c>
      <c r="D72" s="430" t="s">
        <v>403</v>
      </c>
      <c r="E72" s="430" t="s">
        <v>398</v>
      </c>
      <c r="F72" s="430" t="s">
        <v>404</v>
      </c>
      <c r="G72" s="431" t="s">
        <v>389</v>
      </c>
      <c r="H72" s="430" t="s">
        <v>390</v>
      </c>
      <c r="I72" s="430" t="s">
        <v>400</v>
      </c>
      <c r="J72" s="430">
        <v>19</v>
      </c>
      <c r="K72" s="432">
        <v>8317411770</v>
      </c>
      <c r="L72" s="433" t="s">
        <v>392</v>
      </c>
      <c r="M72" s="434" t="s">
        <v>393</v>
      </c>
      <c r="N72" s="435">
        <v>8317411770</v>
      </c>
      <c r="O72" s="435" t="e">
        <v>#NAME?</v>
      </c>
    </row>
    <row r="73" spans="1:15">
      <c r="A73" s="430" t="s">
        <v>456</v>
      </c>
      <c r="B73" s="430" t="s">
        <v>420</v>
      </c>
      <c r="C73" s="430" t="s">
        <v>420</v>
      </c>
      <c r="D73" s="430" t="s">
        <v>403</v>
      </c>
      <c r="E73" s="430" t="s">
        <v>398</v>
      </c>
      <c r="F73" s="430" t="s">
        <v>404</v>
      </c>
      <c r="G73" s="431" t="s">
        <v>389</v>
      </c>
      <c r="H73" s="430" t="s">
        <v>390</v>
      </c>
      <c r="I73" s="430" t="s">
        <v>400</v>
      </c>
      <c r="J73" s="430">
        <v>19</v>
      </c>
      <c r="K73" s="432">
        <v>11276897012</v>
      </c>
      <c r="L73" s="433" t="s">
        <v>392</v>
      </c>
      <c r="M73" s="434" t="s">
        <v>393</v>
      </c>
      <c r="N73" s="435">
        <v>11276897012</v>
      </c>
      <c r="O73" s="435" t="e">
        <v>#NAME?</v>
      </c>
    </row>
    <row r="74" spans="1:15">
      <c r="A74" s="430" t="s">
        <v>440</v>
      </c>
      <c r="B74" s="430" t="s">
        <v>441</v>
      </c>
      <c r="C74" s="430" t="s">
        <v>442</v>
      </c>
      <c r="D74" s="430" t="s">
        <v>403</v>
      </c>
      <c r="E74" s="430" t="s">
        <v>398</v>
      </c>
      <c r="F74" s="430" t="s">
        <v>404</v>
      </c>
      <c r="G74" s="431" t="s">
        <v>389</v>
      </c>
      <c r="H74" s="430" t="s">
        <v>390</v>
      </c>
      <c r="I74" s="430" t="s">
        <v>391</v>
      </c>
      <c r="J74" s="430">
        <v>77</v>
      </c>
      <c r="K74" s="432">
        <v>0</v>
      </c>
      <c r="L74" s="433" t="s">
        <v>392</v>
      </c>
      <c r="M74" s="434" t="s">
        <v>393</v>
      </c>
      <c r="N74" s="435">
        <v>0</v>
      </c>
      <c r="O74" s="435" t="e">
        <v>#NAME?</v>
      </c>
    </row>
    <row r="75" spans="1:15">
      <c r="A75" s="430" t="s">
        <v>457</v>
      </c>
      <c r="B75" s="430" t="s">
        <v>458</v>
      </c>
      <c r="C75" s="430" t="s">
        <v>459</v>
      </c>
      <c r="D75" s="430" t="s">
        <v>403</v>
      </c>
      <c r="E75" s="430" t="s">
        <v>398</v>
      </c>
      <c r="F75" s="430" t="s">
        <v>404</v>
      </c>
      <c r="G75" s="431" t="s">
        <v>389</v>
      </c>
      <c r="H75" s="430" t="s">
        <v>390</v>
      </c>
      <c r="I75" s="430" t="s">
        <v>391</v>
      </c>
      <c r="J75" s="430">
        <v>77</v>
      </c>
      <c r="K75" s="432">
        <v>0</v>
      </c>
      <c r="L75" s="433" t="s">
        <v>392</v>
      </c>
      <c r="M75" s="434" t="s">
        <v>393</v>
      </c>
      <c r="N75" s="435">
        <v>0</v>
      </c>
      <c r="O75" s="435" t="e">
        <v>#NAME?</v>
      </c>
    </row>
    <row r="76" spans="1:15">
      <c r="A76" s="430" t="s">
        <v>460</v>
      </c>
      <c r="B76" s="430" t="s">
        <v>461</v>
      </c>
      <c r="C76" s="430" t="s">
        <v>462</v>
      </c>
      <c r="D76" s="430" t="s">
        <v>403</v>
      </c>
      <c r="E76" s="430" t="s">
        <v>398</v>
      </c>
      <c r="F76" s="430" t="s">
        <v>404</v>
      </c>
      <c r="G76" s="431" t="s">
        <v>389</v>
      </c>
      <c r="H76" s="430" t="s">
        <v>390</v>
      </c>
      <c r="I76" s="430" t="s">
        <v>391</v>
      </c>
      <c r="J76" s="430">
        <v>77</v>
      </c>
      <c r="K76" s="432">
        <v>0</v>
      </c>
      <c r="L76" s="433" t="s">
        <v>392</v>
      </c>
      <c r="M76" s="434" t="s">
        <v>393</v>
      </c>
      <c r="N76" s="435">
        <v>0</v>
      </c>
      <c r="O76" s="435" t="e">
        <v>#NAME?</v>
      </c>
    </row>
    <row r="77" spans="1:15">
      <c r="A77" s="430" t="s">
        <v>443</v>
      </c>
      <c r="B77" s="430" t="s">
        <v>444</v>
      </c>
      <c r="C77" s="430" t="s">
        <v>445</v>
      </c>
      <c r="D77" s="430" t="s">
        <v>403</v>
      </c>
      <c r="E77" s="430" t="s">
        <v>398</v>
      </c>
      <c r="F77" s="430" t="s">
        <v>404</v>
      </c>
      <c r="G77" s="431" t="s">
        <v>389</v>
      </c>
      <c r="H77" s="430" t="s">
        <v>390</v>
      </c>
      <c r="I77" s="430" t="s">
        <v>391</v>
      </c>
      <c r="J77" s="430">
        <v>77</v>
      </c>
      <c r="K77" s="432">
        <v>0</v>
      </c>
      <c r="L77" s="433" t="s">
        <v>392</v>
      </c>
      <c r="M77" s="434" t="s">
        <v>393</v>
      </c>
      <c r="N77" s="435">
        <v>0</v>
      </c>
      <c r="O77" s="435" t="e">
        <v>#NAME?</v>
      </c>
    </row>
    <row r="78" spans="1:15">
      <c r="A78" s="430" t="s">
        <v>463</v>
      </c>
      <c r="B78" s="430" t="s">
        <v>464</v>
      </c>
      <c r="C78" s="430" t="s">
        <v>465</v>
      </c>
      <c r="D78" s="430" t="s">
        <v>403</v>
      </c>
      <c r="E78" s="430" t="s">
        <v>398</v>
      </c>
      <c r="F78" s="430" t="s">
        <v>404</v>
      </c>
      <c r="G78" s="431" t="s">
        <v>389</v>
      </c>
      <c r="H78" s="430" t="s">
        <v>390</v>
      </c>
      <c r="I78" s="430" t="s">
        <v>391</v>
      </c>
      <c r="J78" s="430">
        <v>77</v>
      </c>
      <c r="K78" s="432">
        <v>0</v>
      </c>
      <c r="L78" s="433" t="s">
        <v>392</v>
      </c>
      <c r="M78" s="434" t="s">
        <v>393</v>
      </c>
      <c r="N78" s="435">
        <v>0</v>
      </c>
      <c r="O78" s="435" t="e">
        <v>#NAME?</v>
      </c>
    </row>
    <row r="79" spans="1:15">
      <c r="A79" s="430" t="s">
        <v>466</v>
      </c>
      <c r="B79" s="430" t="s">
        <v>467</v>
      </c>
      <c r="C79" s="430" t="s">
        <v>467</v>
      </c>
      <c r="D79" s="430" t="s">
        <v>403</v>
      </c>
      <c r="E79" s="430" t="s">
        <v>398</v>
      </c>
      <c r="F79" s="430" t="s">
        <v>404</v>
      </c>
      <c r="G79" s="431" t="s">
        <v>389</v>
      </c>
      <c r="H79" s="430" t="s">
        <v>390</v>
      </c>
      <c r="I79" s="430" t="s">
        <v>391</v>
      </c>
      <c r="J79" s="430">
        <v>77</v>
      </c>
      <c r="K79" s="432">
        <v>0</v>
      </c>
      <c r="L79" s="433" t="s">
        <v>392</v>
      </c>
      <c r="M79" s="434" t="s">
        <v>393</v>
      </c>
      <c r="N79" s="435">
        <v>0</v>
      </c>
      <c r="O79" s="435" t="e">
        <v>#NAME?</v>
      </c>
    </row>
    <row r="80" spans="1:15">
      <c r="A80" s="430" t="s">
        <v>446</v>
      </c>
      <c r="B80" s="430" t="s">
        <v>447</v>
      </c>
      <c r="C80" s="430" t="s">
        <v>447</v>
      </c>
      <c r="D80" s="430" t="s">
        <v>403</v>
      </c>
      <c r="E80" s="430" t="s">
        <v>398</v>
      </c>
      <c r="F80" s="430" t="s">
        <v>404</v>
      </c>
      <c r="G80" s="431" t="s">
        <v>389</v>
      </c>
      <c r="H80" s="430" t="s">
        <v>390</v>
      </c>
      <c r="I80" s="430" t="s">
        <v>391</v>
      </c>
      <c r="J80" s="430">
        <v>77</v>
      </c>
      <c r="K80" s="432">
        <v>0</v>
      </c>
      <c r="L80" s="433" t="s">
        <v>392</v>
      </c>
      <c r="M80" s="434" t="s">
        <v>393</v>
      </c>
      <c r="N80" s="435">
        <v>0</v>
      </c>
      <c r="O80" s="435" t="e">
        <v>#NAME?</v>
      </c>
    </row>
    <row r="81" spans="1:15">
      <c r="A81" s="430" t="s">
        <v>455</v>
      </c>
      <c r="B81" s="430" t="s">
        <v>385</v>
      </c>
      <c r="C81" s="430" t="s">
        <v>385</v>
      </c>
      <c r="D81" s="430" t="s">
        <v>403</v>
      </c>
      <c r="E81" s="430" t="s">
        <v>398</v>
      </c>
      <c r="F81" s="430" t="s">
        <v>404</v>
      </c>
      <c r="G81" s="431" t="s">
        <v>389</v>
      </c>
      <c r="H81" s="430" t="s">
        <v>390</v>
      </c>
      <c r="I81" s="430" t="s">
        <v>391</v>
      </c>
      <c r="J81" s="430">
        <v>77</v>
      </c>
      <c r="K81" s="432">
        <v>0</v>
      </c>
      <c r="L81" s="433" t="s">
        <v>392</v>
      </c>
      <c r="M81" s="434" t="s">
        <v>393</v>
      </c>
      <c r="N81" s="435">
        <v>0</v>
      </c>
      <c r="O81" s="435" t="e">
        <v>#NAME?</v>
      </c>
    </row>
    <row r="82" spans="1:15">
      <c r="A82" s="430" t="s">
        <v>448</v>
      </c>
      <c r="B82" s="430" t="s">
        <v>449</v>
      </c>
      <c r="C82" s="430" t="s">
        <v>450</v>
      </c>
      <c r="D82" s="430" t="s">
        <v>403</v>
      </c>
      <c r="E82" s="430" t="s">
        <v>398</v>
      </c>
      <c r="F82" s="430" t="s">
        <v>404</v>
      </c>
      <c r="G82" s="431" t="s">
        <v>389</v>
      </c>
      <c r="H82" s="430" t="s">
        <v>390</v>
      </c>
      <c r="I82" s="430" t="s">
        <v>391</v>
      </c>
      <c r="J82" s="430">
        <v>77</v>
      </c>
      <c r="K82" s="432">
        <v>0</v>
      </c>
      <c r="L82" s="433" t="s">
        <v>392</v>
      </c>
      <c r="M82" s="434" t="s">
        <v>393</v>
      </c>
      <c r="N82" s="435">
        <v>0</v>
      </c>
      <c r="O82" s="435" t="e">
        <v>#NAME?</v>
      </c>
    </row>
    <row r="83" spans="1:15">
      <c r="A83" s="430" t="s">
        <v>452</v>
      </c>
      <c r="B83" s="430" t="s">
        <v>453</v>
      </c>
      <c r="C83" s="430" t="s">
        <v>426</v>
      </c>
      <c r="D83" s="430" t="s">
        <v>403</v>
      </c>
      <c r="E83" s="430" t="s">
        <v>398</v>
      </c>
      <c r="F83" s="430" t="s">
        <v>404</v>
      </c>
      <c r="G83" s="431" t="s">
        <v>389</v>
      </c>
      <c r="H83" s="430" t="s">
        <v>390</v>
      </c>
      <c r="I83" s="430" t="s">
        <v>391</v>
      </c>
      <c r="J83" s="430">
        <v>77</v>
      </c>
      <c r="K83" s="432">
        <v>0</v>
      </c>
      <c r="L83" s="433" t="s">
        <v>392</v>
      </c>
      <c r="M83" s="434" t="s">
        <v>393</v>
      </c>
      <c r="N83" s="435">
        <v>0</v>
      </c>
      <c r="O83" s="435" t="e">
        <v>#NAME?</v>
      </c>
    </row>
    <row r="84" spans="1:15">
      <c r="A84" s="430" t="s">
        <v>468</v>
      </c>
      <c r="B84" s="430" t="s">
        <v>469</v>
      </c>
      <c r="C84" s="430" t="s">
        <v>470</v>
      </c>
      <c r="D84" s="430" t="s">
        <v>403</v>
      </c>
      <c r="E84" s="430" t="s">
        <v>398</v>
      </c>
      <c r="F84" s="430" t="s">
        <v>404</v>
      </c>
      <c r="G84" s="431" t="s">
        <v>389</v>
      </c>
      <c r="H84" s="430" t="s">
        <v>390</v>
      </c>
      <c r="I84" s="430" t="s">
        <v>391</v>
      </c>
      <c r="J84" s="430">
        <v>77</v>
      </c>
      <c r="K84" s="432">
        <v>0</v>
      </c>
      <c r="L84" s="433" t="s">
        <v>392</v>
      </c>
      <c r="M84" s="434" t="s">
        <v>393</v>
      </c>
      <c r="N84" s="435">
        <v>0</v>
      </c>
      <c r="O84" s="435" t="e">
        <v>#NAME?</v>
      </c>
    </row>
    <row r="85" spans="1:15">
      <c r="A85" s="430" t="s">
        <v>454</v>
      </c>
      <c r="B85" s="430" t="s">
        <v>437</v>
      </c>
      <c r="C85" s="430" t="s">
        <v>438</v>
      </c>
      <c r="D85" s="430" t="s">
        <v>403</v>
      </c>
      <c r="E85" s="430" t="s">
        <v>398</v>
      </c>
      <c r="F85" s="430" t="s">
        <v>404</v>
      </c>
      <c r="G85" s="431" t="s">
        <v>389</v>
      </c>
      <c r="H85" s="430" t="s">
        <v>390</v>
      </c>
      <c r="I85" s="430" t="s">
        <v>391</v>
      </c>
      <c r="J85" s="430">
        <v>77</v>
      </c>
      <c r="K85" s="432">
        <v>0</v>
      </c>
      <c r="L85" s="433" t="s">
        <v>392</v>
      </c>
      <c r="M85" s="434" t="s">
        <v>393</v>
      </c>
      <c r="N85" s="435">
        <v>0</v>
      </c>
      <c r="O85" s="435" t="e">
        <v>#NAME?</v>
      </c>
    </row>
    <row r="86" spans="1:15">
      <c r="A86" s="430" t="s">
        <v>451</v>
      </c>
      <c r="B86" s="430" t="s">
        <v>429</v>
      </c>
      <c r="C86" s="430" t="s">
        <v>429</v>
      </c>
      <c r="D86" s="430" t="s">
        <v>403</v>
      </c>
      <c r="E86" s="430" t="s">
        <v>398</v>
      </c>
      <c r="F86" s="430" t="s">
        <v>404</v>
      </c>
      <c r="G86" s="431" t="s">
        <v>389</v>
      </c>
      <c r="H86" s="430" t="s">
        <v>390</v>
      </c>
      <c r="I86" s="430" t="s">
        <v>391</v>
      </c>
      <c r="J86" s="430">
        <v>77</v>
      </c>
      <c r="K86" s="432">
        <v>131959</v>
      </c>
      <c r="L86" s="433" t="s">
        <v>392</v>
      </c>
      <c r="M86" s="434" t="s">
        <v>393</v>
      </c>
      <c r="N86" s="435">
        <v>131959</v>
      </c>
      <c r="O86" s="435" t="e">
        <v>#NAME?</v>
      </c>
    </row>
    <row r="87" spans="1:15">
      <c r="A87" s="430" t="s">
        <v>456</v>
      </c>
      <c r="B87" s="430" t="s">
        <v>420</v>
      </c>
      <c r="C87" s="430" t="s">
        <v>420</v>
      </c>
      <c r="D87" s="430" t="s">
        <v>403</v>
      </c>
      <c r="E87" s="430" t="s">
        <v>398</v>
      </c>
      <c r="F87" s="430" t="s">
        <v>404</v>
      </c>
      <c r="G87" s="431" t="s">
        <v>389</v>
      </c>
      <c r="H87" s="430" t="s">
        <v>390</v>
      </c>
      <c r="I87" s="430" t="s">
        <v>391</v>
      </c>
      <c r="J87" s="430">
        <v>77</v>
      </c>
      <c r="K87" s="432">
        <v>178648</v>
      </c>
      <c r="L87" s="433" t="s">
        <v>392</v>
      </c>
      <c r="M87" s="434" t="s">
        <v>393</v>
      </c>
      <c r="N87" s="435">
        <v>178648</v>
      </c>
      <c r="O87" s="435" t="e">
        <v>#NAME?</v>
      </c>
    </row>
    <row r="88" spans="1:15">
      <c r="A88" s="430" t="s">
        <v>457</v>
      </c>
      <c r="B88" s="430" t="s">
        <v>458</v>
      </c>
      <c r="C88" s="430" t="s">
        <v>459</v>
      </c>
      <c r="D88" s="430" t="s">
        <v>403</v>
      </c>
      <c r="E88" s="430" t="s">
        <v>398</v>
      </c>
      <c r="F88" s="430" t="s">
        <v>404</v>
      </c>
      <c r="G88" s="431" t="s">
        <v>389</v>
      </c>
      <c r="H88" s="430" t="s">
        <v>390</v>
      </c>
      <c r="I88" s="430" t="s">
        <v>410</v>
      </c>
      <c r="J88" s="430">
        <v>69</v>
      </c>
      <c r="K88" s="432">
        <v>0</v>
      </c>
      <c r="L88" s="433" t="s">
        <v>392</v>
      </c>
      <c r="M88" s="434" t="s">
        <v>393</v>
      </c>
      <c r="N88" s="435">
        <v>0</v>
      </c>
      <c r="O88" s="435" t="e">
        <v>#NAME?</v>
      </c>
    </row>
    <row r="89" spans="1:15">
      <c r="A89" s="430" t="s">
        <v>460</v>
      </c>
      <c r="B89" s="430" t="s">
        <v>461</v>
      </c>
      <c r="C89" s="430" t="s">
        <v>462</v>
      </c>
      <c r="D89" s="430" t="s">
        <v>403</v>
      </c>
      <c r="E89" s="430" t="s">
        <v>398</v>
      </c>
      <c r="F89" s="430" t="s">
        <v>404</v>
      </c>
      <c r="G89" s="431" t="s">
        <v>389</v>
      </c>
      <c r="H89" s="430" t="s">
        <v>390</v>
      </c>
      <c r="I89" s="430" t="s">
        <v>410</v>
      </c>
      <c r="J89" s="430">
        <v>69</v>
      </c>
      <c r="K89" s="432">
        <v>0</v>
      </c>
      <c r="L89" s="433" t="s">
        <v>392</v>
      </c>
      <c r="M89" s="434" t="s">
        <v>393</v>
      </c>
      <c r="N89" s="435">
        <v>0</v>
      </c>
      <c r="O89" s="435" t="e">
        <v>#NAME?</v>
      </c>
    </row>
    <row r="90" spans="1:15">
      <c r="A90" s="430" t="s">
        <v>463</v>
      </c>
      <c r="B90" s="430" t="s">
        <v>464</v>
      </c>
      <c r="C90" s="430" t="s">
        <v>465</v>
      </c>
      <c r="D90" s="430" t="s">
        <v>403</v>
      </c>
      <c r="E90" s="430" t="s">
        <v>398</v>
      </c>
      <c r="F90" s="430" t="s">
        <v>404</v>
      </c>
      <c r="G90" s="431" t="s">
        <v>389</v>
      </c>
      <c r="H90" s="430" t="s">
        <v>390</v>
      </c>
      <c r="I90" s="430" t="s">
        <v>410</v>
      </c>
      <c r="J90" s="430">
        <v>69</v>
      </c>
      <c r="K90" s="432">
        <v>0</v>
      </c>
      <c r="L90" s="433" t="s">
        <v>392</v>
      </c>
      <c r="M90" s="434" t="s">
        <v>393</v>
      </c>
      <c r="N90" s="435">
        <v>0</v>
      </c>
      <c r="O90" s="435" t="e">
        <v>#NAME?</v>
      </c>
    </row>
    <row r="91" spans="1:15">
      <c r="A91" s="430" t="s">
        <v>466</v>
      </c>
      <c r="B91" s="430" t="s">
        <v>467</v>
      </c>
      <c r="C91" s="430" t="s">
        <v>467</v>
      </c>
      <c r="D91" s="430" t="s">
        <v>403</v>
      </c>
      <c r="E91" s="430" t="s">
        <v>398</v>
      </c>
      <c r="F91" s="430" t="s">
        <v>404</v>
      </c>
      <c r="G91" s="431" t="s">
        <v>389</v>
      </c>
      <c r="H91" s="430" t="s">
        <v>390</v>
      </c>
      <c r="I91" s="430" t="s">
        <v>410</v>
      </c>
      <c r="J91" s="430">
        <v>69</v>
      </c>
      <c r="K91" s="432">
        <v>0</v>
      </c>
      <c r="L91" s="433" t="s">
        <v>392</v>
      </c>
      <c r="M91" s="434" t="s">
        <v>393</v>
      </c>
      <c r="N91" s="435">
        <v>0</v>
      </c>
      <c r="O91" s="435" t="e">
        <v>#NAME?</v>
      </c>
    </row>
    <row r="92" spans="1:15">
      <c r="A92" s="430" t="s">
        <v>448</v>
      </c>
      <c r="B92" s="430" t="s">
        <v>449</v>
      </c>
      <c r="C92" s="430" t="s">
        <v>450</v>
      </c>
      <c r="D92" s="430" t="s">
        <v>403</v>
      </c>
      <c r="E92" s="430" t="s">
        <v>398</v>
      </c>
      <c r="F92" s="430" t="s">
        <v>404</v>
      </c>
      <c r="G92" s="431" t="s">
        <v>389</v>
      </c>
      <c r="H92" s="430" t="s">
        <v>390</v>
      </c>
      <c r="I92" s="430" t="s">
        <v>410</v>
      </c>
      <c r="J92" s="430">
        <v>69</v>
      </c>
      <c r="K92" s="432">
        <v>0</v>
      </c>
      <c r="L92" s="433" t="s">
        <v>392</v>
      </c>
      <c r="M92" s="434" t="s">
        <v>393</v>
      </c>
      <c r="N92" s="435">
        <v>0</v>
      </c>
      <c r="O92" s="435" t="e">
        <v>#NAME?</v>
      </c>
    </row>
    <row r="93" spans="1:15">
      <c r="A93" s="430" t="s">
        <v>405</v>
      </c>
      <c r="B93" s="430" t="s">
        <v>406</v>
      </c>
      <c r="C93" s="430" t="s">
        <v>406</v>
      </c>
      <c r="D93" s="430" t="s">
        <v>403</v>
      </c>
      <c r="E93" s="430" t="s">
        <v>398</v>
      </c>
      <c r="F93" s="430" t="s">
        <v>404</v>
      </c>
      <c r="G93" s="431" t="s">
        <v>389</v>
      </c>
      <c r="H93" s="430" t="s">
        <v>390</v>
      </c>
      <c r="I93" s="430" t="s">
        <v>410</v>
      </c>
      <c r="J93" s="430">
        <v>69</v>
      </c>
      <c r="K93" s="432">
        <v>0</v>
      </c>
      <c r="L93" s="433" t="s">
        <v>392</v>
      </c>
      <c r="M93" s="434" t="s">
        <v>393</v>
      </c>
      <c r="N93" s="435">
        <v>0</v>
      </c>
      <c r="O93" s="435" t="e">
        <v>#NAME?</v>
      </c>
    </row>
    <row r="94" spans="1:15">
      <c r="A94" s="430" t="s">
        <v>468</v>
      </c>
      <c r="B94" s="430" t="s">
        <v>469</v>
      </c>
      <c r="C94" s="430" t="s">
        <v>470</v>
      </c>
      <c r="D94" s="430" t="s">
        <v>403</v>
      </c>
      <c r="E94" s="430" t="s">
        <v>398</v>
      </c>
      <c r="F94" s="430" t="s">
        <v>404</v>
      </c>
      <c r="G94" s="431" t="s">
        <v>389</v>
      </c>
      <c r="H94" s="430" t="s">
        <v>390</v>
      </c>
      <c r="I94" s="430" t="s">
        <v>410</v>
      </c>
      <c r="J94" s="430">
        <v>69</v>
      </c>
      <c r="K94" s="432">
        <v>0</v>
      </c>
      <c r="L94" s="433" t="s">
        <v>392</v>
      </c>
      <c r="M94" s="434" t="s">
        <v>393</v>
      </c>
      <c r="N94" s="435">
        <v>0</v>
      </c>
      <c r="O94" s="435" t="e">
        <v>#NAME?</v>
      </c>
    </row>
    <row r="95" spans="1:15">
      <c r="A95" s="430" t="s">
        <v>454</v>
      </c>
      <c r="B95" s="430" t="s">
        <v>437</v>
      </c>
      <c r="C95" s="430" t="s">
        <v>438</v>
      </c>
      <c r="D95" s="430" t="s">
        <v>403</v>
      </c>
      <c r="E95" s="430" t="s">
        <v>398</v>
      </c>
      <c r="F95" s="430" t="s">
        <v>404</v>
      </c>
      <c r="G95" s="431" t="s">
        <v>389</v>
      </c>
      <c r="H95" s="430" t="s">
        <v>390</v>
      </c>
      <c r="I95" s="430" t="s">
        <v>410</v>
      </c>
      <c r="J95" s="430">
        <v>69</v>
      </c>
      <c r="K95" s="432">
        <v>0</v>
      </c>
      <c r="L95" s="433" t="s">
        <v>392</v>
      </c>
      <c r="M95" s="434" t="s">
        <v>393</v>
      </c>
      <c r="N95" s="435">
        <v>0</v>
      </c>
      <c r="O95" s="435" t="e">
        <v>#NAME?</v>
      </c>
    </row>
    <row r="96" spans="1:15">
      <c r="A96" s="430" t="s">
        <v>440</v>
      </c>
      <c r="B96" s="430" t="s">
        <v>441</v>
      </c>
      <c r="C96" s="430" t="s">
        <v>442</v>
      </c>
      <c r="D96" s="430" t="s">
        <v>403</v>
      </c>
      <c r="E96" s="430" t="s">
        <v>398</v>
      </c>
      <c r="F96" s="430" t="s">
        <v>404</v>
      </c>
      <c r="G96" s="431" t="s">
        <v>389</v>
      </c>
      <c r="H96" s="430" t="s">
        <v>390</v>
      </c>
      <c r="I96" s="430" t="s">
        <v>410</v>
      </c>
      <c r="J96" s="430">
        <v>69</v>
      </c>
      <c r="K96" s="432">
        <v>14026</v>
      </c>
      <c r="L96" s="433" t="s">
        <v>392</v>
      </c>
      <c r="M96" s="434" t="s">
        <v>393</v>
      </c>
      <c r="N96" s="435">
        <v>14026</v>
      </c>
      <c r="O96" s="435" t="e">
        <v>#NAME?</v>
      </c>
    </row>
    <row r="97" spans="1:15">
      <c r="A97" s="430" t="s">
        <v>452</v>
      </c>
      <c r="B97" s="430" t="s">
        <v>453</v>
      </c>
      <c r="C97" s="430" t="s">
        <v>426</v>
      </c>
      <c r="D97" s="430" t="s">
        <v>403</v>
      </c>
      <c r="E97" s="430" t="s">
        <v>398</v>
      </c>
      <c r="F97" s="430" t="s">
        <v>404</v>
      </c>
      <c r="G97" s="431" t="s">
        <v>389</v>
      </c>
      <c r="H97" s="430" t="s">
        <v>390</v>
      </c>
      <c r="I97" s="430" t="s">
        <v>410</v>
      </c>
      <c r="J97" s="430">
        <v>69</v>
      </c>
      <c r="K97" s="432">
        <v>26294</v>
      </c>
      <c r="L97" s="433" t="s">
        <v>392</v>
      </c>
      <c r="M97" s="434" t="s">
        <v>393</v>
      </c>
      <c r="N97" s="435">
        <v>26294</v>
      </c>
      <c r="O97" s="435" t="e">
        <v>#NAME?</v>
      </c>
    </row>
    <row r="98" spans="1:15">
      <c r="A98" s="430" t="s">
        <v>455</v>
      </c>
      <c r="B98" s="430" t="s">
        <v>385</v>
      </c>
      <c r="C98" s="430" t="s">
        <v>385</v>
      </c>
      <c r="D98" s="430" t="s">
        <v>403</v>
      </c>
      <c r="E98" s="430" t="s">
        <v>398</v>
      </c>
      <c r="F98" s="430" t="s">
        <v>404</v>
      </c>
      <c r="G98" s="431" t="s">
        <v>389</v>
      </c>
      <c r="H98" s="430" t="s">
        <v>390</v>
      </c>
      <c r="I98" s="430" t="s">
        <v>410</v>
      </c>
      <c r="J98" s="430">
        <v>69</v>
      </c>
      <c r="K98" s="432">
        <v>28486</v>
      </c>
      <c r="L98" s="433" t="s">
        <v>392</v>
      </c>
      <c r="M98" s="434" t="s">
        <v>393</v>
      </c>
      <c r="N98" s="435">
        <v>28486</v>
      </c>
      <c r="O98" s="435" t="e">
        <v>#NAME?</v>
      </c>
    </row>
    <row r="99" spans="1:15">
      <c r="A99" s="430" t="s">
        <v>446</v>
      </c>
      <c r="B99" s="430" t="s">
        <v>447</v>
      </c>
      <c r="C99" s="430" t="s">
        <v>447</v>
      </c>
      <c r="D99" s="430" t="s">
        <v>403</v>
      </c>
      <c r="E99" s="430" t="s">
        <v>398</v>
      </c>
      <c r="F99" s="430" t="s">
        <v>404</v>
      </c>
      <c r="G99" s="431" t="s">
        <v>389</v>
      </c>
      <c r="H99" s="430" t="s">
        <v>390</v>
      </c>
      <c r="I99" s="430" t="s">
        <v>410</v>
      </c>
      <c r="J99" s="430">
        <v>69</v>
      </c>
      <c r="K99" s="432">
        <v>29000</v>
      </c>
      <c r="L99" s="433" t="s">
        <v>392</v>
      </c>
      <c r="M99" s="434" t="s">
        <v>393</v>
      </c>
      <c r="N99" s="435">
        <v>29000</v>
      </c>
      <c r="O99" s="435" t="e">
        <v>#NAME?</v>
      </c>
    </row>
    <row r="100" spans="1:15">
      <c r="A100" s="430" t="s">
        <v>443</v>
      </c>
      <c r="B100" s="430" t="s">
        <v>444</v>
      </c>
      <c r="C100" s="430" t="s">
        <v>445</v>
      </c>
      <c r="D100" s="430" t="s">
        <v>403</v>
      </c>
      <c r="E100" s="430" t="s">
        <v>398</v>
      </c>
      <c r="F100" s="430" t="s">
        <v>404</v>
      </c>
      <c r="G100" s="431" t="s">
        <v>389</v>
      </c>
      <c r="H100" s="430" t="s">
        <v>390</v>
      </c>
      <c r="I100" s="430" t="s">
        <v>410</v>
      </c>
      <c r="J100" s="430">
        <v>69</v>
      </c>
      <c r="K100" s="432">
        <v>41702</v>
      </c>
      <c r="L100" s="433" t="s">
        <v>392</v>
      </c>
      <c r="M100" s="434" t="s">
        <v>393</v>
      </c>
      <c r="N100" s="435">
        <v>41702</v>
      </c>
      <c r="O100" s="435" t="e">
        <v>#NAME?</v>
      </c>
    </row>
    <row r="101" spans="1:15">
      <c r="A101" s="430" t="s">
        <v>401</v>
      </c>
      <c r="B101" s="430" t="s">
        <v>402</v>
      </c>
      <c r="C101" s="430" t="s">
        <v>402</v>
      </c>
      <c r="D101" s="430" t="s">
        <v>403</v>
      </c>
      <c r="E101" s="430" t="s">
        <v>398</v>
      </c>
      <c r="F101" s="430" t="s">
        <v>404</v>
      </c>
      <c r="G101" s="431" t="s">
        <v>389</v>
      </c>
      <c r="H101" s="430" t="s">
        <v>390</v>
      </c>
      <c r="I101" s="430" t="s">
        <v>410</v>
      </c>
      <c r="J101" s="430">
        <v>69</v>
      </c>
      <c r="K101" s="432">
        <v>43530</v>
      </c>
      <c r="L101" s="433" t="s">
        <v>392</v>
      </c>
      <c r="M101" s="434" t="s">
        <v>393</v>
      </c>
      <c r="N101" s="435">
        <v>43530</v>
      </c>
      <c r="O101" s="435" t="e">
        <v>#NAME?</v>
      </c>
    </row>
    <row r="102" spans="1:15">
      <c r="A102" s="430" t="s">
        <v>451</v>
      </c>
      <c r="B102" s="430" t="s">
        <v>429</v>
      </c>
      <c r="C102" s="430" t="s">
        <v>429</v>
      </c>
      <c r="D102" s="430" t="s">
        <v>403</v>
      </c>
      <c r="E102" s="430" t="s">
        <v>398</v>
      </c>
      <c r="F102" s="430" t="s">
        <v>404</v>
      </c>
      <c r="G102" s="431" t="s">
        <v>389</v>
      </c>
      <c r="H102" s="430" t="s">
        <v>390</v>
      </c>
      <c r="I102" s="430" t="s">
        <v>410</v>
      </c>
      <c r="J102" s="430">
        <v>69</v>
      </c>
      <c r="K102" s="432">
        <v>88490</v>
      </c>
      <c r="L102" s="433" t="s">
        <v>392</v>
      </c>
      <c r="M102" s="434" t="s">
        <v>393</v>
      </c>
      <c r="N102" s="435">
        <v>88490</v>
      </c>
      <c r="O102" s="435" t="e">
        <v>#NAME?</v>
      </c>
    </row>
    <row r="103" spans="1:15">
      <c r="A103" s="430" t="s">
        <v>456</v>
      </c>
      <c r="B103" s="430" t="s">
        <v>420</v>
      </c>
      <c r="C103" s="430" t="s">
        <v>420</v>
      </c>
      <c r="D103" s="430" t="s">
        <v>403</v>
      </c>
      <c r="E103" s="430" t="s">
        <v>398</v>
      </c>
      <c r="F103" s="430" t="s">
        <v>404</v>
      </c>
      <c r="G103" s="431" t="s">
        <v>389</v>
      </c>
      <c r="H103" s="430" t="s">
        <v>390</v>
      </c>
      <c r="I103" s="430" t="s">
        <v>410</v>
      </c>
      <c r="J103" s="430">
        <v>69</v>
      </c>
      <c r="K103" s="432">
        <v>119699</v>
      </c>
      <c r="L103" s="433" t="s">
        <v>392</v>
      </c>
      <c r="M103" s="434" t="s">
        <v>393</v>
      </c>
      <c r="N103" s="435">
        <v>119699</v>
      </c>
      <c r="O103" s="435" t="e">
        <v>#NAME?</v>
      </c>
    </row>
    <row r="104" spans="1:15">
      <c r="A104" s="430" t="s">
        <v>440</v>
      </c>
      <c r="B104" s="430" t="s">
        <v>441</v>
      </c>
      <c r="C104" s="430" t="s">
        <v>442</v>
      </c>
      <c r="D104" s="430" t="s">
        <v>403</v>
      </c>
      <c r="E104" s="430" t="s">
        <v>398</v>
      </c>
      <c r="F104" s="430" t="s">
        <v>404</v>
      </c>
      <c r="G104" s="431" t="s">
        <v>389</v>
      </c>
      <c r="H104" s="430" t="s">
        <v>390</v>
      </c>
      <c r="I104" s="430" t="s">
        <v>471</v>
      </c>
      <c r="J104" s="430">
        <v>96</v>
      </c>
      <c r="K104" s="432">
        <v>0</v>
      </c>
      <c r="L104" s="433" t="s">
        <v>392</v>
      </c>
      <c r="M104" s="434" t="s">
        <v>393</v>
      </c>
      <c r="N104" s="435">
        <v>0</v>
      </c>
      <c r="O104" s="435" t="e">
        <v>#NAME?</v>
      </c>
    </row>
    <row r="105" spans="1:15">
      <c r="A105" s="430" t="s">
        <v>443</v>
      </c>
      <c r="B105" s="430" t="s">
        <v>444</v>
      </c>
      <c r="C105" s="430" t="s">
        <v>445</v>
      </c>
      <c r="D105" s="430" t="s">
        <v>403</v>
      </c>
      <c r="E105" s="430" t="s">
        <v>398</v>
      </c>
      <c r="F105" s="430" t="s">
        <v>404</v>
      </c>
      <c r="G105" s="431" t="s">
        <v>389</v>
      </c>
      <c r="H105" s="430" t="s">
        <v>390</v>
      </c>
      <c r="I105" s="430" t="s">
        <v>471</v>
      </c>
      <c r="J105" s="430">
        <v>96</v>
      </c>
      <c r="K105" s="432">
        <v>0</v>
      </c>
      <c r="L105" s="433" t="s">
        <v>392</v>
      </c>
      <c r="M105" s="434" t="s">
        <v>393</v>
      </c>
      <c r="N105" s="435">
        <v>0</v>
      </c>
      <c r="O105" s="435" t="e">
        <v>#NAME?</v>
      </c>
    </row>
    <row r="106" spans="1:15">
      <c r="A106" s="430" t="s">
        <v>466</v>
      </c>
      <c r="B106" s="430" t="s">
        <v>467</v>
      </c>
      <c r="C106" s="430" t="s">
        <v>467</v>
      </c>
      <c r="D106" s="430" t="s">
        <v>403</v>
      </c>
      <c r="E106" s="430" t="s">
        <v>398</v>
      </c>
      <c r="F106" s="430" t="s">
        <v>404</v>
      </c>
      <c r="G106" s="431" t="s">
        <v>389</v>
      </c>
      <c r="H106" s="430" t="s">
        <v>390</v>
      </c>
      <c r="I106" s="430" t="s">
        <v>471</v>
      </c>
      <c r="J106" s="430">
        <v>96</v>
      </c>
      <c r="K106" s="432">
        <v>0</v>
      </c>
      <c r="L106" s="433" t="s">
        <v>392</v>
      </c>
      <c r="M106" s="434" t="s">
        <v>393</v>
      </c>
      <c r="N106" s="435">
        <v>0</v>
      </c>
      <c r="O106" s="435" t="e">
        <v>#NAME?</v>
      </c>
    </row>
    <row r="107" spans="1:15">
      <c r="A107" s="430" t="s">
        <v>446</v>
      </c>
      <c r="B107" s="430" t="s">
        <v>447</v>
      </c>
      <c r="C107" s="430" t="s">
        <v>447</v>
      </c>
      <c r="D107" s="430" t="s">
        <v>403</v>
      </c>
      <c r="E107" s="430" t="s">
        <v>398</v>
      </c>
      <c r="F107" s="430" t="s">
        <v>404</v>
      </c>
      <c r="G107" s="431" t="s">
        <v>389</v>
      </c>
      <c r="H107" s="430" t="s">
        <v>390</v>
      </c>
      <c r="I107" s="430" t="s">
        <v>471</v>
      </c>
      <c r="J107" s="430">
        <v>96</v>
      </c>
      <c r="K107" s="432">
        <v>0</v>
      </c>
      <c r="L107" s="433" t="s">
        <v>392</v>
      </c>
      <c r="M107" s="434" t="s">
        <v>393</v>
      </c>
      <c r="N107" s="435">
        <v>0</v>
      </c>
      <c r="O107" s="435" t="e">
        <v>#NAME?</v>
      </c>
    </row>
    <row r="108" spans="1:15">
      <c r="A108" s="430" t="s">
        <v>401</v>
      </c>
      <c r="B108" s="430" t="s">
        <v>402</v>
      </c>
      <c r="C108" s="430" t="s">
        <v>402</v>
      </c>
      <c r="D108" s="430" t="s">
        <v>403</v>
      </c>
      <c r="E108" s="430" t="s">
        <v>398</v>
      </c>
      <c r="F108" s="430" t="s">
        <v>404</v>
      </c>
      <c r="G108" s="431" t="s">
        <v>389</v>
      </c>
      <c r="H108" s="430" t="s">
        <v>390</v>
      </c>
      <c r="I108" s="430" t="s">
        <v>471</v>
      </c>
      <c r="J108" s="430">
        <v>96</v>
      </c>
      <c r="K108" s="432">
        <v>0</v>
      </c>
      <c r="L108" s="433" t="s">
        <v>392</v>
      </c>
      <c r="M108" s="434" t="s">
        <v>393</v>
      </c>
      <c r="N108" s="435">
        <v>0</v>
      </c>
      <c r="O108" s="435" t="e">
        <v>#NAME?</v>
      </c>
    </row>
    <row r="109" spans="1:15">
      <c r="A109" s="430" t="s">
        <v>456</v>
      </c>
      <c r="B109" s="430" t="s">
        <v>420</v>
      </c>
      <c r="C109" s="430" t="s">
        <v>420</v>
      </c>
      <c r="D109" s="430" t="s">
        <v>403</v>
      </c>
      <c r="E109" s="430" t="s">
        <v>398</v>
      </c>
      <c r="F109" s="430" t="s">
        <v>404</v>
      </c>
      <c r="G109" s="431" t="s">
        <v>389</v>
      </c>
      <c r="H109" s="430" t="s">
        <v>390</v>
      </c>
      <c r="I109" s="430" t="s">
        <v>471</v>
      </c>
      <c r="J109" s="430">
        <v>96</v>
      </c>
      <c r="K109" s="432">
        <v>0</v>
      </c>
      <c r="L109" s="433" t="s">
        <v>392</v>
      </c>
      <c r="M109" s="434" t="s">
        <v>393</v>
      </c>
      <c r="N109" s="435">
        <v>0</v>
      </c>
      <c r="O109" s="435" t="e">
        <v>#NAME?</v>
      </c>
    </row>
    <row r="110" spans="1:15">
      <c r="A110" s="430" t="s">
        <v>455</v>
      </c>
      <c r="B110" s="430" t="s">
        <v>385</v>
      </c>
      <c r="C110" s="430" t="s">
        <v>385</v>
      </c>
      <c r="D110" s="430" t="s">
        <v>403</v>
      </c>
      <c r="E110" s="430" t="s">
        <v>398</v>
      </c>
      <c r="F110" s="430" t="s">
        <v>404</v>
      </c>
      <c r="G110" s="431" t="s">
        <v>389</v>
      </c>
      <c r="H110" s="430" t="s">
        <v>390</v>
      </c>
      <c r="I110" s="430" t="s">
        <v>471</v>
      </c>
      <c r="J110" s="430">
        <v>96</v>
      </c>
      <c r="K110" s="432">
        <v>0</v>
      </c>
      <c r="L110" s="433" t="s">
        <v>392</v>
      </c>
      <c r="M110" s="434" t="s">
        <v>393</v>
      </c>
      <c r="N110" s="435">
        <v>0</v>
      </c>
      <c r="O110" s="435" t="e">
        <v>#NAME?</v>
      </c>
    </row>
    <row r="111" spans="1:15">
      <c r="A111" s="430" t="s">
        <v>448</v>
      </c>
      <c r="B111" s="430" t="s">
        <v>449</v>
      </c>
      <c r="C111" s="430" t="s">
        <v>450</v>
      </c>
      <c r="D111" s="430" t="s">
        <v>403</v>
      </c>
      <c r="E111" s="430" t="s">
        <v>398</v>
      </c>
      <c r="F111" s="430" t="s">
        <v>404</v>
      </c>
      <c r="G111" s="431" t="s">
        <v>389</v>
      </c>
      <c r="H111" s="430" t="s">
        <v>390</v>
      </c>
      <c r="I111" s="430" t="s">
        <v>471</v>
      </c>
      <c r="J111" s="430">
        <v>96</v>
      </c>
      <c r="K111" s="432">
        <v>0</v>
      </c>
      <c r="L111" s="433" t="s">
        <v>392</v>
      </c>
      <c r="M111" s="434" t="s">
        <v>393</v>
      </c>
      <c r="N111" s="435">
        <v>0</v>
      </c>
      <c r="O111" s="435" t="e">
        <v>#NAME?</v>
      </c>
    </row>
    <row r="112" spans="1:15">
      <c r="A112" s="430" t="s">
        <v>452</v>
      </c>
      <c r="B112" s="430" t="s">
        <v>453</v>
      </c>
      <c r="C112" s="430" t="s">
        <v>426</v>
      </c>
      <c r="D112" s="430" t="s">
        <v>403</v>
      </c>
      <c r="E112" s="430" t="s">
        <v>398</v>
      </c>
      <c r="F112" s="430" t="s">
        <v>404</v>
      </c>
      <c r="G112" s="431" t="s">
        <v>389</v>
      </c>
      <c r="H112" s="430" t="s">
        <v>390</v>
      </c>
      <c r="I112" s="430" t="s">
        <v>471</v>
      </c>
      <c r="J112" s="430">
        <v>96</v>
      </c>
      <c r="K112" s="432">
        <v>0</v>
      </c>
      <c r="L112" s="433" t="s">
        <v>392</v>
      </c>
      <c r="M112" s="434" t="s">
        <v>393</v>
      </c>
      <c r="N112" s="435">
        <v>0</v>
      </c>
      <c r="O112" s="435" t="e">
        <v>#NAME?</v>
      </c>
    </row>
    <row r="113" spans="1:15">
      <c r="A113" s="430" t="s">
        <v>454</v>
      </c>
      <c r="B113" s="430" t="s">
        <v>437</v>
      </c>
      <c r="C113" s="430" t="s">
        <v>438</v>
      </c>
      <c r="D113" s="430" t="s">
        <v>403</v>
      </c>
      <c r="E113" s="430" t="s">
        <v>398</v>
      </c>
      <c r="F113" s="430" t="s">
        <v>404</v>
      </c>
      <c r="G113" s="431" t="s">
        <v>389</v>
      </c>
      <c r="H113" s="430" t="s">
        <v>390</v>
      </c>
      <c r="I113" s="430" t="s">
        <v>471</v>
      </c>
      <c r="J113" s="430">
        <v>96</v>
      </c>
      <c r="K113" s="432">
        <v>0</v>
      </c>
      <c r="L113" s="433" t="s">
        <v>392</v>
      </c>
      <c r="M113" s="434" t="s">
        <v>393</v>
      </c>
      <c r="N113" s="435">
        <v>0</v>
      </c>
      <c r="O113" s="435" t="e">
        <v>#NAME?</v>
      </c>
    </row>
    <row r="114" spans="1:15">
      <c r="A114" s="430" t="s">
        <v>451</v>
      </c>
      <c r="B114" s="430" t="s">
        <v>429</v>
      </c>
      <c r="C114" s="430" t="s">
        <v>429</v>
      </c>
      <c r="D114" s="430" t="s">
        <v>403</v>
      </c>
      <c r="E114" s="430" t="s">
        <v>398</v>
      </c>
      <c r="F114" s="430" t="s">
        <v>404</v>
      </c>
      <c r="G114" s="431" t="s">
        <v>389</v>
      </c>
      <c r="H114" s="430" t="s">
        <v>390</v>
      </c>
      <c r="I114" s="430" t="s">
        <v>471</v>
      </c>
      <c r="J114" s="430">
        <v>96</v>
      </c>
      <c r="K114" s="432">
        <v>84</v>
      </c>
      <c r="L114" s="433" t="s">
        <v>392</v>
      </c>
      <c r="M114" s="434" t="s">
        <v>393</v>
      </c>
      <c r="N114" s="435">
        <v>84</v>
      </c>
      <c r="O114" s="435" t="e">
        <v>#NAME?</v>
      </c>
    </row>
    <row r="115" spans="1:15">
      <c r="A115" s="430" t="s">
        <v>472</v>
      </c>
      <c r="B115" s="430" t="s">
        <v>473</v>
      </c>
      <c r="C115" s="430" t="s">
        <v>473</v>
      </c>
      <c r="D115" s="430" t="s">
        <v>474</v>
      </c>
      <c r="E115" s="430" t="s">
        <v>398</v>
      </c>
      <c r="F115" s="430" t="s">
        <v>404</v>
      </c>
      <c r="G115" s="431" t="s">
        <v>389</v>
      </c>
      <c r="H115" s="430" t="s">
        <v>390</v>
      </c>
      <c r="I115" s="430" t="s">
        <v>400</v>
      </c>
      <c r="J115" s="430">
        <v>19</v>
      </c>
      <c r="K115" s="432">
        <v>294903103</v>
      </c>
      <c r="L115" s="433" t="s">
        <v>392</v>
      </c>
      <c r="M115" s="434" t="s">
        <v>393</v>
      </c>
      <c r="N115" s="435">
        <v>294903103</v>
      </c>
      <c r="O115" s="435" t="e">
        <v>#NAME?</v>
      </c>
    </row>
    <row r="116" spans="1:15">
      <c r="A116" s="430" t="s">
        <v>472</v>
      </c>
      <c r="B116" s="430" t="s">
        <v>473</v>
      </c>
      <c r="C116" s="430" t="s">
        <v>473</v>
      </c>
      <c r="D116" s="430" t="s">
        <v>474</v>
      </c>
      <c r="E116" s="430" t="s">
        <v>398</v>
      </c>
      <c r="F116" s="430" t="s">
        <v>404</v>
      </c>
      <c r="G116" s="431" t="s">
        <v>389</v>
      </c>
      <c r="H116" s="430" t="s">
        <v>390</v>
      </c>
      <c r="I116" s="430" t="s">
        <v>391</v>
      </c>
      <c r="J116" s="430">
        <v>77</v>
      </c>
      <c r="K116" s="432">
        <v>0</v>
      </c>
      <c r="L116" s="433" t="s">
        <v>392</v>
      </c>
      <c r="M116" s="434" t="s">
        <v>393</v>
      </c>
      <c r="N116" s="435">
        <v>0</v>
      </c>
      <c r="O116" s="435" t="e">
        <v>#NAME?</v>
      </c>
    </row>
    <row r="117" spans="1:15">
      <c r="A117" s="430" t="s">
        <v>472</v>
      </c>
      <c r="B117" s="430" t="s">
        <v>473</v>
      </c>
      <c r="C117" s="430" t="s">
        <v>473</v>
      </c>
      <c r="D117" s="430" t="s">
        <v>474</v>
      </c>
      <c r="E117" s="430" t="s">
        <v>398</v>
      </c>
      <c r="F117" s="430" t="s">
        <v>404</v>
      </c>
      <c r="G117" s="431" t="s">
        <v>389</v>
      </c>
      <c r="H117" s="430" t="s">
        <v>390</v>
      </c>
      <c r="I117" s="430" t="s">
        <v>410</v>
      </c>
      <c r="J117" s="430">
        <v>69</v>
      </c>
      <c r="K117" s="432">
        <v>0</v>
      </c>
      <c r="L117" s="433" t="s">
        <v>392</v>
      </c>
      <c r="M117" s="434" t="s">
        <v>393</v>
      </c>
      <c r="N117" s="435">
        <v>0</v>
      </c>
      <c r="O117" s="435" t="e">
        <v>#NAME?</v>
      </c>
    </row>
    <row r="118" spans="1:15">
      <c r="A118" s="430" t="s">
        <v>475</v>
      </c>
      <c r="B118" s="430" t="s">
        <v>476</v>
      </c>
      <c r="C118" s="430" t="s">
        <v>476</v>
      </c>
      <c r="D118" s="430" t="s">
        <v>477</v>
      </c>
      <c r="E118" s="430" t="s">
        <v>478</v>
      </c>
      <c r="F118" s="430" t="s">
        <v>479</v>
      </c>
      <c r="G118" s="431" t="s">
        <v>389</v>
      </c>
      <c r="H118" s="430" t="s">
        <v>390</v>
      </c>
      <c r="I118" s="430" t="s">
        <v>400</v>
      </c>
      <c r="J118" s="430">
        <v>19</v>
      </c>
      <c r="K118" s="432">
        <v>4933794</v>
      </c>
      <c r="L118" s="433" t="s">
        <v>480</v>
      </c>
      <c r="M118" s="434" t="s">
        <v>393</v>
      </c>
      <c r="N118" s="435">
        <v>4933794</v>
      </c>
      <c r="O118" s="435">
        <v>4933794</v>
      </c>
    </row>
    <row r="119" spans="1:15">
      <c r="A119" s="430" t="s">
        <v>475</v>
      </c>
      <c r="B119" s="430" t="s">
        <v>476</v>
      </c>
      <c r="C119" s="430" t="s">
        <v>476</v>
      </c>
      <c r="D119" s="430" t="s">
        <v>477</v>
      </c>
      <c r="E119" s="430" t="s">
        <v>478</v>
      </c>
      <c r="F119" s="430" t="s">
        <v>479</v>
      </c>
      <c r="G119" s="431" t="s">
        <v>389</v>
      </c>
      <c r="H119" s="430" t="s">
        <v>390</v>
      </c>
      <c r="I119" s="430" t="s">
        <v>391</v>
      </c>
      <c r="J119" s="430">
        <v>77</v>
      </c>
      <c r="K119" s="432">
        <v>0</v>
      </c>
      <c r="L119" s="433" t="s">
        <v>480</v>
      </c>
      <c r="M119" s="434" t="s">
        <v>393</v>
      </c>
      <c r="N119" s="435">
        <v>0</v>
      </c>
      <c r="O119" s="435">
        <v>0</v>
      </c>
    </row>
    <row r="120" spans="1:15">
      <c r="A120" s="430" t="s">
        <v>475</v>
      </c>
      <c r="B120" s="430" t="s">
        <v>476</v>
      </c>
      <c r="C120" s="430" t="s">
        <v>476</v>
      </c>
      <c r="D120" s="430" t="s">
        <v>477</v>
      </c>
      <c r="E120" s="430" t="s">
        <v>478</v>
      </c>
      <c r="F120" s="430" t="s">
        <v>479</v>
      </c>
      <c r="G120" s="431" t="s">
        <v>389</v>
      </c>
      <c r="H120" s="430" t="s">
        <v>390</v>
      </c>
      <c r="I120" s="430" t="s">
        <v>410</v>
      </c>
      <c r="J120" s="430">
        <v>69</v>
      </c>
      <c r="K120" s="432">
        <v>0</v>
      </c>
      <c r="L120" s="433" t="s">
        <v>480</v>
      </c>
      <c r="M120" s="434" t="s">
        <v>393</v>
      </c>
      <c r="N120" s="435">
        <v>0</v>
      </c>
      <c r="O120" s="435">
        <v>0</v>
      </c>
    </row>
    <row r="121" spans="1:15">
      <c r="A121" s="430" t="s">
        <v>481</v>
      </c>
      <c r="B121" s="430" t="s">
        <v>482</v>
      </c>
      <c r="C121" s="430" t="s">
        <v>483</v>
      </c>
      <c r="D121" s="430" t="s">
        <v>484</v>
      </c>
      <c r="E121" s="430" t="s">
        <v>478</v>
      </c>
      <c r="F121" s="430" t="s">
        <v>479</v>
      </c>
      <c r="G121" s="431" t="s">
        <v>389</v>
      </c>
      <c r="H121" s="430" t="s">
        <v>390</v>
      </c>
      <c r="I121" s="430" t="s">
        <v>400</v>
      </c>
      <c r="J121" s="430">
        <v>19</v>
      </c>
      <c r="K121" s="432">
        <v>8332988</v>
      </c>
      <c r="L121" s="433" t="s">
        <v>480</v>
      </c>
      <c r="M121" s="434" t="s">
        <v>393</v>
      </c>
      <c r="N121" s="435">
        <v>8332988</v>
      </c>
      <c r="O121" s="435">
        <v>8332988</v>
      </c>
    </row>
    <row r="122" spans="1:15">
      <c r="A122" s="430" t="s">
        <v>485</v>
      </c>
      <c r="B122" s="430" t="s">
        <v>486</v>
      </c>
      <c r="C122" s="430" t="s">
        <v>487</v>
      </c>
      <c r="D122" s="430" t="s">
        <v>485</v>
      </c>
      <c r="E122" s="430" t="s">
        <v>478</v>
      </c>
      <c r="F122" s="430" t="s">
        <v>479</v>
      </c>
      <c r="G122" s="431" t="s">
        <v>389</v>
      </c>
      <c r="H122" s="430" t="s">
        <v>390</v>
      </c>
      <c r="I122" s="430" t="s">
        <v>400</v>
      </c>
      <c r="J122" s="430">
        <v>19</v>
      </c>
      <c r="K122" s="432">
        <v>3329075</v>
      </c>
      <c r="L122" s="433" t="s">
        <v>480</v>
      </c>
      <c r="M122" s="434" t="s">
        <v>393</v>
      </c>
      <c r="N122" s="435">
        <v>3329075</v>
      </c>
      <c r="O122" s="435">
        <v>3329075</v>
      </c>
    </row>
    <row r="123" spans="1:15">
      <c r="A123" s="430" t="s">
        <v>485</v>
      </c>
      <c r="B123" s="430" t="s">
        <v>486</v>
      </c>
      <c r="C123" s="430" t="s">
        <v>487</v>
      </c>
      <c r="D123" s="430" t="s">
        <v>485</v>
      </c>
      <c r="E123" s="430" t="s">
        <v>478</v>
      </c>
      <c r="F123" s="430" t="s">
        <v>479</v>
      </c>
      <c r="G123" s="431" t="s">
        <v>389</v>
      </c>
      <c r="H123" s="430" t="s">
        <v>390</v>
      </c>
      <c r="I123" s="430" t="s">
        <v>410</v>
      </c>
      <c r="J123" s="430">
        <v>69</v>
      </c>
      <c r="K123" s="432">
        <v>0</v>
      </c>
      <c r="L123" s="433" t="s">
        <v>480</v>
      </c>
      <c r="M123" s="434" t="s">
        <v>393</v>
      </c>
      <c r="N123" s="435">
        <v>0</v>
      </c>
      <c r="O123" s="435">
        <v>0</v>
      </c>
    </row>
    <row r="124" spans="1:15">
      <c r="A124" s="430" t="s">
        <v>488</v>
      </c>
      <c r="B124" s="430" t="s">
        <v>489</v>
      </c>
      <c r="C124" s="430" t="s">
        <v>489</v>
      </c>
      <c r="D124" s="430" t="s">
        <v>490</v>
      </c>
      <c r="E124" s="430" t="s">
        <v>478</v>
      </c>
      <c r="F124" s="430" t="s">
        <v>479</v>
      </c>
      <c r="G124" s="431" t="s">
        <v>389</v>
      </c>
      <c r="H124" s="430" t="s">
        <v>390</v>
      </c>
      <c r="I124" s="430" t="s">
        <v>400</v>
      </c>
      <c r="J124" s="430">
        <v>19</v>
      </c>
      <c r="K124" s="432">
        <v>4367583</v>
      </c>
      <c r="L124" s="433" t="s">
        <v>480</v>
      </c>
      <c r="M124" s="434" t="s">
        <v>393</v>
      </c>
      <c r="N124" s="435">
        <v>4367583</v>
      </c>
      <c r="O124" s="435">
        <v>4367583</v>
      </c>
    </row>
    <row r="125" spans="1:15">
      <c r="A125" s="430" t="s">
        <v>488</v>
      </c>
      <c r="B125" s="430" t="s">
        <v>489</v>
      </c>
      <c r="C125" s="430" t="s">
        <v>489</v>
      </c>
      <c r="D125" s="430" t="s">
        <v>490</v>
      </c>
      <c r="E125" s="430" t="s">
        <v>478</v>
      </c>
      <c r="F125" s="430" t="s">
        <v>479</v>
      </c>
      <c r="G125" s="431" t="s">
        <v>389</v>
      </c>
      <c r="H125" s="430" t="s">
        <v>390</v>
      </c>
      <c r="I125" s="430" t="s">
        <v>391</v>
      </c>
      <c r="J125" s="430">
        <v>77</v>
      </c>
      <c r="K125" s="432">
        <v>0</v>
      </c>
      <c r="L125" s="433" t="s">
        <v>480</v>
      </c>
      <c r="M125" s="434" t="s">
        <v>393</v>
      </c>
      <c r="N125" s="435">
        <v>0</v>
      </c>
      <c r="O125" s="435">
        <v>0</v>
      </c>
    </row>
    <row r="126" spans="1:15">
      <c r="A126" s="430" t="s">
        <v>488</v>
      </c>
      <c r="B126" s="430" t="s">
        <v>489</v>
      </c>
      <c r="C126" s="430" t="s">
        <v>489</v>
      </c>
      <c r="D126" s="430" t="s">
        <v>490</v>
      </c>
      <c r="E126" s="430" t="s">
        <v>478</v>
      </c>
      <c r="F126" s="430" t="s">
        <v>479</v>
      </c>
      <c r="G126" s="431" t="s">
        <v>389</v>
      </c>
      <c r="H126" s="430" t="s">
        <v>390</v>
      </c>
      <c r="I126" s="430" t="s">
        <v>410</v>
      </c>
      <c r="J126" s="430">
        <v>69</v>
      </c>
      <c r="K126" s="432">
        <v>0</v>
      </c>
      <c r="L126" s="433" t="s">
        <v>480</v>
      </c>
      <c r="M126" s="434" t="s">
        <v>393</v>
      </c>
      <c r="N126" s="435">
        <v>0</v>
      </c>
      <c r="O126" s="435">
        <v>0</v>
      </c>
    </row>
    <row r="127" spans="1:15">
      <c r="A127" s="430" t="s">
        <v>491</v>
      </c>
      <c r="B127" s="430" t="s">
        <v>492</v>
      </c>
      <c r="C127" s="430" t="s">
        <v>493</v>
      </c>
      <c r="D127" s="430" t="s">
        <v>490</v>
      </c>
      <c r="E127" s="430" t="s">
        <v>478</v>
      </c>
      <c r="F127" s="430" t="s">
        <v>479</v>
      </c>
      <c r="G127" s="431" t="s">
        <v>389</v>
      </c>
      <c r="H127" s="430" t="s">
        <v>390</v>
      </c>
      <c r="I127" s="430" t="s">
        <v>400</v>
      </c>
      <c r="J127" s="430">
        <v>19</v>
      </c>
      <c r="K127" s="432">
        <v>2701108</v>
      </c>
      <c r="L127" s="433" t="s">
        <v>480</v>
      </c>
      <c r="M127" s="434" t="s">
        <v>393</v>
      </c>
      <c r="N127" s="435">
        <v>2701108</v>
      </c>
      <c r="O127" s="435">
        <v>2701108</v>
      </c>
    </row>
    <row r="128" spans="1:15">
      <c r="A128" s="430" t="s">
        <v>491</v>
      </c>
      <c r="B128" s="430" t="s">
        <v>492</v>
      </c>
      <c r="C128" s="430" t="s">
        <v>493</v>
      </c>
      <c r="D128" s="430" t="s">
        <v>490</v>
      </c>
      <c r="E128" s="430" t="s">
        <v>478</v>
      </c>
      <c r="F128" s="430" t="s">
        <v>479</v>
      </c>
      <c r="G128" s="431" t="s">
        <v>389</v>
      </c>
      <c r="H128" s="430" t="s">
        <v>390</v>
      </c>
      <c r="I128" s="430" t="s">
        <v>391</v>
      </c>
      <c r="J128" s="430">
        <v>77</v>
      </c>
      <c r="K128" s="432">
        <v>0</v>
      </c>
      <c r="L128" s="433" t="s">
        <v>480</v>
      </c>
      <c r="M128" s="434" t="s">
        <v>393</v>
      </c>
      <c r="N128" s="435">
        <v>0</v>
      </c>
      <c r="O128" s="435">
        <v>0</v>
      </c>
    </row>
    <row r="129" spans="1:15">
      <c r="A129" s="430" t="s">
        <v>491</v>
      </c>
      <c r="B129" s="430" t="s">
        <v>492</v>
      </c>
      <c r="C129" s="430" t="s">
        <v>493</v>
      </c>
      <c r="D129" s="430" t="s">
        <v>490</v>
      </c>
      <c r="E129" s="430" t="s">
        <v>478</v>
      </c>
      <c r="F129" s="430" t="s">
        <v>479</v>
      </c>
      <c r="G129" s="431" t="s">
        <v>389</v>
      </c>
      <c r="H129" s="430" t="s">
        <v>390</v>
      </c>
      <c r="I129" s="430" t="s">
        <v>410</v>
      </c>
      <c r="J129" s="430">
        <v>69</v>
      </c>
      <c r="K129" s="432">
        <v>0</v>
      </c>
      <c r="L129" s="433" t="s">
        <v>480</v>
      </c>
      <c r="M129" s="434" t="s">
        <v>393</v>
      </c>
      <c r="N129" s="435">
        <v>0</v>
      </c>
      <c r="O129" s="435">
        <v>0</v>
      </c>
    </row>
    <row r="130" spans="1:15">
      <c r="A130" s="430" t="s">
        <v>494</v>
      </c>
      <c r="B130" s="430" t="s">
        <v>495</v>
      </c>
      <c r="C130" s="430" t="s">
        <v>495</v>
      </c>
      <c r="D130" s="430" t="s">
        <v>494</v>
      </c>
      <c r="E130" s="430" t="s">
        <v>478</v>
      </c>
      <c r="F130" s="430" t="s">
        <v>496</v>
      </c>
      <c r="G130" s="431" t="s">
        <v>389</v>
      </c>
      <c r="H130" s="430" t="s">
        <v>390</v>
      </c>
      <c r="I130" s="430" t="s">
        <v>400</v>
      </c>
      <c r="J130" s="430">
        <v>19</v>
      </c>
      <c r="K130" s="432">
        <v>0</v>
      </c>
      <c r="L130" s="433" t="s">
        <v>480</v>
      </c>
      <c r="M130" s="434" t="s">
        <v>393</v>
      </c>
      <c r="N130" s="435">
        <v>0</v>
      </c>
      <c r="O130" s="435">
        <v>0</v>
      </c>
    </row>
    <row r="131" spans="1:15">
      <c r="A131" s="430" t="s">
        <v>494</v>
      </c>
      <c r="B131" s="430" t="s">
        <v>495</v>
      </c>
      <c r="C131" s="430" t="s">
        <v>495</v>
      </c>
      <c r="D131" s="430" t="s">
        <v>494</v>
      </c>
      <c r="E131" s="430" t="s">
        <v>478</v>
      </c>
      <c r="F131" s="430" t="s">
        <v>496</v>
      </c>
      <c r="G131" s="431" t="s">
        <v>389</v>
      </c>
      <c r="H131" s="430" t="s">
        <v>390</v>
      </c>
      <c r="I131" s="430" t="s">
        <v>391</v>
      </c>
      <c r="J131" s="430">
        <v>77</v>
      </c>
      <c r="K131" s="432">
        <v>0</v>
      </c>
      <c r="L131" s="433" t="s">
        <v>480</v>
      </c>
      <c r="M131" s="434" t="s">
        <v>393</v>
      </c>
      <c r="N131" s="435">
        <v>0</v>
      </c>
      <c r="O131" s="435">
        <v>0</v>
      </c>
    </row>
    <row r="132" spans="1:15">
      <c r="A132" s="430" t="s">
        <v>494</v>
      </c>
      <c r="B132" s="430" t="s">
        <v>495</v>
      </c>
      <c r="C132" s="430" t="s">
        <v>495</v>
      </c>
      <c r="D132" s="430" t="s">
        <v>494</v>
      </c>
      <c r="E132" s="430" t="s">
        <v>478</v>
      </c>
      <c r="F132" s="430" t="s">
        <v>496</v>
      </c>
      <c r="G132" s="431" t="s">
        <v>389</v>
      </c>
      <c r="H132" s="430" t="s">
        <v>390</v>
      </c>
      <c r="I132" s="430" t="s">
        <v>410</v>
      </c>
      <c r="J132" s="430">
        <v>69</v>
      </c>
      <c r="K132" s="432">
        <v>0</v>
      </c>
      <c r="L132" s="433" t="s">
        <v>480</v>
      </c>
      <c r="M132" s="434" t="s">
        <v>393</v>
      </c>
      <c r="N132" s="435">
        <v>0</v>
      </c>
      <c r="O132" s="435">
        <v>0</v>
      </c>
    </row>
    <row r="133" spans="1:15">
      <c r="A133" s="430" t="s">
        <v>497</v>
      </c>
      <c r="B133" s="430" t="s">
        <v>498</v>
      </c>
      <c r="C133" s="430" t="s">
        <v>498</v>
      </c>
      <c r="D133" s="430" t="s">
        <v>499</v>
      </c>
      <c r="E133" s="430" t="s">
        <v>478</v>
      </c>
      <c r="F133" s="430" t="s">
        <v>479</v>
      </c>
      <c r="G133" s="431" t="s">
        <v>389</v>
      </c>
      <c r="H133" s="430" t="s">
        <v>390</v>
      </c>
      <c r="I133" s="430" t="s">
        <v>400</v>
      </c>
      <c r="J133" s="430">
        <v>19</v>
      </c>
      <c r="K133" s="432">
        <v>4628718</v>
      </c>
      <c r="L133" s="433" t="s">
        <v>480</v>
      </c>
      <c r="M133" s="434" t="s">
        <v>393</v>
      </c>
      <c r="N133" s="435">
        <v>4628718</v>
      </c>
      <c r="O133" s="435">
        <v>4628718</v>
      </c>
    </row>
    <row r="134" spans="1:15">
      <c r="A134" s="430" t="s">
        <v>497</v>
      </c>
      <c r="B134" s="430" t="s">
        <v>498</v>
      </c>
      <c r="C134" s="430" t="s">
        <v>498</v>
      </c>
      <c r="D134" s="430" t="s">
        <v>499</v>
      </c>
      <c r="E134" s="430" t="s">
        <v>478</v>
      </c>
      <c r="F134" s="430" t="s">
        <v>479</v>
      </c>
      <c r="G134" s="431" t="s">
        <v>389</v>
      </c>
      <c r="H134" s="430" t="s">
        <v>390</v>
      </c>
      <c r="I134" s="430" t="s">
        <v>391</v>
      </c>
      <c r="J134" s="430">
        <v>77</v>
      </c>
      <c r="K134" s="432">
        <v>0</v>
      </c>
      <c r="L134" s="433" t="s">
        <v>480</v>
      </c>
      <c r="M134" s="434" t="s">
        <v>393</v>
      </c>
      <c r="N134" s="435">
        <v>0</v>
      </c>
      <c r="O134" s="435">
        <v>0</v>
      </c>
    </row>
    <row r="135" spans="1:15">
      <c r="A135" s="430" t="s">
        <v>497</v>
      </c>
      <c r="B135" s="430" t="s">
        <v>498</v>
      </c>
      <c r="C135" s="430" t="s">
        <v>498</v>
      </c>
      <c r="D135" s="430" t="s">
        <v>499</v>
      </c>
      <c r="E135" s="430" t="s">
        <v>478</v>
      </c>
      <c r="F135" s="430" t="s">
        <v>479</v>
      </c>
      <c r="G135" s="431" t="s">
        <v>389</v>
      </c>
      <c r="H135" s="430" t="s">
        <v>390</v>
      </c>
      <c r="I135" s="430" t="s">
        <v>410</v>
      </c>
      <c r="J135" s="430">
        <v>69</v>
      </c>
      <c r="K135" s="432">
        <v>0</v>
      </c>
      <c r="L135" s="433" t="s">
        <v>480</v>
      </c>
      <c r="M135" s="434" t="s">
        <v>393</v>
      </c>
      <c r="N135" s="435">
        <v>0</v>
      </c>
      <c r="O135" s="435">
        <v>0</v>
      </c>
    </row>
    <row r="136" spans="1:15">
      <c r="A136" s="430" t="s">
        <v>500</v>
      </c>
      <c r="B136" s="430" t="s">
        <v>501</v>
      </c>
      <c r="C136" s="430" t="s">
        <v>502</v>
      </c>
      <c r="D136" s="430" t="s">
        <v>503</v>
      </c>
      <c r="E136" s="430" t="s">
        <v>478</v>
      </c>
      <c r="F136" s="430" t="s">
        <v>504</v>
      </c>
      <c r="G136" s="431" t="s">
        <v>389</v>
      </c>
      <c r="H136" s="430" t="s">
        <v>390</v>
      </c>
      <c r="I136" s="430" t="s">
        <v>391</v>
      </c>
      <c r="J136" s="430">
        <v>77</v>
      </c>
      <c r="K136" s="432">
        <v>0</v>
      </c>
      <c r="L136" s="433" t="s">
        <v>480</v>
      </c>
      <c r="M136" s="434" t="s">
        <v>393</v>
      </c>
      <c r="N136" s="435">
        <v>0</v>
      </c>
      <c r="O136" s="435">
        <v>0</v>
      </c>
    </row>
    <row r="137" spans="1:15">
      <c r="A137" s="430" t="s">
        <v>500</v>
      </c>
      <c r="B137" s="430" t="s">
        <v>501</v>
      </c>
      <c r="C137" s="430" t="s">
        <v>502</v>
      </c>
      <c r="D137" s="430" t="s">
        <v>503</v>
      </c>
      <c r="E137" s="430" t="s">
        <v>478</v>
      </c>
      <c r="F137" s="430" t="s">
        <v>504</v>
      </c>
      <c r="G137" s="431" t="s">
        <v>389</v>
      </c>
      <c r="H137" s="430" t="s">
        <v>390</v>
      </c>
      <c r="I137" s="430" t="s">
        <v>400</v>
      </c>
      <c r="J137" s="430">
        <v>19</v>
      </c>
      <c r="K137" s="432">
        <v>6176251</v>
      </c>
      <c r="L137" s="433" t="s">
        <v>480</v>
      </c>
      <c r="M137" s="434" t="s">
        <v>393</v>
      </c>
      <c r="N137" s="435">
        <v>6176251</v>
      </c>
      <c r="O137" s="435">
        <v>6176251</v>
      </c>
    </row>
    <row r="138" spans="1:15">
      <c r="A138" s="430" t="s">
        <v>500</v>
      </c>
      <c r="B138" s="430" t="s">
        <v>501</v>
      </c>
      <c r="C138" s="430" t="s">
        <v>502</v>
      </c>
      <c r="D138" s="430" t="s">
        <v>503</v>
      </c>
      <c r="E138" s="430" t="s">
        <v>478</v>
      </c>
      <c r="F138" s="430" t="s">
        <v>504</v>
      </c>
      <c r="G138" s="431" t="s">
        <v>389</v>
      </c>
      <c r="H138" s="430" t="s">
        <v>390</v>
      </c>
      <c r="I138" s="430" t="s">
        <v>410</v>
      </c>
      <c r="J138" s="430">
        <v>69</v>
      </c>
      <c r="K138" s="432">
        <v>0</v>
      </c>
      <c r="L138" s="433" t="s">
        <v>480</v>
      </c>
      <c r="M138" s="434" t="s">
        <v>393</v>
      </c>
      <c r="N138" s="435">
        <v>0</v>
      </c>
      <c r="O138" s="435">
        <v>0</v>
      </c>
    </row>
    <row r="139" spans="1:15">
      <c r="A139" s="430" t="s">
        <v>505</v>
      </c>
      <c r="B139" s="430" t="s">
        <v>501</v>
      </c>
      <c r="C139" s="430" t="s">
        <v>502</v>
      </c>
      <c r="D139" s="430" t="s">
        <v>506</v>
      </c>
      <c r="E139" s="430" t="s">
        <v>478</v>
      </c>
      <c r="F139" s="430" t="s">
        <v>479</v>
      </c>
      <c r="G139" s="431" t="s">
        <v>389</v>
      </c>
      <c r="H139" s="430" t="s">
        <v>390</v>
      </c>
      <c r="I139" s="430" t="s">
        <v>507</v>
      </c>
      <c r="J139" s="430">
        <v>85</v>
      </c>
      <c r="K139" s="432">
        <v>0</v>
      </c>
      <c r="L139" s="433" t="s">
        <v>480</v>
      </c>
      <c r="M139" s="434" t="s">
        <v>393</v>
      </c>
      <c r="N139" s="435">
        <v>0</v>
      </c>
      <c r="O139" s="435">
        <v>0</v>
      </c>
    </row>
    <row r="140" spans="1:15">
      <c r="A140" s="430" t="s">
        <v>505</v>
      </c>
      <c r="B140" s="430" t="s">
        <v>501</v>
      </c>
      <c r="C140" s="430" t="s">
        <v>502</v>
      </c>
      <c r="D140" s="430" t="s">
        <v>506</v>
      </c>
      <c r="E140" s="430" t="s">
        <v>478</v>
      </c>
      <c r="F140" s="430" t="s">
        <v>479</v>
      </c>
      <c r="G140" s="431" t="s">
        <v>389</v>
      </c>
      <c r="H140" s="430" t="s">
        <v>390</v>
      </c>
      <c r="I140" s="430" t="s">
        <v>400</v>
      </c>
      <c r="J140" s="430">
        <v>19</v>
      </c>
      <c r="K140" s="432">
        <v>4532564</v>
      </c>
      <c r="L140" s="433" t="s">
        <v>480</v>
      </c>
      <c r="M140" s="434" t="s">
        <v>393</v>
      </c>
      <c r="N140" s="435">
        <v>4532564</v>
      </c>
      <c r="O140" s="435">
        <v>4532564</v>
      </c>
    </row>
    <row r="141" spans="1:15">
      <c r="A141" s="430" t="s">
        <v>505</v>
      </c>
      <c r="B141" s="430" t="s">
        <v>501</v>
      </c>
      <c r="C141" s="430" t="s">
        <v>502</v>
      </c>
      <c r="D141" s="430" t="s">
        <v>506</v>
      </c>
      <c r="E141" s="430" t="s">
        <v>478</v>
      </c>
      <c r="F141" s="430" t="s">
        <v>479</v>
      </c>
      <c r="G141" s="431" t="s">
        <v>389</v>
      </c>
      <c r="H141" s="430" t="s">
        <v>390</v>
      </c>
      <c r="I141" s="430" t="s">
        <v>391</v>
      </c>
      <c r="J141" s="430">
        <v>77</v>
      </c>
      <c r="K141" s="432">
        <v>0</v>
      </c>
      <c r="L141" s="433" t="s">
        <v>480</v>
      </c>
      <c r="M141" s="434" t="s">
        <v>393</v>
      </c>
      <c r="N141" s="435">
        <v>0</v>
      </c>
      <c r="O141" s="435">
        <v>0</v>
      </c>
    </row>
    <row r="142" spans="1:15">
      <c r="A142" s="430" t="s">
        <v>505</v>
      </c>
      <c r="B142" s="430" t="s">
        <v>501</v>
      </c>
      <c r="C142" s="430" t="s">
        <v>502</v>
      </c>
      <c r="D142" s="430" t="s">
        <v>506</v>
      </c>
      <c r="E142" s="430" t="s">
        <v>478</v>
      </c>
      <c r="F142" s="430" t="s">
        <v>479</v>
      </c>
      <c r="G142" s="431" t="s">
        <v>389</v>
      </c>
      <c r="H142" s="430" t="s">
        <v>390</v>
      </c>
      <c r="I142" s="430" t="s">
        <v>410</v>
      </c>
      <c r="J142" s="430">
        <v>69</v>
      </c>
      <c r="K142" s="432">
        <v>0</v>
      </c>
      <c r="L142" s="433" t="s">
        <v>480</v>
      </c>
      <c r="M142" s="434" t="s">
        <v>393</v>
      </c>
      <c r="N142" s="435">
        <v>0</v>
      </c>
      <c r="O142" s="435">
        <v>0</v>
      </c>
    </row>
    <row r="143" spans="1:15">
      <c r="A143" s="430" t="s">
        <v>508</v>
      </c>
      <c r="B143" s="430" t="s">
        <v>509</v>
      </c>
      <c r="C143" s="430" t="s">
        <v>510</v>
      </c>
      <c r="D143" s="430" t="s">
        <v>511</v>
      </c>
      <c r="E143" s="430" t="s">
        <v>478</v>
      </c>
      <c r="F143" s="430" t="s">
        <v>479</v>
      </c>
      <c r="G143" s="431" t="s">
        <v>389</v>
      </c>
      <c r="H143" s="430" t="s">
        <v>390</v>
      </c>
      <c r="I143" s="430" t="s">
        <v>400</v>
      </c>
      <c r="J143" s="430">
        <v>19</v>
      </c>
      <c r="K143" s="432">
        <v>8983470</v>
      </c>
      <c r="L143" s="433" t="s">
        <v>480</v>
      </c>
      <c r="M143" s="434" t="s">
        <v>393</v>
      </c>
      <c r="N143" s="435">
        <v>8983470</v>
      </c>
      <c r="O143" s="435">
        <v>8983470</v>
      </c>
    </row>
    <row r="144" spans="1:15">
      <c r="A144" s="430" t="s">
        <v>508</v>
      </c>
      <c r="B144" s="430" t="s">
        <v>509</v>
      </c>
      <c r="C144" s="430" t="s">
        <v>510</v>
      </c>
      <c r="D144" s="430" t="s">
        <v>511</v>
      </c>
      <c r="E144" s="430" t="s">
        <v>478</v>
      </c>
      <c r="F144" s="430" t="s">
        <v>479</v>
      </c>
      <c r="G144" s="431" t="s">
        <v>389</v>
      </c>
      <c r="H144" s="430" t="s">
        <v>390</v>
      </c>
      <c r="I144" s="430" t="s">
        <v>410</v>
      </c>
      <c r="J144" s="430">
        <v>69</v>
      </c>
      <c r="K144" s="432">
        <v>0</v>
      </c>
      <c r="L144" s="433" t="s">
        <v>480</v>
      </c>
      <c r="M144" s="434" t="s">
        <v>393</v>
      </c>
      <c r="N144" s="435">
        <v>0</v>
      </c>
      <c r="O144" s="435">
        <v>0</v>
      </c>
    </row>
    <row r="145" spans="1:15">
      <c r="A145" s="430" t="s">
        <v>512</v>
      </c>
      <c r="B145" s="430" t="s">
        <v>422</v>
      </c>
      <c r="C145" s="430" t="s">
        <v>423</v>
      </c>
      <c r="D145" s="430" t="s">
        <v>513</v>
      </c>
      <c r="E145" s="430" t="s">
        <v>478</v>
      </c>
      <c r="F145" s="430" t="s">
        <v>504</v>
      </c>
      <c r="G145" s="431" t="s">
        <v>389</v>
      </c>
      <c r="H145" s="430" t="s">
        <v>390</v>
      </c>
      <c r="I145" s="430" t="s">
        <v>400</v>
      </c>
      <c r="J145" s="430">
        <v>19</v>
      </c>
      <c r="K145" s="432">
        <v>2027348</v>
      </c>
      <c r="L145" s="433" t="s">
        <v>480</v>
      </c>
      <c r="M145" s="434" t="s">
        <v>393</v>
      </c>
      <c r="N145" s="435">
        <v>2027348</v>
      </c>
      <c r="O145" s="435">
        <v>2027348</v>
      </c>
    </row>
    <row r="146" spans="1:15">
      <c r="A146" s="430" t="s">
        <v>512</v>
      </c>
      <c r="B146" s="430" t="s">
        <v>422</v>
      </c>
      <c r="C146" s="430" t="s">
        <v>423</v>
      </c>
      <c r="D146" s="430" t="s">
        <v>513</v>
      </c>
      <c r="E146" s="430" t="s">
        <v>478</v>
      </c>
      <c r="F146" s="430" t="s">
        <v>504</v>
      </c>
      <c r="G146" s="431" t="s">
        <v>389</v>
      </c>
      <c r="H146" s="430" t="s">
        <v>390</v>
      </c>
      <c r="I146" s="430" t="s">
        <v>391</v>
      </c>
      <c r="J146" s="430">
        <v>77</v>
      </c>
      <c r="K146" s="432">
        <v>0</v>
      </c>
      <c r="L146" s="433" t="s">
        <v>480</v>
      </c>
      <c r="M146" s="434" t="s">
        <v>393</v>
      </c>
      <c r="N146" s="435">
        <v>0</v>
      </c>
      <c r="O146" s="435">
        <v>0</v>
      </c>
    </row>
    <row r="147" spans="1:15">
      <c r="A147" s="430" t="s">
        <v>512</v>
      </c>
      <c r="B147" s="430" t="s">
        <v>422</v>
      </c>
      <c r="C147" s="430" t="s">
        <v>423</v>
      </c>
      <c r="D147" s="430" t="s">
        <v>513</v>
      </c>
      <c r="E147" s="430" t="s">
        <v>478</v>
      </c>
      <c r="F147" s="430" t="s">
        <v>504</v>
      </c>
      <c r="G147" s="431" t="s">
        <v>389</v>
      </c>
      <c r="H147" s="430" t="s">
        <v>390</v>
      </c>
      <c r="I147" s="430" t="s">
        <v>410</v>
      </c>
      <c r="J147" s="430">
        <v>69</v>
      </c>
      <c r="K147" s="432">
        <v>0</v>
      </c>
      <c r="L147" s="433" t="s">
        <v>480</v>
      </c>
      <c r="M147" s="434" t="s">
        <v>393</v>
      </c>
      <c r="N147" s="435">
        <v>0</v>
      </c>
      <c r="O147" s="435">
        <v>0</v>
      </c>
    </row>
    <row r="148" spans="1:15">
      <c r="A148" s="430" t="s">
        <v>514</v>
      </c>
      <c r="B148" s="430" t="s">
        <v>464</v>
      </c>
      <c r="C148" s="430" t="s">
        <v>515</v>
      </c>
      <c r="D148" s="430" t="s">
        <v>516</v>
      </c>
      <c r="E148" s="430" t="s">
        <v>478</v>
      </c>
      <c r="F148" s="430" t="s">
        <v>479</v>
      </c>
      <c r="G148" s="431" t="s">
        <v>389</v>
      </c>
      <c r="H148" s="430" t="s">
        <v>390</v>
      </c>
      <c r="I148" s="430" t="s">
        <v>400</v>
      </c>
      <c r="J148" s="430">
        <v>19</v>
      </c>
      <c r="K148" s="432">
        <v>3700000</v>
      </c>
      <c r="L148" s="433" t="s">
        <v>480</v>
      </c>
      <c r="M148" s="434" t="s">
        <v>393</v>
      </c>
      <c r="N148" s="435">
        <v>3700000</v>
      </c>
      <c r="O148" s="435">
        <v>3700000</v>
      </c>
    </row>
    <row r="149" spans="1:15">
      <c r="A149" s="430" t="s">
        <v>514</v>
      </c>
      <c r="B149" s="430" t="s">
        <v>464</v>
      </c>
      <c r="C149" s="430" t="s">
        <v>515</v>
      </c>
      <c r="D149" s="430" t="s">
        <v>516</v>
      </c>
      <c r="E149" s="430" t="s">
        <v>478</v>
      </c>
      <c r="F149" s="430" t="s">
        <v>479</v>
      </c>
      <c r="G149" s="431" t="s">
        <v>389</v>
      </c>
      <c r="H149" s="430" t="s">
        <v>390</v>
      </c>
      <c r="I149" s="430" t="s">
        <v>410</v>
      </c>
      <c r="J149" s="430">
        <v>69</v>
      </c>
      <c r="K149" s="432">
        <v>0</v>
      </c>
      <c r="L149" s="433" t="s">
        <v>480</v>
      </c>
      <c r="M149" s="434" t="s">
        <v>393</v>
      </c>
      <c r="N149" s="435">
        <v>0</v>
      </c>
      <c r="O149" s="435">
        <v>0</v>
      </c>
    </row>
    <row r="150" spans="1:15">
      <c r="A150" s="430" t="s">
        <v>517</v>
      </c>
      <c r="B150" s="430" t="s">
        <v>518</v>
      </c>
      <c r="C150" s="430" t="s">
        <v>519</v>
      </c>
      <c r="D150" s="430" t="s">
        <v>520</v>
      </c>
      <c r="E150" s="430" t="s">
        <v>478</v>
      </c>
      <c r="F150" s="430" t="s">
        <v>479</v>
      </c>
      <c r="G150" s="431" t="s">
        <v>389</v>
      </c>
      <c r="H150" s="430" t="s">
        <v>390</v>
      </c>
      <c r="I150" s="430" t="s">
        <v>507</v>
      </c>
      <c r="J150" s="430">
        <v>85</v>
      </c>
      <c r="K150" s="432">
        <v>0</v>
      </c>
      <c r="L150" s="433" t="s">
        <v>480</v>
      </c>
      <c r="M150" s="434" t="s">
        <v>393</v>
      </c>
      <c r="N150" s="435">
        <v>0</v>
      </c>
      <c r="O150" s="435">
        <v>0</v>
      </c>
    </row>
    <row r="151" spans="1:15">
      <c r="A151" s="430" t="s">
        <v>517</v>
      </c>
      <c r="B151" s="430" t="s">
        <v>518</v>
      </c>
      <c r="C151" s="430" t="s">
        <v>519</v>
      </c>
      <c r="D151" s="430" t="s">
        <v>520</v>
      </c>
      <c r="E151" s="430" t="s">
        <v>478</v>
      </c>
      <c r="F151" s="430" t="s">
        <v>479</v>
      </c>
      <c r="G151" s="431" t="s">
        <v>389</v>
      </c>
      <c r="H151" s="430" t="s">
        <v>390</v>
      </c>
      <c r="I151" s="430" t="s">
        <v>400</v>
      </c>
      <c r="J151" s="430">
        <v>19</v>
      </c>
      <c r="K151" s="432">
        <v>5087517</v>
      </c>
      <c r="L151" s="433" t="s">
        <v>480</v>
      </c>
      <c r="M151" s="434" t="s">
        <v>393</v>
      </c>
      <c r="N151" s="435">
        <v>5087517</v>
      </c>
      <c r="O151" s="435">
        <v>5087517</v>
      </c>
    </row>
    <row r="152" spans="1:15">
      <c r="A152" s="430" t="s">
        <v>517</v>
      </c>
      <c r="B152" s="430" t="s">
        <v>518</v>
      </c>
      <c r="C152" s="430" t="s">
        <v>519</v>
      </c>
      <c r="D152" s="430" t="s">
        <v>520</v>
      </c>
      <c r="E152" s="430" t="s">
        <v>478</v>
      </c>
      <c r="F152" s="430" t="s">
        <v>479</v>
      </c>
      <c r="G152" s="431" t="s">
        <v>389</v>
      </c>
      <c r="H152" s="430" t="s">
        <v>390</v>
      </c>
      <c r="I152" s="430" t="s">
        <v>391</v>
      </c>
      <c r="J152" s="430">
        <v>77</v>
      </c>
      <c r="K152" s="432">
        <v>0</v>
      </c>
      <c r="L152" s="433" t="s">
        <v>480</v>
      </c>
      <c r="M152" s="434" t="s">
        <v>393</v>
      </c>
      <c r="N152" s="435">
        <v>0</v>
      </c>
      <c r="O152" s="435">
        <v>0</v>
      </c>
    </row>
    <row r="153" spans="1:15">
      <c r="A153" s="430" t="s">
        <v>517</v>
      </c>
      <c r="B153" s="430" t="s">
        <v>518</v>
      </c>
      <c r="C153" s="430" t="s">
        <v>519</v>
      </c>
      <c r="D153" s="430" t="s">
        <v>520</v>
      </c>
      <c r="E153" s="430" t="s">
        <v>478</v>
      </c>
      <c r="F153" s="430" t="s">
        <v>479</v>
      </c>
      <c r="G153" s="431" t="s">
        <v>389</v>
      </c>
      <c r="H153" s="430" t="s">
        <v>390</v>
      </c>
      <c r="I153" s="430" t="s">
        <v>410</v>
      </c>
      <c r="J153" s="430">
        <v>69</v>
      </c>
      <c r="K153" s="432">
        <v>0</v>
      </c>
      <c r="L153" s="433" t="s">
        <v>480</v>
      </c>
      <c r="M153" s="434" t="s">
        <v>393</v>
      </c>
      <c r="N153" s="435">
        <v>0</v>
      </c>
      <c r="O153" s="435">
        <v>0</v>
      </c>
    </row>
    <row r="154" spans="1:15">
      <c r="A154" s="430" t="s">
        <v>521</v>
      </c>
      <c r="B154" s="430" t="s">
        <v>422</v>
      </c>
      <c r="C154" s="430" t="s">
        <v>423</v>
      </c>
      <c r="D154" s="430" t="s">
        <v>522</v>
      </c>
      <c r="E154" s="430" t="s">
        <v>478</v>
      </c>
      <c r="F154" s="430" t="s">
        <v>504</v>
      </c>
      <c r="G154" s="431" t="s">
        <v>389</v>
      </c>
      <c r="H154" s="430" t="s">
        <v>390</v>
      </c>
      <c r="I154" s="430" t="s">
        <v>400</v>
      </c>
      <c r="J154" s="430">
        <v>19</v>
      </c>
      <c r="K154" s="432">
        <v>0</v>
      </c>
      <c r="L154" s="433" t="s">
        <v>480</v>
      </c>
      <c r="M154" s="434" t="s">
        <v>393</v>
      </c>
      <c r="N154" s="435">
        <v>0</v>
      </c>
      <c r="O154" s="435">
        <v>0</v>
      </c>
    </row>
    <row r="155" spans="1:15">
      <c r="A155" s="430" t="s">
        <v>521</v>
      </c>
      <c r="B155" s="430" t="s">
        <v>422</v>
      </c>
      <c r="C155" s="430" t="s">
        <v>423</v>
      </c>
      <c r="D155" s="430" t="s">
        <v>522</v>
      </c>
      <c r="E155" s="430" t="s">
        <v>478</v>
      </c>
      <c r="F155" s="430" t="s">
        <v>504</v>
      </c>
      <c r="G155" s="431" t="s">
        <v>389</v>
      </c>
      <c r="H155" s="430" t="s">
        <v>390</v>
      </c>
      <c r="I155" s="430" t="s">
        <v>391</v>
      </c>
      <c r="J155" s="430">
        <v>77</v>
      </c>
      <c r="K155" s="432">
        <v>0</v>
      </c>
      <c r="L155" s="433" t="s">
        <v>480</v>
      </c>
      <c r="M155" s="434" t="s">
        <v>393</v>
      </c>
      <c r="N155" s="435">
        <v>0</v>
      </c>
      <c r="O155" s="435">
        <v>0</v>
      </c>
    </row>
    <row r="156" spans="1:15">
      <c r="A156" s="430" t="s">
        <v>521</v>
      </c>
      <c r="B156" s="430" t="s">
        <v>422</v>
      </c>
      <c r="C156" s="430" t="s">
        <v>423</v>
      </c>
      <c r="D156" s="430" t="s">
        <v>522</v>
      </c>
      <c r="E156" s="430" t="s">
        <v>478</v>
      </c>
      <c r="F156" s="430" t="s">
        <v>504</v>
      </c>
      <c r="G156" s="431" t="s">
        <v>389</v>
      </c>
      <c r="H156" s="430" t="s">
        <v>390</v>
      </c>
      <c r="I156" s="430" t="s">
        <v>410</v>
      </c>
      <c r="J156" s="430">
        <v>69</v>
      </c>
      <c r="K156" s="432">
        <v>0</v>
      </c>
      <c r="L156" s="433" t="s">
        <v>480</v>
      </c>
      <c r="M156" s="434" t="s">
        <v>393</v>
      </c>
      <c r="N156" s="435">
        <v>0</v>
      </c>
      <c r="O156" s="435">
        <v>0</v>
      </c>
    </row>
    <row r="157" spans="1:15">
      <c r="A157" s="430" t="s">
        <v>523</v>
      </c>
      <c r="B157" s="430" t="s">
        <v>524</v>
      </c>
      <c r="C157" s="430" t="s">
        <v>525</v>
      </c>
      <c r="D157" s="430" t="s">
        <v>526</v>
      </c>
      <c r="E157" s="430" t="s">
        <v>478</v>
      </c>
      <c r="F157" s="430" t="s">
        <v>504</v>
      </c>
      <c r="G157" s="431" t="s">
        <v>389</v>
      </c>
      <c r="H157" s="430" t="s">
        <v>390</v>
      </c>
      <c r="I157" s="430" t="s">
        <v>400</v>
      </c>
      <c r="J157" s="430">
        <v>19</v>
      </c>
      <c r="K157" s="432">
        <v>5405146</v>
      </c>
      <c r="L157" s="433" t="s">
        <v>480</v>
      </c>
      <c r="M157" s="434" t="s">
        <v>393</v>
      </c>
      <c r="N157" s="435">
        <v>5405146</v>
      </c>
      <c r="O157" s="435">
        <v>5405146</v>
      </c>
    </row>
    <row r="158" spans="1:15">
      <c r="A158" s="430" t="s">
        <v>523</v>
      </c>
      <c r="B158" s="430" t="s">
        <v>524</v>
      </c>
      <c r="C158" s="430" t="s">
        <v>525</v>
      </c>
      <c r="D158" s="430" t="s">
        <v>526</v>
      </c>
      <c r="E158" s="430" t="s">
        <v>478</v>
      </c>
      <c r="F158" s="430" t="s">
        <v>504</v>
      </c>
      <c r="G158" s="431" t="s">
        <v>389</v>
      </c>
      <c r="H158" s="430" t="s">
        <v>390</v>
      </c>
      <c r="I158" s="430" t="s">
        <v>391</v>
      </c>
      <c r="J158" s="430">
        <v>77</v>
      </c>
      <c r="K158" s="432">
        <v>0</v>
      </c>
      <c r="L158" s="433" t="s">
        <v>480</v>
      </c>
      <c r="M158" s="434" t="s">
        <v>393</v>
      </c>
      <c r="N158" s="435">
        <v>0</v>
      </c>
      <c r="O158" s="435">
        <v>0</v>
      </c>
    </row>
    <row r="159" spans="1:15">
      <c r="A159" s="430" t="s">
        <v>523</v>
      </c>
      <c r="B159" s="430" t="s">
        <v>524</v>
      </c>
      <c r="C159" s="430" t="s">
        <v>525</v>
      </c>
      <c r="D159" s="430" t="s">
        <v>526</v>
      </c>
      <c r="E159" s="430" t="s">
        <v>478</v>
      </c>
      <c r="F159" s="430" t="s">
        <v>504</v>
      </c>
      <c r="G159" s="431" t="s">
        <v>389</v>
      </c>
      <c r="H159" s="430" t="s">
        <v>390</v>
      </c>
      <c r="I159" s="430" t="s">
        <v>410</v>
      </c>
      <c r="J159" s="430">
        <v>69</v>
      </c>
      <c r="K159" s="432">
        <v>0</v>
      </c>
      <c r="L159" s="433" t="s">
        <v>480</v>
      </c>
      <c r="M159" s="434" t="s">
        <v>393</v>
      </c>
      <c r="N159" s="435">
        <v>0</v>
      </c>
      <c r="O159" s="435">
        <v>0</v>
      </c>
    </row>
    <row r="160" spans="1:15">
      <c r="A160" s="430" t="s">
        <v>527</v>
      </c>
      <c r="B160" s="430" t="s">
        <v>528</v>
      </c>
      <c r="C160" s="430" t="s">
        <v>495</v>
      </c>
      <c r="D160" s="430" t="s">
        <v>522</v>
      </c>
      <c r="E160" s="430" t="s">
        <v>478</v>
      </c>
      <c r="F160" s="430" t="s">
        <v>504</v>
      </c>
      <c r="G160" s="431" t="s">
        <v>389</v>
      </c>
      <c r="H160" s="430" t="s">
        <v>390</v>
      </c>
      <c r="I160" s="430" t="s">
        <v>400</v>
      </c>
      <c r="J160" s="430">
        <v>19</v>
      </c>
      <c r="K160" s="432">
        <v>1297053</v>
      </c>
      <c r="L160" s="433" t="s">
        <v>480</v>
      </c>
      <c r="M160" s="434" t="s">
        <v>393</v>
      </c>
      <c r="N160" s="435">
        <v>1297053</v>
      </c>
      <c r="O160" s="435">
        <v>1297053</v>
      </c>
    </row>
    <row r="161" spans="1:15">
      <c r="A161" s="430" t="s">
        <v>527</v>
      </c>
      <c r="B161" s="430" t="s">
        <v>528</v>
      </c>
      <c r="C161" s="430" t="s">
        <v>495</v>
      </c>
      <c r="D161" s="430" t="s">
        <v>522</v>
      </c>
      <c r="E161" s="430" t="s">
        <v>478</v>
      </c>
      <c r="F161" s="430" t="s">
        <v>504</v>
      </c>
      <c r="G161" s="431" t="s">
        <v>389</v>
      </c>
      <c r="H161" s="430" t="s">
        <v>390</v>
      </c>
      <c r="I161" s="430" t="s">
        <v>391</v>
      </c>
      <c r="J161" s="430">
        <v>77</v>
      </c>
      <c r="K161" s="432">
        <v>0</v>
      </c>
      <c r="L161" s="433" t="s">
        <v>480</v>
      </c>
      <c r="M161" s="434" t="s">
        <v>393</v>
      </c>
      <c r="N161" s="435">
        <v>0</v>
      </c>
      <c r="O161" s="435">
        <v>0</v>
      </c>
    </row>
    <row r="162" spans="1:15">
      <c r="A162" s="430" t="s">
        <v>527</v>
      </c>
      <c r="B162" s="430" t="s">
        <v>528</v>
      </c>
      <c r="C162" s="430" t="s">
        <v>495</v>
      </c>
      <c r="D162" s="430" t="s">
        <v>522</v>
      </c>
      <c r="E162" s="430" t="s">
        <v>478</v>
      </c>
      <c r="F162" s="430" t="s">
        <v>504</v>
      </c>
      <c r="G162" s="431" t="s">
        <v>389</v>
      </c>
      <c r="H162" s="430" t="s">
        <v>390</v>
      </c>
      <c r="I162" s="430" t="s">
        <v>410</v>
      </c>
      <c r="J162" s="430">
        <v>69</v>
      </c>
      <c r="K162" s="432">
        <v>0</v>
      </c>
      <c r="L162" s="433" t="s">
        <v>480</v>
      </c>
      <c r="M162" s="434" t="s">
        <v>393</v>
      </c>
      <c r="N162" s="435">
        <v>0</v>
      </c>
      <c r="O162" s="435">
        <v>0</v>
      </c>
    </row>
    <row r="163" spans="1:15">
      <c r="A163" s="430" t="s">
        <v>529</v>
      </c>
      <c r="B163" s="430" t="s">
        <v>489</v>
      </c>
      <c r="C163" s="430" t="s">
        <v>489</v>
      </c>
      <c r="D163" s="430" t="s">
        <v>529</v>
      </c>
      <c r="E163" s="430" t="s">
        <v>478</v>
      </c>
      <c r="F163" s="430" t="s">
        <v>530</v>
      </c>
      <c r="G163" s="431" t="s">
        <v>389</v>
      </c>
      <c r="H163" s="430" t="s">
        <v>390</v>
      </c>
      <c r="I163" s="430" t="s">
        <v>400</v>
      </c>
      <c r="J163" s="430">
        <v>19</v>
      </c>
      <c r="K163" s="432">
        <v>374618069</v>
      </c>
      <c r="L163" s="433" t="s">
        <v>480</v>
      </c>
      <c r="M163" s="434" t="s">
        <v>393</v>
      </c>
      <c r="N163" s="435">
        <v>374618069</v>
      </c>
      <c r="O163" s="435">
        <v>374618069</v>
      </c>
    </row>
    <row r="164" spans="1:15">
      <c r="A164" s="430" t="s">
        <v>529</v>
      </c>
      <c r="B164" s="430" t="s">
        <v>489</v>
      </c>
      <c r="C164" s="430" t="s">
        <v>489</v>
      </c>
      <c r="D164" s="430" t="s">
        <v>529</v>
      </c>
      <c r="E164" s="430" t="s">
        <v>478</v>
      </c>
      <c r="F164" s="430" t="s">
        <v>530</v>
      </c>
      <c r="G164" s="431" t="s">
        <v>389</v>
      </c>
      <c r="H164" s="430" t="s">
        <v>390</v>
      </c>
      <c r="I164" s="430" t="s">
        <v>391</v>
      </c>
      <c r="J164" s="430">
        <v>77</v>
      </c>
      <c r="K164" s="432">
        <v>0</v>
      </c>
      <c r="L164" s="433" t="s">
        <v>480</v>
      </c>
      <c r="M164" s="434" t="s">
        <v>393</v>
      </c>
      <c r="N164" s="435">
        <v>0</v>
      </c>
      <c r="O164" s="435">
        <v>0</v>
      </c>
    </row>
    <row r="165" spans="1:15">
      <c r="A165" s="430" t="s">
        <v>529</v>
      </c>
      <c r="B165" s="430" t="s">
        <v>489</v>
      </c>
      <c r="C165" s="430" t="s">
        <v>489</v>
      </c>
      <c r="D165" s="430" t="s">
        <v>529</v>
      </c>
      <c r="E165" s="430" t="s">
        <v>478</v>
      </c>
      <c r="F165" s="430" t="s">
        <v>530</v>
      </c>
      <c r="G165" s="431" t="s">
        <v>389</v>
      </c>
      <c r="H165" s="430" t="s">
        <v>390</v>
      </c>
      <c r="I165" s="430" t="s">
        <v>410</v>
      </c>
      <c r="J165" s="430">
        <v>69</v>
      </c>
      <c r="K165" s="432">
        <v>0</v>
      </c>
      <c r="L165" s="433" t="s">
        <v>480</v>
      </c>
      <c r="M165" s="434" t="s">
        <v>393</v>
      </c>
      <c r="N165" s="435">
        <v>0</v>
      </c>
      <c r="O165" s="435">
        <v>0</v>
      </c>
    </row>
    <row r="166" spans="1:15">
      <c r="A166" s="430" t="s">
        <v>531</v>
      </c>
      <c r="B166" s="430" t="s">
        <v>489</v>
      </c>
      <c r="C166" s="430" t="s">
        <v>489</v>
      </c>
      <c r="D166" s="430" t="s">
        <v>532</v>
      </c>
      <c r="E166" s="430" t="s">
        <v>478</v>
      </c>
      <c r="F166" s="430" t="s">
        <v>479</v>
      </c>
      <c r="G166" s="431" t="s">
        <v>389</v>
      </c>
      <c r="H166" s="430" t="s">
        <v>390</v>
      </c>
      <c r="I166" s="430" t="s">
        <v>400</v>
      </c>
      <c r="J166" s="430">
        <v>19</v>
      </c>
      <c r="K166" s="432">
        <v>4864484</v>
      </c>
      <c r="L166" s="433" t="s">
        <v>480</v>
      </c>
      <c r="M166" s="434" t="s">
        <v>393</v>
      </c>
      <c r="N166" s="435">
        <v>4864484</v>
      </c>
      <c r="O166" s="435">
        <v>4864484</v>
      </c>
    </row>
    <row r="167" spans="1:15">
      <c r="A167" s="430" t="s">
        <v>531</v>
      </c>
      <c r="B167" s="430" t="s">
        <v>489</v>
      </c>
      <c r="C167" s="430" t="s">
        <v>489</v>
      </c>
      <c r="D167" s="430" t="s">
        <v>532</v>
      </c>
      <c r="E167" s="430" t="s">
        <v>478</v>
      </c>
      <c r="F167" s="430" t="s">
        <v>479</v>
      </c>
      <c r="G167" s="431" t="s">
        <v>389</v>
      </c>
      <c r="H167" s="430" t="s">
        <v>390</v>
      </c>
      <c r="I167" s="430" t="s">
        <v>391</v>
      </c>
      <c r="J167" s="430">
        <v>77</v>
      </c>
      <c r="K167" s="432">
        <v>0</v>
      </c>
      <c r="L167" s="433" t="s">
        <v>480</v>
      </c>
      <c r="M167" s="434" t="s">
        <v>393</v>
      </c>
      <c r="N167" s="435">
        <v>0</v>
      </c>
      <c r="O167" s="435">
        <v>0</v>
      </c>
    </row>
    <row r="168" spans="1:15">
      <c r="A168" s="430" t="s">
        <v>531</v>
      </c>
      <c r="B168" s="430" t="s">
        <v>489</v>
      </c>
      <c r="C168" s="430" t="s">
        <v>489</v>
      </c>
      <c r="D168" s="430" t="s">
        <v>532</v>
      </c>
      <c r="E168" s="430" t="s">
        <v>478</v>
      </c>
      <c r="F168" s="430" t="s">
        <v>479</v>
      </c>
      <c r="G168" s="431" t="s">
        <v>389</v>
      </c>
      <c r="H168" s="430" t="s">
        <v>390</v>
      </c>
      <c r="I168" s="430" t="s">
        <v>410</v>
      </c>
      <c r="J168" s="430">
        <v>69</v>
      </c>
      <c r="K168" s="432">
        <v>0</v>
      </c>
      <c r="L168" s="433" t="s">
        <v>480</v>
      </c>
      <c r="M168" s="434" t="s">
        <v>393</v>
      </c>
      <c r="N168" s="435">
        <v>0</v>
      </c>
      <c r="O168" s="435">
        <v>0</v>
      </c>
    </row>
    <row r="169" spans="1:15">
      <c r="A169" s="430" t="s">
        <v>533</v>
      </c>
      <c r="B169" s="430" t="s">
        <v>534</v>
      </c>
      <c r="C169" s="430" t="s">
        <v>535</v>
      </c>
      <c r="D169" s="430" t="s">
        <v>536</v>
      </c>
      <c r="E169" s="430" t="s">
        <v>478</v>
      </c>
      <c r="F169" s="430" t="s">
        <v>479</v>
      </c>
      <c r="G169" s="431" t="s">
        <v>389</v>
      </c>
      <c r="H169" s="430" t="s">
        <v>390</v>
      </c>
      <c r="I169" s="430" t="s">
        <v>400</v>
      </c>
      <c r="J169" s="430">
        <v>19</v>
      </c>
      <c r="K169" s="432">
        <v>5583270</v>
      </c>
      <c r="L169" s="433" t="s">
        <v>480</v>
      </c>
      <c r="M169" s="434" t="s">
        <v>393</v>
      </c>
      <c r="N169" s="435">
        <v>5583270</v>
      </c>
      <c r="O169" s="435">
        <v>5583270</v>
      </c>
    </row>
    <row r="170" spans="1:15">
      <c r="A170" s="430" t="s">
        <v>533</v>
      </c>
      <c r="B170" s="430" t="s">
        <v>534</v>
      </c>
      <c r="C170" s="430" t="s">
        <v>535</v>
      </c>
      <c r="D170" s="430" t="s">
        <v>536</v>
      </c>
      <c r="E170" s="430" t="s">
        <v>478</v>
      </c>
      <c r="F170" s="430" t="s">
        <v>479</v>
      </c>
      <c r="G170" s="431" t="s">
        <v>389</v>
      </c>
      <c r="H170" s="430" t="s">
        <v>390</v>
      </c>
      <c r="I170" s="430" t="s">
        <v>391</v>
      </c>
      <c r="J170" s="430">
        <v>77</v>
      </c>
      <c r="K170" s="432">
        <v>0</v>
      </c>
      <c r="L170" s="433" t="s">
        <v>480</v>
      </c>
      <c r="M170" s="434" t="s">
        <v>393</v>
      </c>
      <c r="N170" s="435">
        <v>0</v>
      </c>
      <c r="O170" s="435">
        <v>0</v>
      </c>
    </row>
    <row r="171" spans="1:15">
      <c r="A171" s="430" t="s">
        <v>533</v>
      </c>
      <c r="B171" s="430" t="s">
        <v>534</v>
      </c>
      <c r="C171" s="430" t="s">
        <v>535</v>
      </c>
      <c r="D171" s="430" t="s">
        <v>536</v>
      </c>
      <c r="E171" s="430" t="s">
        <v>478</v>
      </c>
      <c r="F171" s="430" t="s">
        <v>479</v>
      </c>
      <c r="G171" s="431" t="s">
        <v>389</v>
      </c>
      <c r="H171" s="430" t="s">
        <v>390</v>
      </c>
      <c r="I171" s="430" t="s">
        <v>410</v>
      </c>
      <c r="J171" s="430">
        <v>69</v>
      </c>
      <c r="K171" s="432">
        <v>0</v>
      </c>
      <c r="L171" s="433" t="s">
        <v>480</v>
      </c>
      <c r="M171" s="434" t="s">
        <v>393</v>
      </c>
      <c r="N171" s="435">
        <v>0</v>
      </c>
      <c r="O171" s="435">
        <v>0</v>
      </c>
    </row>
    <row r="172" spans="1:15">
      <c r="A172" s="430" t="s">
        <v>537</v>
      </c>
      <c r="B172" s="430" t="s">
        <v>422</v>
      </c>
      <c r="C172" s="430" t="s">
        <v>423</v>
      </c>
      <c r="D172" s="430" t="s">
        <v>522</v>
      </c>
      <c r="E172" s="430" t="s">
        <v>478</v>
      </c>
      <c r="F172" s="430" t="s">
        <v>538</v>
      </c>
      <c r="G172" s="431" t="s">
        <v>389</v>
      </c>
      <c r="H172" s="430" t="s">
        <v>390</v>
      </c>
      <c r="I172" s="430" t="s">
        <v>400</v>
      </c>
      <c r="J172" s="430">
        <v>19</v>
      </c>
      <c r="K172" s="432">
        <v>91556439</v>
      </c>
      <c r="L172" s="433" t="s">
        <v>480</v>
      </c>
      <c r="M172" s="434" t="s">
        <v>393</v>
      </c>
      <c r="N172" s="435">
        <v>91556439</v>
      </c>
      <c r="O172" s="435">
        <v>91556439</v>
      </c>
    </row>
    <row r="173" spans="1:15">
      <c r="A173" s="430" t="s">
        <v>537</v>
      </c>
      <c r="B173" s="430" t="s">
        <v>422</v>
      </c>
      <c r="C173" s="430" t="s">
        <v>423</v>
      </c>
      <c r="D173" s="430" t="s">
        <v>522</v>
      </c>
      <c r="E173" s="430" t="s">
        <v>478</v>
      </c>
      <c r="F173" s="430" t="s">
        <v>538</v>
      </c>
      <c r="G173" s="431" t="s">
        <v>389</v>
      </c>
      <c r="H173" s="430" t="s">
        <v>390</v>
      </c>
      <c r="I173" s="430" t="s">
        <v>391</v>
      </c>
      <c r="J173" s="430">
        <v>77</v>
      </c>
      <c r="K173" s="432">
        <v>0</v>
      </c>
      <c r="L173" s="433" t="s">
        <v>480</v>
      </c>
      <c r="M173" s="434" t="s">
        <v>393</v>
      </c>
      <c r="N173" s="435">
        <v>0</v>
      </c>
      <c r="O173" s="435">
        <v>0</v>
      </c>
    </row>
    <row r="174" spans="1:15">
      <c r="A174" s="430" t="s">
        <v>537</v>
      </c>
      <c r="B174" s="430" t="s">
        <v>422</v>
      </c>
      <c r="C174" s="430" t="s">
        <v>423</v>
      </c>
      <c r="D174" s="430" t="s">
        <v>522</v>
      </c>
      <c r="E174" s="430" t="s">
        <v>478</v>
      </c>
      <c r="F174" s="430" t="s">
        <v>538</v>
      </c>
      <c r="G174" s="431" t="s">
        <v>389</v>
      </c>
      <c r="H174" s="430" t="s">
        <v>390</v>
      </c>
      <c r="I174" s="430" t="s">
        <v>410</v>
      </c>
      <c r="J174" s="430">
        <v>69</v>
      </c>
      <c r="K174" s="432">
        <v>0</v>
      </c>
      <c r="L174" s="433" t="s">
        <v>480</v>
      </c>
      <c r="M174" s="434" t="s">
        <v>393</v>
      </c>
      <c r="N174" s="435">
        <v>0</v>
      </c>
      <c r="O174" s="435">
        <v>0</v>
      </c>
    </row>
    <row r="175" spans="1:15">
      <c r="A175" s="430" t="s">
        <v>539</v>
      </c>
      <c r="B175" s="430" t="s">
        <v>447</v>
      </c>
      <c r="C175" s="430" t="s">
        <v>447</v>
      </c>
      <c r="D175" s="430" t="s">
        <v>540</v>
      </c>
      <c r="E175" s="430" t="s">
        <v>478</v>
      </c>
      <c r="F175" s="430" t="s">
        <v>504</v>
      </c>
      <c r="G175" s="431" t="s">
        <v>389</v>
      </c>
      <c r="H175" s="430" t="s">
        <v>390</v>
      </c>
      <c r="I175" s="430" t="s">
        <v>400</v>
      </c>
      <c r="J175" s="430">
        <v>19</v>
      </c>
      <c r="K175" s="432">
        <v>3878578</v>
      </c>
      <c r="L175" s="433" t="s">
        <v>480</v>
      </c>
      <c r="M175" s="434" t="s">
        <v>393</v>
      </c>
      <c r="N175" s="435">
        <v>3878578</v>
      </c>
      <c r="O175" s="435">
        <v>3878578</v>
      </c>
    </row>
    <row r="176" spans="1:15">
      <c r="A176" s="430" t="s">
        <v>539</v>
      </c>
      <c r="B176" s="430" t="s">
        <v>447</v>
      </c>
      <c r="C176" s="430" t="s">
        <v>447</v>
      </c>
      <c r="D176" s="430" t="s">
        <v>540</v>
      </c>
      <c r="E176" s="430" t="s">
        <v>478</v>
      </c>
      <c r="F176" s="430" t="s">
        <v>504</v>
      </c>
      <c r="G176" s="431" t="s">
        <v>389</v>
      </c>
      <c r="H176" s="430" t="s">
        <v>390</v>
      </c>
      <c r="I176" s="430" t="s">
        <v>391</v>
      </c>
      <c r="J176" s="430">
        <v>77</v>
      </c>
      <c r="K176" s="432">
        <v>0</v>
      </c>
      <c r="L176" s="433" t="s">
        <v>480</v>
      </c>
      <c r="M176" s="434" t="s">
        <v>393</v>
      </c>
      <c r="N176" s="435">
        <v>0</v>
      </c>
      <c r="O176" s="435">
        <v>0</v>
      </c>
    </row>
    <row r="177" spans="1:15">
      <c r="A177" s="430" t="s">
        <v>539</v>
      </c>
      <c r="B177" s="430" t="s">
        <v>447</v>
      </c>
      <c r="C177" s="430" t="s">
        <v>447</v>
      </c>
      <c r="D177" s="430" t="s">
        <v>540</v>
      </c>
      <c r="E177" s="430" t="s">
        <v>478</v>
      </c>
      <c r="F177" s="430" t="s">
        <v>504</v>
      </c>
      <c r="G177" s="431" t="s">
        <v>389</v>
      </c>
      <c r="H177" s="430" t="s">
        <v>390</v>
      </c>
      <c r="I177" s="430" t="s">
        <v>410</v>
      </c>
      <c r="J177" s="430">
        <v>69</v>
      </c>
      <c r="K177" s="432">
        <v>0</v>
      </c>
      <c r="L177" s="433" t="s">
        <v>480</v>
      </c>
      <c r="M177" s="434" t="s">
        <v>393</v>
      </c>
      <c r="N177" s="435">
        <v>0</v>
      </c>
      <c r="O177" s="435">
        <v>0</v>
      </c>
    </row>
    <row r="178" spans="1:15">
      <c r="A178" s="430" t="s">
        <v>541</v>
      </c>
      <c r="B178" s="430" t="s">
        <v>473</v>
      </c>
      <c r="C178" s="430" t="s">
        <v>473</v>
      </c>
      <c r="D178" s="430" t="s">
        <v>540</v>
      </c>
      <c r="E178" s="430" t="s">
        <v>478</v>
      </c>
      <c r="F178" s="430" t="s">
        <v>530</v>
      </c>
      <c r="G178" s="431" t="s">
        <v>389</v>
      </c>
      <c r="H178" s="430" t="s">
        <v>390</v>
      </c>
      <c r="I178" s="430" t="s">
        <v>400</v>
      </c>
      <c r="J178" s="430">
        <v>19</v>
      </c>
      <c r="K178" s="432">
        <v>3124736956</v>
      </c>
      <c r="L178" s="433" t="s">
        <v>480</v>
      </c>
      <c r="M178" s="434" t="s">
        <v>393</v>
      </c>
      <c r="N178" s="435">
        <v>3124736956</v>
      </c>
      <c r="O178" s="435">
        <v>3124736956</v>
      </c>
    </row>
    <row r="179" spans="1:15">
      <c r="A179" s="430" t="s">
        <v>541</v>
      </c>
      <c r="B179" s="430" t="s">
        <v>473</v>
      </c>
      <c r="C179" s="430" t="s">
        <v>473</v>
      </c>
      <c r="D179" s="430" t="s">
        <v>540</v>
      </c>
      <c r="E179" s="430" t="s">
        <v>478</v>
      </c>
      <c r="F179" s="430" t="s">
        <v>530</v>
      </c>
      <c r="G179" s="431" t="s">
        <v>389</v>
      </c>
      <c r="H179" s="430" t="s">
        <v>390</v>
      </c>
      <c r="I179" s="430" t="s">
        <v>391</v>
      </c>
      <c r="J179" s="430">
        <v>77</v>
      </c>
      <c r="K179" s="432">
        <v>0</v>
      </c>
      <c r="L179" s="433" t="s">
        <v>480</v>
      </c>
      <c r="M179" s="434" t="s">
        <v>393</v>
      </c>
      <c r="N179" s="435">
        <v>0</v>
      </c>
      <c r="O179" s="435">
        <v>0</v>
      </c>
    </row>
    <row r="180" spans="1:15">
      <c r="A180" s="430" t="s">
        <v>541</v>
      </c>
      <c r="B180" s="430" t="s">
        <v>473</v>
      </c>
      <c r="C180" s="430" t="s">
        <v>473</v>
      </c>
      <c r="D180" s="430" t="s">
        <v>540</v>
      </c>
      <c r="E180" s="430" t="s">
        <v>478</v>
      </c>
      <c r="F180" s="430" t="s">
        <v>530</v>
      </c>
      <c r="G180" s="431" t="s">
        <v>389</v>
      </c>
      <c r="H180" s="430" t="s">
        <v>390</v>
      </c>
      <c r="I180" s="430" t="s">
        <v>410</v>
      </c>
      <c r="J180" s="430">
        <v>69</v>
      </c>
      <c r="K180" s="432">
        <v>0</v>
      </c>
      <c r="L180" s="433" t="s">
        <v>480</v>
      </c>
      <c r="M180" s="434" t="s">
        <v>393</v>
      </c>
      <c r="N180" s="435">
        <v>0</v>
      </c>
      <c r="O180" s="435">
        <v>0</v>
      </c>
    </row>
    <row r="181" spans="1:15">
      <c r="A181" s="430" t="s">
        <v>542</v>
      </c>
      <c r="B181" s="430" t="s">
        <v>543</v>
      </c>
      <c r="C181" s="430" t="s">
        <v>544</v>
      </c>
      <c r="D181" s="430" t="s">
        <v>545</v>
      </c>
      <c r="E181" s="430" t="s">
        <v>478</v>
      </c>
      <c r="F181" s="430" t="s">
        <v>479</v>
      </c>
      <c r="G181" s="431" t="s">
        <v>389</v>
      </c>
      <c r="H181" s="430" t="s">
        <v>390</v>
      </c>
      <c r="I181" s="430" t="s">
        <v>400</v>
      </c>
      <c r="J181" s="430">
        <v>19</v>
      </c>
      <c r="K181" s="432">
        <v>2141594</v>
      </c>
      <c r="L181" s="433" t="s">
        <v>480</v>
      </c>
      <c r="M181" s="434" t="s">
        <v>393</v>
      </c>
      <c r="N181" s="435">
        <v>2141594</v>
      </c>
      <c r="O181" s="435">
        <v>2141594</v>
      </c>
    </row>
    <row r="182" spans="1:15">
      <c r="A182" s="430" t="s">
        <v>542</v>
      </c>
      <c r="B182" s="430" t="s">
        <v>543</v>
      </c>
      <c r="C182" s="430" t="s">
        <v>544</v>
      </c>
      <c r="D182" s="430" t="s">
        <v>545</v>
      </c>
      <c r="E182" s="430" t="s">
        <v>478</v>
      </c>
      <c r="F182" s="430" t="s">
        <v>479</v>
      </c>
      <c r="G182" s="431" t="s">
        <v>389</v>
      </c>
      <c r="H182" s="430" t="s">
        <v>390</v>
      </c>
      <c r="I182" s="430" t="s">
        <v>410</v>
      </c>
      <c r="J182" s="430">
        <v>69</v>
      </c>
      <c r="K182" s="432">
        <v>0</v>
      </c>
      <c r="L182" s="433" t="s">
        <v>480</v>
      </c>
      <c r="M182" s="434" t="s">
        <v>393</v>
      </c>
      <c r="N182" s="435">
        <v>0</v>
      </c>
      <c r="O182" s="435">
        <v>0</v>
      </c>
    </row>
    <row r="183" spans="1:15">
      <c r="A183" s="430" t="s">
        <v>546</v>
      </c>
      <c r="B183" s="430" t="s">
        <v>547</v>
      </c>
      <c r="C183" s="430" t="s">
        <v>548</v>
      </c>
      <c r="D183" s="430" t="s">
        <v>545</v>
      </c>
      <c r="E183" s="430" t="s">
        <v>478</v>
      </c>
      <c r="F183" s="430" t="s">
        <v>479</v>
      </c>
      <c r="G183" s="431" t="s">
        <v>389</v>
      </c>
      <c r="H183" s="430" t="s">
        <v>390</v>
      </c>
      <c r="I183" s="430" t="s">
        <v>400</v>
      </c>
      <c r="J183" s="430">
        <v>19</v>
      </c>
      <c r="K183" s="432">
        <v>5086441</v>
      </c>
      <c r="L183" s="433" t="s">
        <v>480</v>
      </c>
      <c r="M183" s="434" t="s">
        <v>393</v>
      </c>
      <c r="N183" s="435">
        <v>5086441</v>
      </c>
      <c r="O183" s="435">
        <v>5086441</v>
      </c>
    </row>
    <row r="184" spans="1:15">
      <c r="A184" s="430" t="s">
        <v>546</v>
      </c>
      <c r="B184" s="430" t="s">
        <v>547</v>
      </c>
      <c r="C184" s="430" t="s">
        <v>548</v>
      </c>
      <c r="D184" s="430" t="s">
        <v>545</v>
      </c>
      <c r="E184" s="430" t="s">
        <v>478</v>
      </c>
      <c r="F184" s="430" t="s">
        <v>479</v>
      </c>
      <c r="G184" s="431" t="s">
        <v>389</v>
      </c>
      <c r="H184" s="430" t="s">
        <v>390</v>
      </c>
      <c r="I184" s="430" t="s">
        <v>410</v>
      </c>
      <c r="J184" s="430">
        <v>69</v>
      </c>
      <c r="K184" s="432">
        <v>0</v>
      </c>
      <c r="L184" s="433" t="s">
        <v>480</v>
      </c>
      <c r="M184" s="434" t="s">
        <v>393</v>
      </c>
      <c r="N184" s="435">
        <v>0</v>
      </c>
      <c r="O184" s="435">
        <v>0</v>
      </c>
    </row>
    <row r="185" spans="1:15">
      <c r="A185" s="430" t="s">
        <v>549</v>
      </c>
      <c r="B185" s="430" t="s">
        <v>550</v>
      </c>
      <c r="C185" s="430" t="s">
        <v>551</v>
      </c>
      <c r="D185" s="430" t="s">
        <v>552</v>
      </c>
      <c r="E185" s="430" t="s">
        <v>478</v>
      </c>
      <c r="F185" s="430" t="s">
        <v>479</v>
      </c>
      <c r="G185" s="431" t="s">
        <v>389</v>
      </c>
      <c r="H185" s="430" t="s">
        <v>390</v>
      </c>
      <c r="I185" s="430" t="s">
        <v>400</v>
      </c>
      <c r="J185" s="430">
        <v>19</v>
      </c>
      <c r="K185" s="432">
        <v>2972043</v>
      </c>
      <c r="L185" s="433" t="s">
        <v>480</v>
      </c>
      <c r="M185" s="434" t="s">
        <v>393</v>
      </c>
      <c r="N185" s="435">
        <v>2972043</v>
      </c>
      <c r="O185" s="435">
        <v>2972043</v>
      </c>
    </row>
    <row r="186" spans="1:15">
      <c r="A186" s="430" t="s">
        <v>549</v>
      </c>
      <c r="B186" s="430" t="s">
        <v>550</v>
      </c>
      <c r="C186" s="430" t="s">
        <v>551</v>
      </c>
      <c r="D186" s="430" t="s">
        <v>552</v>
      </c>
      <c r="E186" s="430" t="s">
        <v>478</v>
      </c>
      <c r="F186" s="430" t="s">
        <v>479</v>
      </c>
      <c r="G186" s="431" t="s">
        <v>389</v>
      </c>
      <c r="H186" s="430" t="s">
        <v>390</v>
      </c>
      <c r="I186" s="430" t="s">
        <v>391</v>
      </c>
      <c r="J186" s="430">
        <v>77</v>
      </c>
      <c r="K186" s="432">
        <v>0</v>
      </c>
      <c r="L186" s="433" t="s">
        <v>480</v>
      </c>
      <c r="M186" s="434" t="s">
        <v>393</v>
      </c>
      <c r="N186" s="435">
        <v>0</v>
      </c>
      <c r="O186" s="435">
        <v>0</v>
      </c>
    </row>
    <row r="187" spans="1:15">
      <c r="A187" s="430" t="s">
        <v>549</v>
      </c>
      <c r="B187" s="430" t="s">
        <v>550</v>
      </c>
      <c r="C187" s="430" t="s">
        <v>551</v>
      </c>
      <c r="D187" s="430" t="s">
        <v>552</v>
      </c>
      <c r="E187" s="430" t="s">
        <v>478</v>
      </c>
      <c r="F187" s="430" t="s">
        <v>479</v>
      </c>
      <c r="G187" s="431" t="s">
        <v>389</v>
      </c>
      <c r="H187" s="430" t="s">
        <v>390</v>
      </c>
      <c r="I187" s="430" t="s">
        <v>410</v>
      </c>
      <c r="J187" s="430">
        <v>69</v>
      </c>
      <c r="K187" s="432">
        <v>0</v>
      </c>
      <c r="L187" s="433" t="s">
        <v>480</v>
      </c>
      <c r="M187" s="434" t="s">
        <v>393</v>
      </c>
      <c r="N187" s="435">
        <v>0</v>
      </c>
      <c r="O187" s="435">
        <v>0</v>
      </c>
    </row>
    <row r="188" spans="1:15">
      <c r="A188" s="430" t="s">
        <v>553</v>
      </c>
      <c r="B188" s="430" t="s">
        <v>501</v>
      </c>
      <c r="C188" s="430" t="s">
        <v>502</v>
      </c>
      <c r="D188" s="430" t="s">
        <v>554</v>
      </c>
      <c r="E188" s="430" t="s">
        <v>478</v>
      </c>
      <c r="F188" s="430" t="s">
        <v>479</v>
      </c>
      <c r="G188" s="431" t="s">
        <v>389</v>
      </c>
      <c r="H188" s="430" t="s">
        <v>390</v>
      </c>
      <c r="I188" s="430" t="s">
        <v>400</v>
      </c>
      <c r="J188" s="430">
        <v>19</v>
      </c>
      <c r="K188" s="432">
        <v>4888035</v>
      </c>
      <c r="L188" s="433" t="s">
        <v>480</v>
      </c>
      <c r="M188" s="434" t="s">
        <v>393</v>
      </c>
      <c r="N188" s="435">
        <v>4888035</v>
      </c>
      <c r="O188" s="435">
        <v>4888035</v>
      </c>
    </row>
    <row r="189" spans="1:15">
      <c r="A189" s="430" t="s">
        <v>553</v>
      </c>
      <c r="B189" s="430" t="s">
        <v>501</v>
      </c>
      <c r="C189" s="430" t="s">
        <v>502</v>
      </c>
      <c r="D189" s="430" t="s">
        <v>554</v>
      </c>
      <c r="E189" s="430" t="s">
        <v>478</v>
      </c>
      <c r="F189" s="430" t="s">
        <v>479</v>
      </c>
      <c r="G189" s="431" t="s">
        <v>389</v>
      </c>
      <c r="H189" s="430" t="s">
        <v>390</v>
      </c>
      <c r="I189" s="430" t="s">
        <v>391</v>
      </c>
      <c r="J189" s="430">
        <v>77</v>
      </c>
      <c r="K189" s="432">
        <v>0</v>
      </c>
      <c r="L189" s="433" t="s">
        <v>480</v>
      </c>
      <c r="M189" s="434" t="s">
        <v>393</v>
      </c>
      <c r="N189" s="435">
        <v>0</v>
      </c>
      <c r="O189" s="435">
        <v>0</v>
      </c>
    </row>
    <row r="190" spans="1:15">
      <c r="A190" s="430" t="s">
        <v>553</v>
      </c>
      <c r="B190" s="430" t="s">
        <v>501</v>
      </c>
      <c r="C190" s="430" t="s">
        <v>502</v>
      </c>
      <c r="D190" s="430" t="s">
        <v>554</v>
      </c>
      <c r="E190" s="430" t="s">
        <v>478</v>
      </c>
      <c r="F190" s="430" t="s">
        <v>479</v>
      </c>
      <c r="G190" s="431" t="s">
        <v>389</v>
      </c>
      <c r="H190" s="430" t="s">
        <v>390</v>
      </c>
      <c r="I190" s="430" t="s">
        <v>410</v>
      </c>
      <c r="J190" s="430">
        <v>69</v>
      </c>
      <c r="K190" s="432">
        <v>0</v>
      </c>
      <c r="L190" s="433" t="s">
        <v>480</v>
      </c>
      <c r="M190" s="434" t="s">
        <v>393</v>
      </c>
      <c r="N190" s="435">
        <v>0</v>
      </c>
      <c r="O190" s="435">
        <v>0</v>
      </c>
    </row>
    <row r="191" spans="1:15">
      <c r="A191" s="430" t="s">
        <v>555</v>
      </c>
      <c r="B191" s="430" t="s">
        <v>461</v>
      </c>
      <c r="C191" s="430" t="s">
        <v>556</v>
      </c>
      <c r="D191" s="430" t="s">
        <v>554</v>
      </c>
      <c r="E191" s="430" t="s">
        <v>478</v>
      </c>
      <c r="F191" s="430" t="s">
        <v>479</v>
      </c>
      <c r="G191" s="431" t="s">
        <v>389</v>
      </c>
      <c r="H191" s="430" t="s">
        <v>390</v>
      </c>
      <c r="I191" s="430" t="s">
        <v>400</v>
      </c>
      <c r="J191" s="430">
        <v>19</v>
      </c>
      <c r="K191" s="432">
        <v>4568197</v>
      </c>
      <c r="L191" s="433" t="s">
        <v>480</v>
      </c>
      <c r="M191" s="434" t="s">
        <v>393</v>
      </c>
      <c r="N191" s="435">
        <v>4568197</v>
      </c>
      <c r="O191" s="435">
        <v>4568197</v>
      </c>
    </row>
    <row r="192" spans="1:15">
      <c r="A192" s="430" t="s">
        <v>555</v>
      </c>
      <c r="B192" s="430" t="s">
        <v>461</v>
      </c>
      <c r="C192" s="430" t="s">
        <v>556</v>
      </c>
      <c r="D192" s="430" t="s">
        <v>554</v>
      </c>
      <c r="E192" s="430" t="s">
        <v>478</v>
      </c>
      <c r="F192" s="430" t="s">
        <v>479</v>
      </c>
      <c r="G192" s="431" t="s">
        <v>389</v>
      </c>
      <c r="H192" s="430" t="s">
        <v>390</v>
      </c>
      <c r="I192" s="430" t="s">
        <v>391</v>
      </c>
      <c r="J192" s="430">
        <v>77</v>
      </c>
      <c r="K192" s="432">
        <v>0</v>
      </c>
      <c r="L192" s="433" t="s">
        <v>480</v>
      </c>
      <c r="M192" s="434" t="s">
        <v>393</v>
      </c>
      <c r="N192" s="435">
        <v>0</v>
      </c>
      <c r="O192" s="435">
        <v>0</v>
      </c>
    </row>
    <row r="193" spans="1:15">
      <c r="A193" s="430" t="s">
        <v>555</v>
      </c>
      <c r="B193" s="430" t="s">
        <v>461</v>
      </c>
      <c r="C193" s="430" t="s">
        <v>556</v>
      </c>
      <c r="D193" s="430" t="s">
        <v>554</v>
      </c>
      <c r="E193" s="430" t="s">
        <v>478</v>
      </c>
      <c r="F193" s="430" t="s">
        <v>479</v>
      </c>
      <c r="G193" s="431" t="s">
        <v>389</v>
      </c>
      <c r="H193" s="430" t="s">
        <v>390</v>
      </c>
      <c r="I193" s="430" t="s">
        <v>410</v>
      </c>
      <c r="J193" s="430">
        <v>69</v>
      </c>
      <c r="K193" s="432">
        <v>0</v>
      </c>
      <c r="L193" s="433" t="s">
        <v>480</v>
      </c>
      <c r="M193" s="434" t="s">
        <v>393</v>
      </c>
      <c r="N193" s="435">
        <v>0</v>
      </c>
      <c r="O193" s="435">
        <v>0</v>
      </c>
    </row>
    <row r="194" spans="1:15">
      <c r="A194" s="430" t="s">
        <v>557</v>
      </c>
      <c r="B194" s="430" t="s">
        <v>489</v>
      </c>
      <c r="C194" s="430" t="s">
        <v>556</v>
      </c>
      <c r="D194" s="430" t="s">
        <v>554</v>
      </c>
      <c r="E194" s="430" t="s">
        <v>478</v>
      </c>
      <c r="F194" s="430" t="s">
        <v>504</v>
      </c>
      <c r="G194" s="431" t="s">
        <v>389</v>
      </c>
      <c r="H194" s="430" t="s">
        <v>390</v>
      </c>
      <c r="I194" s="430" t="s">
        <v>400</v>
      </c>
      <c r="J194" s="430">
        <v>19</v>
      </c>
      <c r="K194" s="432">
        <v>0</v>
      </c>
      <c r="L194" s="433" t="s">
        <v>480</v>
      </c>
      <c r="M194" s="434" t="s">
        <v>393</v>
      </c>
      <c r="N194" s="435">
        <v>0</v>
      </c>
      <c r="O194" s="435">
        <v>0</v>
      </c>
    </row>
    <row r="195" spans="1:15">
      <c r="A195" s="430" t="s">
        <v>557</v>
      </c>
      <c r="B195" s="430" t="s">
        <v>489</v>
      </c>
      <c r="C195" s="430" t="s">
        <v>556</v>
      </c>
      <c r="D195" s="430" t="s">
        <v>554</v>
      </c>
      <c r="E195" s="430" t="s">
        <v>478</v>
      </c>
      <c r="F195" s="430" t="s">
        <v>504</v>
      </c>
      <c r="G195" s="431" t="s">
        <v>389</v>
      </c>
      <c r="H195" s="430" t="s">
        <v>390</v>
      </c>
      <c r="I195" s="430" t="s">
        <v>391</v>
      </c>
      <c r="J195" s="430">
        <v>77</v>
      </c>
      <c r="K195" s="432">
        <v>0</v>
      </c>
      <c r="L195" s="433" t="s">
        <v>480</v>
      </c>
      <c r="M195" s="434" t="s">
        <v>393</v>
      </c>
      <c r="N195" s="435">
        <v>0</v>
      </c>
      <c r="O195" s="435">
        <v>0</v>
      </c>
    </row>
    <row r="196" spans="1:15">
      <c r="A196" s="430" t="s">
        <v>557</v>
      </c>
      <c r="B196" s="430" t="s">
        <v>489</v>
      </c>
      <c r="C196" s="430" t="s">
        <v>556</v>
      </c>
      <c r="D196" s="430" t="s">
        <v>554</v>
      </c>
      <c r="E196" s="430" t="s">
        <v>478</v>
      </c>
      <c r="F196" s="430" t="s">
        <v>504</v>
      </c>
      <c r="G196" s="431" t="s">
        <v>389</v>
      </c>
      <c r="H196" s="430" t="s">
        <v>390</v>
      </c>
      <c r="I196" s="430" t="s">
        <v>410</v>
      </c>
      <c r="J196" s="430">
        <v>69</v>
      </c>
      <c r="K196" s="432">
        <v>0</v>
      </c>
      <c r="L196" s="433" t="s">
        <v>480</v>
      </c>
      <c r="M196" s="434" t="s">
        <v>393</v>
      </c>
      <c r="N196" s="435">
        <v>0</v>
      </c>
      <c r="O196" s="435">
        <v>0</v>
      </c>
    </row>
    <row r="197" spans="1:15">
      <c r="A197" s="430" t="s">
        <v>558</v>
      </c>
      <c r="B197" s="430" t="s">
        <v>534</v>
      </c>
      <c r="C197" s="430" t="s">
        <v>559</v>
      </c>
      <c r="D197" s="430" t="s">
        <v>560</v>
      </c>
      <c r="E197" s="430" t="s">
        <v>478</v>
      </c>
      <c r="F197" s="430" t="s">
        <v>504</v>
      </c>
      <c r="G197" s="431" t="s">
        <v>389</v>
      </c>
      <c r="H197" s="430" t="s">
        <v>390</v>
      </c>
      <c r="I197" s="430" t="s">
        <v>400</v>
      </c>
      <c r="J197" s="430">
        <v>19</v>
      </c>
      <c r="K197" s="432">
        <v>0</v>
      </c>
      <c r="L197" s="433" t="s">
        <v>480</v>
      </c>
      <c r="M197" s="434" t="s">
        <v>393</v>
      </c>
      <c r="N197" s="435">
        <v>0</v>
      </c>
      <c r="O197" s="435">
        <v>0</v>
      </c>
    </row>
    <row r="198" spans="1:15">
      <c r="A198" s="430" t="s">
        <v>558</v>
      </c>
      <c r="B198" s="430" t="s">
        <v>534</v>
      </c>
      <c r="C198" s="430" t="s">
        <v>559</v>
      </c>
      <c r="D198" s="430" t="s">
        <v>560</v>
      </c>
      <c r="E198" s="430" t="s">
        <v>478</v>
      </c>
      <c r="F198" s="430" t="s">
        <v>504</v>
      </c>
      <c r="G198" s="431" t="s">
        <v>389</v>
      </c>
      <c r="H198" s="430" t="s">
        <v>390</v>
      </c>
      <c r="I198" s="430" t="s">
        <v>391</v>
      </c>
      <c r="J198" s="430">
        <v>77</v>
      </c>
      <c r="K198" s="432">
        <v>0</v>
      </c>
      <c r="L198" s="433" t="s">
        <v>480</v>
      </c>
      <c r="M198" s="434" t="s">
        <v>393</v>
      </c>
      <c r="N198" s="435">
        <v>0</v>
      </c>
      <c r="O198" s="435">
        <v>0</v>
      </c>
    </row>
    <row r="199" spans="1:15">
      <c r="A199" s="430" t="s">
        <v>558</v>
      </c>
      <c r="B199" s="430" t="s">
        <v>534</v>
      </c>
      <c r="C199" s="430" t="s">
        <v>559</v>
      </c>
      <c r="D199" s="430" t="s">
        <v>560</v>
      </c>
      <c r="E199" s="430" t="s">
        <v>478</v>
      </c>
      <c r="F199" s="430" t="s">
        <v>504</v>
      </c>
      <c r="G199" s="431" t="s">
        <v>389</v>
      </c>
      <c r="H199" s="430" t="s">
        <v>390</v>
      </c>
      <c r="I199" s="430" t="s">
        <v>410</v>
      </c>
      <c r="J199" s="430">
        <v>69</v>
      </c>
      <c r="K199" s="432">
        <v>0</v>
      </c>
      <c r="L199" s="433" t="s">
        <v>480</v>
      </c>
      <c r="M199" s="434" t="s">
        <v>393</v>
      </c>
      <c r="N199" s="435">
        <v>0</v>
      </c>
      <c r="O199" s="435">
        <v>0</v>
      </c>
    </row>
    <row r="200" spans="1:15">
      <c r="A200" s="430" t="s">
        <v>561</v>
      </c>
      <c r="B200" s="430" t="s">
        <v>562</v>
      </c>
      <c r="C200" s="430" t="s">
        <v>562</v>
      </c>
      <c r="D200" s="430" t="s">
        <v>563</v>
      </c>
      <c r="E200" s="430" t="s">
        <v>478</v>
      </c>
      <c r="F200" s="430" t="s">
        <v>538</v>
      </c>
      <c r="G200" s="431" t="s">
        <v>389</v>
      </c>
      <c r="H200" s="430" t="s">
        <v>390</v>
      </c>
      <c r="I200" s="430" t="s">
        <v>400</v>
      </c>
      <c r="J200" s="430">
        <v>19</v>
      </c>
      <c r="K200" s="432">
        <v>48880004</v>
      </c>
      <c r="L200" s="433" t="s">
        <v>480</v>
      </c>
      <c r="M200" s="434" t="s">
        <v>393</v>
      </c>
      <c r="N200" s="435">
        <v>48880004</v>
      </c>
      <c r="O200" s="435">
        <v>48880004</v>
      </c>
    </row>
    <row r="201" spans="1:15">
      <c r="A201" s="430" t="s">
        <v>561</v>
      </c>
      <c r="B201" s="430" t="s">
        <v>562</v>
      </c>
      <c r="C201" s="430" t="s">
        <v>562</v>
      </c>
      <c r="D201" s="430" t="s">
        <v>563</v>
      </c>
      <c r="E201" s="430" t="s">
        <v>478</v>
      </c>
      <c r="F201" s="430" t="s">
        <v>538</v>
      </c>
      <c r="G201" s="431" t="s">
        <v>389</v>
      </c>
      <c r="H201" s="430" t="s">
        <v>390</v>
      </c>
      <c r="I201" s="430" t="s">
        <v>391</v>
      </c>
      <c r="J201" s="430">
        <v>77</v>
      </c>
      <c r="K201" s="432">
        <v>0</v>
      </c>
      <c r="L201" s="433" t="s">
        <v>480</v>
      </c>
      <c r="M201" s="434" t="s">
        <v>393</v>
      </c>
      <c r="N201" s="435">
        <v>0</v>
      </c>
      <c r="O201" s="435">
        <v>0</v>
      </c>
    </row>
    <row r="202" spans="1:15">
      <c r="A202" s="430" t="s">
        <v>561</v>
      </c>
      <c r="B202" s="430" t="s">
        <v>562</v>
      </c>
      <c r="C202" s="430" t="s">
        <v>562</v>
      </c>
      <c r="D202" s="430" t="s">
        <v>563</v>
      </c>
      <c r="E202" s="430" t="s">
        <v>478</v>
      </c>
      <c r="F202" s="430" t="s">
        <v>538</v>
      </c>
      <c r="G202" s="431" t="s">
        <v>389</v>
      </c>
      <c r="H202" s="430" t="s">
        <v>390</v>
      </c>
      <c r="I202" s="430" t="s">
        <v>410</v>
      </c>
      <c r="J202" s="430">
        <v>69</v>
      </c>
      <c r="K202" s="432">
        <v>0</v>
      </c>
      <c r="L202" s="433" t="s">
        <v>480</v>
      </c>
      <c r="M202" s="434" t="s">
        <v>393</v>
      </c>
      <c r="N202" s="435">
        <v>0</v>
      </c>
      <c r="O202" s="435">
        <v>0</v>
      </c>
    </row>
    <row r="203" spans="1:15">
      <c r="A203" s="430" t="s">
        <v>564</v>
      </c>
      <c r="B203" s="430" t="s">
        <v>565</v>
      </c>
      <c r="C203" s="430" t="s">
        <v>565</v>
      </c>
      <c r="D203" s="430" t="s">
        <v>563</v>
      </c>
      <c r="E203" s="430" t="s">
        <v>478</v>
      </c>
      <c r="F203" s="430" t="s">
        <v>504</v>
      </c>
      <c r="G203" s="431" t="s">
        <v>389</v>
      </c>
      <c r="H203" s="430" t="s">
        <v>390</v>
      </c>
      <c r="I203" s="430" t="s">
        <v>400</v>
      </c>
      <c r="J203" s="430">
        <v>19</v>
      </c>
      <c r="K203" s="432">
        <v>4099059</v>
      </c>
      <c r="L203" s="433" t="s">
        <v>480</v>
      </c>
      <c r="M203" s="434" t="s">
        <v>393</v>
      </c>
      <c r="N203" s="435">
        <v>4099059</v>
      </c>
      <c r="O203" s="435">
        <v>4099059</v>
      </c>
    </row>
    <row r="204" spans="1:15">
      <c r="A204" s="430" t="s">
        <v>564</v>
      </c>
      <c r="B204" s="430" t="s">
        <v>565</v>
      </c>
      <c r="C204" s="430" t="s">
        <v>565</v>
      </c>
      <c r="D204" s="430" t="s">
        <v>563</v>
      </c>
      <c r="E204" s="430" t="s">
        <v>478</v>
      </c>
      <c r="F204" s="430" t="s">
        <v>504</v>
      </c>
      <c r="G204" s="431" t="s">
        <v>389</v>
      </c>
      <c r="H204" s="430" t="s">
        <v>390</v>
      </c>
      <c r="I204" s="430" t="s">
        <v>391</v>
      </c>
      <c r="J204" s="430">
        <v>77</v>
      </c>
      <c r="K204" s="432">
        <v>0</v>
      </c>
      <c r="L204" s="433" t="s">
        <v>480</v>
      </c>
      <c r="M204" s="434" t="s">
        <v>393</v>
      </c>
      <c r="N204" s="435">
        <v>0</v>
      </c>
      <c r="O204" s="435">
        <v>0</v>
      </c>
    </row>
    <row r="205" spans="1:15">
      <c r="A205" s="430" t="s">
        <v>564</v>
      </c>
      <c r="B205" s="430" t="s">
        <v>565</v>
      </c>
      <c r="C205" s="430" t="s">
        <v>565</v>
      </c>
      <c r="D205" s="430" t="s">
        <v>563</v>
      </c>
      <c r="E205" s="430" t="s">
        <v>478</v>
      </c>
      <c r="F205" s="430" t="s">
        <v>504</v>
      </c>
      <c r="G205" s="431" t="s">
        <v>389</v>
      </c>
      <c r="H205" s="430" t="s">
        <v>390</v>
      </c>
      <c r="I205" s="430" t="s">
        <v>410</v>
      </c>
      <c r="J205" s="430">
        <v>69</v>
      </c>
      <c r="K205" s="432">
        <v>0</v>
      </c>
      <c r="L205" s="433" t="s">
        <v>480</v>
      </c>
      <c r="M205" s="434" t="s">
        <v>393</v>
      </c>
      <c r="N205" s="435">
        <v>0</v>
      </c>
      <c r="O205" s="435">
        <v>0</v>
      </c>
    </row>
    <row r="206" spans="1:15">
      <c r="A206" s="430" t="s">
        <v>566</v>
      </c>
      <c r="B206" s="430" t="s">
        <v>567</v>
      </c>
      <c r="C206" s="430" t="s">
        <v>568</v>
      </c>
      <c r="D206" s="430" t="s">
        <v>569</v>
      </c>
      <c r="E206" s="430" t="s">
        <v>478</v>
      </c>
      <c r="F206" s="430" t="s">
        <v>479</v>
      </c>
      <c r="G206" s="431" t="s">
        <v>389</v>
      </c>
      <c r="H206" s="430" t="s">
        <v>390</v>
      </c>
      <c r="I206" s="430" t="s">
        <v>400</v>
      </c>
      <c r="J206" s="430">
        <v>19</v>
      </c>
      <c r="K206" s="432">
        <v>4602823</v>
      </c>
      <c r="L206" s="433" t="s">
        <v>480</v>
      </c>
      <c r="M206" s="434" t="s">
        <v>393</v>
      </c>
      <c r="N206" s="435">
        <v>4602823</v>
      </c>
      <c r="O206" s="435">
        <v>4602823</v>
      </c>
    </row>
    <row r="207" spans="1:15">
      <c r="A207" s="430" t="s">
        <v>566</v>
      </c>
      <c r="B207" s="430" t="s">
        <v>567</v>
      </c>
      <c r="C207" s="430" t="s">
        <v>568</v>
      </c>
      <c r="D207" s="430" t="s">
        <v>569</v>
      </c>
      <c r="E207" s="430" t="s">
        <v>478</v>
      </c>
      <c r="F207" s="430" t="s">
        <v>479</v>
      </c>
      <c r="G207" s="431" t="s">
        <v>389</v>
      </c>
      <c r="H207" s="430" t="s">
        <v>390</v>
      </c>
      <c r="I207" s="430" t="s">
        <v>391</v>
      </c>
      <c r="J207" s="430">
        <v>77</v>
      </c>
      <c r="K207" s="432">
        <v>0</v>
      </c>
      <c r="L207" s="433" t="s">
        <v>480</v>
      </c>
      <c r="M207" s="434" t="s">
        <v>393</v>
      </c>
      <c r="N207" s="435">
        <v>0</v>
      </c>
      <c r="O207" s="435">
        <v>0</v>
      </c>
    </row>
    <row r="208" spans="1:15">
      <c r="A208" s="430" t="s">
        <v>566</v>
      </c>
      <c r="B208" s="430" t="s">
        <v>567</v>
      </c>
      <c r="C208" s="430" t="s">
        <v>568</v>
      </c>
      <c r="D208" s="430" t="s">
        <v>569</v>
      </c>
      <c r="E208" s="430" t="s">
        <v>478</v>
      </c>
      <c r="F208" s="430" t="s">
        <v>479</v>
      </c>
      <c r="G208" s="431" t="s">
        <v>389</v>
      </c>
      <c r="H208" s="430" t="s">
        <v>390</v>
      </c>
      <c r="I208" s="430" t="s">
        <v>410</v>
      </c>
      <c r="J208" s="430">
        <v>69</v>
      </c>
      <c r="K208" s="432">
        <v>0</v>
      </c>
      <c r="L208" s="433" t="s">
        <v>480</v>
      </c>
      <c r="M208" s="434" t="s">
        <v>393</v>
      </c>
      <c r="N208" s="435">
        <v>0</v>
      </c>
      <c r="O208" s="435">
        <v>0</v>
      </c>
    </row>
    <row r="209" spans="1:15">
      <c r="A209" s="430" t="s">
        <v>570</v>
      </c>
      <c r="B209" s="430" t="s">
        <v>547</v>
      </c>
      <c r="C209" s="430" t="s">
        <v>548</v>
      </c>
      <c r="D209" s="430" t="s">
        <v>563</v>
      </c>
      <c r="E209" s="430" t="s">
        <v>478</v>
      </c>
      <c r="F209" s="430" t="s">
        <v>504</v>
      </c>
      <c r="G209" s="431" t="s">
        <v>389</v>
      </c>
      <c r="H209" s="430" t="s">
        <v>390</v>
      </c>
      <c r="I209" s="430" t="s">
        <v>400</v>
      </c>
      <c r="J209" s="430">
        <v>19</v>
      </c>
      <c r="K209" s="432">
        <v>8122734</v>
      </c>
      <c r="L209" s="433" t="s">
        <v>480</v>
      </c>
      <c r="M209" s="434" t="s">
        <v>393</v>
      </c>
      <c r="N209" s="435">
        <v>8122734</v>
      </c>
      <c r="O209" s="435">
        <v>8122734</v>
      </c>
    </row>
    <row r="210" spans="1:15">
      <c r="A210" s="430" t="s">
        <v>570</v>
      </c>
      <c r="B210" s="430" t="s">
        <v>547</v>
      </c>
      <c r="C210" s="430" t="s">
        <v>548</v>
      </c>
      <c r="D210" s="430" t="s">
        <v>563</v>
      </c>
      <c r="E210" s="430" t="s">
        <v>478</v>
      </c>
      <c r="F210" s="430" t="s">
        <v>504</v>
      </c>
      <c r="G210" s="431" t="s">
        <v>389</v>
      </c>
      <c r="H210" s="430" t="s">
        <v>390</v>
      </c>
      <c r="I210" s="430" t="s">
        <v>391</v>
      </c>
      <c r="J210" s="430">
        <v>77</v>
      </c>
      <c r="K210" s="432">
        <v>0</v>
      </c>
      <c r="L210" s="433" t="s">
        <v>480</v>
      </c>
      <c r="M210" s="434" t="s">
        <v>393</v>
      </c>
      <c r="N210" s="435">
        <v>0</v>
      </c>
      <c r="O210" s="435">
        <v>0</v>
      </c>
    </row>
    <row r="211" spans="1:15">
      <c r="A211" s="430" t="s">
        <v>570</v>
      </c>
      <c r="B211" s="430" t="s">
        <v>547</v>
      </c>
      <c r="C211" s="430" t="s">
        <v>548</v>
      </c>
      <c r="D211" s="430" t="s">
        <v>563</v>
      </c>
      <c r="E211" s="430" t="s">
        <v>478</v>
      </c>
      <c r="F211" s="430" t="s">
        <v>504</v>
      </c>
      <c r="G211" s="431" t="s">
        <v>389</v>
      </c>
      <c r="H211" s="430" t="s">
        <v>390</v>
      </c>
      <c r="I211" s="430" t="s">
        <v>410</v>
      </c>
      <c r="J211" s="430">
        <v>69</v>
      </c>
      <c r="K211" s="432">
        <v>0</v>
      </c>
      <c r="L211" s="433" t="s">
        <v>480</v>
      </c>
      <c r="M211" s="434" t="s">
        <v>393</v>
      </c>
      <c r="N211" s="435">
        <v>0</v>
      </c>
      <c r="O211" s="435">
        <v>0</v>
      </c>
    </row>
    <row r="212" spans="1:15">
      <c r="A212" s="430" t="s">
        <v>571</v>
      </c>
      <c r="B212" s="430" t="s">
        <v>422</v>
      </c>
      <c r="C212" s="430" t="s">
        <v>572</v>
      </c>
      <c r="D212" s="430" t="s">
        <v>573</v>
      </c>
      <c r="E212" s="430" t="s">
        <v>574</v>
      </c>
      <c r="F212" s="430" t="s">
        <v>575</v>
      </c>
      <c r="G212" s="431" t="s">
        <v>389</v>
      </c>
      <c r="H212" s="430" t="s">
        <v>390</v>
      </c>
      <c r="I212" s="430" t="s">
        <v>391</v>
      </c>
      <c r="J212" s="430">
        <v>77</v>
      </c>
      <c r="K212" s="432">
        <v>0</v>
      </c>
      <c r="L212" s="433" t="s">
        <v>576</v>
      </c>
      <c r="M212" s="434" t="s">
        <v>393</v>
      </c>
      <c r="N212" s="435">
        <v>0</v>
      </c>
      <c r="O212" s="435" t="e">
        <v>#NAME?</v>
      </c>
    </row>
    <row r="213" spans="1:15">
      <c r="A213" s="430" t="s">
        <v>577</v>
      </c>
      <c r="B213" s="430" t="s">
        <v>425</v>
      </c>
      <c r="C213" s="430" t="s">
        <v>426</v>
      </c>
      <c r="D213" s="430" t="s">
        <v>577</v>
      </c>
      <c r="E213" s="430" t="s">
        <v>574</v>
      </c>
      <c r="F213" s="430" t="s">
        <v>578</v>
      </c>
      <c r="G213" s="431" t="s">
        <v>389</v>
      </c>
      <c r="H213" s="430" t="s">
        <v>390</v>
      </c>
      <c r="I213" s="430" t="s">
        <v>391</v>
      </c>
      <c r="J213" s="430">
        <v>77</v>
      </c>
      <c r="K213" s="432">
        <v>0</v>
      </c>
      <c r="L213" s="433" t="s">
        <v>576</v>
      </c>
      <c r="M213" s="434" t="s">
        <v>393</v>
      </c>
      <c r="N213" s="435">
        <v>0</v>
      </c>
      <c r="O213" s="435" t="e">
        <v>#NAME?</v>
      </c>
    </row>
    <row r="214" spans="1:15">
      <c r="A214" s="430" t="s">
        <v>577</v>
      </c>
      <c r="B214" s="430" t="s">
        <v>425</v>
      </c>
      <c r="C214" s="430" t="s">
        <v>426</v>
      </c>
      <c r="D214" s="430" t="s">
        <v>577</v>
      </c>
      <c r="E214" s="430" t="s">
        <v>574</v>
      </c>
      <c r="F214" s="430" t="s">
        <v>578</v>
      </c>
      <c r="G214" s="431" t="s">
        <v>389</v>
      </c>
      <c r="H214" s="430" t="s">
        <v>390</v>
      </c>
      <c r="I214" s="430" t="s">
        <v>415</v>
      </c>
      <c r="J214" s="430">
        <v>61</v>
      </c>
      <c r="K214" s="432">
        <v>101</v>
      </c>
      <c r="L214" s="433" t="s">
        <v>576</v>
      </c>
      <c r="M214" s="434" t="s">
        <v>393</v>
      </c>
      <c r="N214" s="435">
        <v>101</v>
      </c>
      <c r="O214" s="435" t="e">
        <v>#NAME?</v>
      </c>
    </row>
    <row r="215" spans="1:15">
      <c r="A215" s="430" t="s">
        <v>577</v>
      </c>
      <c r="B215" s="430" t="s">
        <v>425</v>
      </c>
      <c r="C215" s="430" t="s">
        <v>426</v>
      </c>
      <c r="D215" s="430" t="s">
        <v>577</v>
      </c>
      <c r="E215" s="430" t="s">
        <v>574</v>
      </c>
      <c r="F215" s="430" t="s">
        <v>578</v>
      </c>
      <c r="G215" s="431" t="s">
        <v>389</v>
      </c>
      <c r="H215" s="430" t="s">
        <v>390</v>
      </c>
      <c r="I215" s="430" t="s">
        <v>400</v>
      </c>
      <c r="J215" s="430">
        <v>19</v>
      </c>
      <c r="K215" s="432">
        <v>31840930</v>
      </c>
      <c r="L215" s="433" t="s">
        <v>576</v>
      </c>
      <c r="M215" s="434" t="s">
        <v>393</v>
      </c>
      <c r="N215" s="435">
        <v>31840930</v>
      </c>
      <c r="O215" s="435" t="e">
        <v>#NAME?</v>
      </c>
    </row>
    <row r="216" spans="1:15">
      <c r="A216" s="430" t="s">
        <v>577</v>
      </c>
      <c r="B216" s="430" t="s">
        <v>425</v>
      </c>
      <c r="C216" s="430" t="s">
        <v>426</v>
      </c>
      <c r="D216" s="430" t="s">
        <v>577</v>
      </c>
      <c r="E216" s="430" t="s">
        <v>574</v>
      </c>
      <c r="F216" s="430" t="s">
        <v>578</v>
      </c>
      <c r="G216" s="431" t="s">
        <v>389</v>
      </c>
      <c r="H216" s="430" t="s">
        <v>390</v>
      </c>
      <c r="I216" s="430" t="s">
        <v>410</v>
      </c>
      <c r="J216" s="430">
        <v>69</v>
      </c>
      <c r="K216" s="432">
        <v>0</v>
      </c>
      <c r="L216" s="433" t="s">
        <v>576</v>
      </c>
      <c r="M216" s="434" t="s">
        <v>393</v>
      </c>
      <c r="N216" s="435">
        <v>0</v>
      </c>
      <c r="O216" s="435" t="e">
        <v>#NAME?</v>
      </c>
    </row>
    <row r="217" spans="1:15">
      <c r="A217" s="430" t="s">
        <v>579</v>
      </c>
      <c r="B217" s="430" t="s">
        <v>402</v>
      </c>
      <c r="C217" s="430" t="s">
        <v>402</v>
      </c>
      <c r="D217" s="430" t="s">
        <v>580</v>
      </c>
      <c r="E217" s="430" t="s">
        <v>574</v>
      </c>
      <c r="F217" s="430" t="s">
        <v>581</v>
      </c>
      <c r="G217" s="431" t="s">
        <v>389</v>
      </c>
      <c r="H217" s="430" t="s">
        <v>390</v>
      </c>
      <c r="I217" s="430" t="s">
        <v>400</v>
      </c>
      <c r="J217" s="430">
        <v>19</v>
      </c>
      <c r="K217" s="432">
        <v>21297000</v>
      </c>
      <c r="L217" s="433" t="s">
        <v>576</v>
      </c>
      <c r="M217" s="434" t="s">
        <v>393</v>
      </c>
      <c r="N217" s="435">
        <v>21297000</v>
      </c>
      <c r="O217" s="435" t="e">
        <v>#NAME?</v>
      </c>
    </row>
    <row r="218" spans="1:15">
      <c r="A218" s="430" t="s">
        <v>579</v>
      </c>
      <c r="B218" s="430" t="s">
        <v>402</v>
      </c>
      <c r="C218" s="430" t="s">
        <v>402</v>
      </c>
      <c r="D218" s="430" t="s">
        <v>580</v>
      </c>
      <c r="E218" s="430" t="s">
        <v>574</v>
      </c>
      <c r="F218" s="430" t="s">
        <v>581</v>
      </c>
      <c r="G218" s="431" t="s">
        <v>389</v>
      </c>
      <c r="H218" s="430" t="s">
        <v>390</v>
      </c>
      <c r="I218" s="430" t="s">
        <v>391</v>
      </c>
      <c r="J218" s="430">
        <v>77</v>
      </c>
      <c r="K218" s="432">
        <v>0</v>
      </c>
      <c r="L218" s="433" t="s">
        <v>576</v>
      </c>
      <c r="M218" s="434" t="s">
        <v>393</v>
      </c>
      <c r="N218" s="435">
        <v>0</v>
      </c>
      <c r="O218" s="435" t="e">
        <v>#NAME?</v>
      </c>
    </row>
    <row r="219" spans="1:15">
      <c r="A219" s="430" t="s">
        <v>579</v>
      </c>
      <c r="B219" s="430" t="s">
        <v>402</v>
      </c>
      <c r="C219" s="430" t="s">
        <v>402</v>
      </c>
      <c r="D219" s="430" t="s">
        <v>580</v>
      </c>
      <c r="E219" s="430" t="s">
        <v>574</v>
      </c>
      <c r="F219" s="430" t="s">
        <v>581</v>
      </c>
      <c r="G219" s="431" t="s">
        <v>389</v>
      </c>
      <c r="H219" s="430" t="s">
        <v>390</v>
      </c>
      <c r="I219" s="430" t="s">
        <v>410</v>
      </c>
      <c r="J219" s="430">
        <v>69</v>
      </c>
      <c r="K219" s="432">
        <v>0</v>
      </c>
      <c r="L219" s="433" t="s">
        <v>576</v>
      </c>
      <c r="M219" s="434" t="s">
        <v>393</v>
      </c>
      <c r="N219" s="435">
        <v>0</v>
      </c>
      <c r="O219" s="435" t="e">
        <v>#NAME?</v>
      </c>
    </row>
    <row r="220" spans="1:15">
      <c r="A220" s="430" t="s">
        <v>582</v>
      </c>
      <c r="B220" s="430" t="s">
        <v>425</v>
      </c>
      <c r="C220" s="430" t="s">
        <v>426</v>
      </c>
      <c r="D220" s="430" t="s">
        <v>583</v>
      </c>
      <c r="E220" s="430" t="s">
        <v>574</v>
      </c>
      <c r="F220" s="430" t="s">
        <v>581</v>
      </c>
      <c r="G220" s="431" t="s">
        <v>389</v>
      </c>
      <c r="H220" s="430" t="s">
        <v>390</v>
      </c>
      <c r="I220" s="430" t="s">
        <v>400</v>
      </c>
      <c r="J220" s="430">
        <v>19</v>
      </c>
      <c r="K220" s="432">
        <v>0</v>
      </c>
      <c r="L220" s="433" t="s">
        <v>576</v>
      </c>
      <c r="M220" s="434" t="s">
        <v>393</v>
      </c>
      <c r="N220" s="435">
        <v>0</v>
      </c>
      <c r="O220" s="435" t="e">
        <v>#NAME?</v>
      </c>
    </row>
    <row r="221" spans="1:15">
      <c r="A221" s="430" t="s">
        <v>584</v>
      </c>
      <c r="B221" s="430" t="s">
        <v>585</v>
      </c>
      <c r="C221" s="430" t="s">
        <v>585</v>
      </c>
      <c r="D221" s="430" t="s">
        <v>583</v>
      </c>
      <c r="E221" s="430" t="s">
        <v>574</v>
      </c>
      <c r="F221" s="430" t="s">
        <v>581</v>
      </c>
      <c r="G221" s="431" t="s">
        <v>389</v>
      </c>
      <c r="H221" s="430" t="s">
        <v>390</v>
      </c>
      <c r="I221" s="430" t="s">
        <v>400</v>
      </c>
      <c r="J221" s="430">
        <v>19</v>
      </c>
      <c r="K221" s="432">
        <v>2511573</v>
      </c>
      <c r="L221" s="433" t="s">
        <v>576</v>
      </c>
      <c r="M221" s="434" t="s">
        <v>393</v>
      </c>
      <c r="N221" s="435">
        <v>2511573</v>
      </c>
      <c r="O221" s="435" t="e">
        <v>#NAME?</v>
      </c>
    </row>
    <row r="222" spans="1:15">
      <c r="A222" s="430" t="s">
        <v>584</v>
      </c>
      <c r="B222" s="430" t="s">
        <v>585</v>
      </c>
      <c r="C222" s="430" t="s">
        <v>585</v>
      </c>
      <c r="D222" s="430" t="s">
        <v>583</v>
      </c>
      <c r="E222" s="430" t="s">
        <v>574</v>
      </c>
      <c r="F222" s="430" t="s">
        <v>581</v>
      </c>
      <c r="G222" s="431" t="s">
        <v>389</v>
      </c>
      <c r="H222" s="430" t="s">
        <v>390</v>
      </c>
      <c r="I222" s="430" t="s">
        <v>391</v>
      </c>
      <c r="J222" s="430">
        <v>77</v>
      </c>
      <c r="K222" s="432">
        <v>0</v>
      </c>
      <c r="L222" s="433" t="s">
        <v>576</v>
      </c>
      <c r="M222" s="434" t="s">
        <v>393</v>
      </c>
      <c r="N222" s="435">
        <v>0</v>
      </c>
      <c r="O222" s="435" t="e">
        <v>#NAME?</v>
      </c>
    </row>
    <row r="223" spans="1:15">
      <c r="A223" s="430" t="s">
        <v>582</v>
      </c>
      <c r="B223" s="430" t="s">
        <v>425</v>
      </c>
      <c r="C223" s="430" t="s">
        <v>426</v>
      </c>
      <c r="D223" s="430" t="s">
        <v>583</v>
      </c>
      <c r="E223" s="430" t="s">
        <v>574</v>
      </c>
      <c r="F223" s="430" t="s">
        <v>581</v>
      </c>
      <c r="G223" s="431" t="s">
        <v>389</v>
      </c>
      <c r="H223" s="430" t="s">
        <v>390</v>
      </c>
      <c r="I223" s="430" t="s">
        <v>391</v>
      </c>
      <c r="J223" s="430">
        <v>77</v>
      </c>
      <c r="K223" s="432">
        <v>0</v>
      </c>
      <c r="L223" s="433" t="s">
        <v>576</v>
      </c>
      <c r="M223" s="434" t="s">
        <v>393</v>
      </c>
      <c r="N223" s="435">
        <v>0</v>
      </c>
      <c r="O223" s="435" t="e">
        <v>#NAME?</v>
      </c>
    </row>
    <row r="224" spans="1:15">
      <c r="A224" s="430" t="s">
        <v>584</v>
      </c>
      <c r="B224" s="430" t="s">
        <v>585</v>
      </c>
      <c r="C224" s="430" t="s">
        <v>585</v>
      </c>
      <c r="D224" s="430" t="s">
        <v>583</v>
      </c>
      <c r="E224" s="430" t="s">
        <v>574</v>
      </c>
      <c r="F224" s="430" t="s">
        <v>581</v>
      </c>
      <c r="G224" s="431" t="s">
        <v>389</v>
      </c>
      <c r="H224" s="430" t="s">
        <v>390</v>
      </c>
      <c r="I224" s="430" t="s">
        <v>410</v>
      </c>
      <c r="J224" s="430">
        <v>69</v>
      </c>
      <c r="K224" s="432">
        <v>0</v>
      </c>
      <c r="L224" s="433" t="s">
        <v>576</v>
      </c>
      <c r="M224" s="434" t="s">
        <v>393</v>
      </c>
      <c r="N224" s="435">
        <v>0</v>
      </c>
      <c r="O224" s="435" t="e">
        <v>#NAME?</v>
      </c>
    </row>
    <row r="225" spans="1:15">
      <c r="A225" s="430" t="s">
        <v>586</v>
      </c>
      <c r="B225" s="430" t="s">
        <v>587</v>
      </c>
      <c r="C225" s="430" t="s">
        <v>572</v>
      </c>
      <c r="D225" s="430" t="s">
        <v>573</v>
      </c>
      <c r="E225" s="430" t="s">
        <v>478</v>
      </c>
      <c r="F225" s="430" t="s">
        <v>504</v>
      </c>
      <c r="G225" s="431" t="s">
        <v>389</v>
      </c>
      <c r="H225" s="430" t="s">
        <v>390</v>
      </c>
      <c r="I225" s="430" t="s">
        <v>400</v>
      </c>
      <c r="J225" s="430">
        <v>19</v>
      </c>
      <c r="K225" s="432">
        <v>0</v>
      </c>
      <c r="L225" s="433" t="s">
        <v>576</v>
      </c>
      <c r="M225" s="434" t="s">
        <v>393</v>
      </c>
      <c r="N225" s="435">
        <v>0</v>
      </c>
      <c r="O225" s="435" t="e">
        <v>#NAME?</v>
      </c>
    </row>
    <row r="226" spans="1:15">
      <c r="A226" s="430" t="s">
        <v>588</v>
      </c>
      <c r="B226" s="430" t="s">
        <v>589</v>
      </c>
      <c r="C226" s="430" t="s">
        <v>572</v>
      </c>
      <c r="D226" s="430" t="s">
        <v>573</v>
      </c>
      <c r="E226" s="430" t="s">
        <v>478</v>
      </c>
      <c r="F226" s="430" t="s">
        <v>504</v>
      </c>
      <c r="G226" s="431" t="s">
        <v>389</v>
      </c>
      <c r="H226" s="430" t="s">
        <v>390</v>
      </c>
      <c r="I226" s="430" t="s">
        <v>400</v>
      </c>
      <c r="J226" s="430">
        <v>19</v>
      </c>
      <c r="K226" s="432">
        <v>0</v>
      </c>
      <c r="L226" s="433" t="s">
        <v>576</v>
      </c>
      <c r="M226" s="434" t="s">
        <v>393</v>
      </c>
      <c r="N226" s="435">
        <v>0</v>
      </c>
      <c r="O226" s="435" t="e">
        <v>#NAME?</v>
      </c>
    </row>
    <row r="227" spans="1:15">
      <c r="A227" s="430" t="s">
        <v>586</v>
      </c>
      <c r="B227" s="430" t="s">
        <v>587</v>
      </c>
      <c r="C227" s="430" t="s">
        <v>572</v>
      </c>
      <c r="D227" s="430" t="s">
        <v>573</v>
      </c>
      <c r="E227" s="430" t="s">
        <v>478</v>
      </c>
      <c r="F227" s="430" t="s">
        <v>504</v>
      </c>
      <c r="G227" s="431" t="s">
        <v>389</v>
      </c>
      <c r="H227" s="430" t="s">
        <v>390</v>
      </c>
      <c r="I227" s="430" t="s">
        <v>391</v>
      </c>
      <c r="J227" s="430">
        <v>77</v>
      </c>
      <c r="K227" s="432">
        <v>0</v>
      </c>
      <c r="L227" s="433" t="s">
        <v>576</v>
      </c>
      <c r="M227" s="434" t="s">
        <v>393</v>
      </c>
      <c r="N227" s="435">
        <v>0</v>
      </c>
      <c r="O227" s="435" t="e">
        <v>#NAME?</v>
      </c>
    </row>
    <row r="228" spans="1:15">
      <c r="A228" s="430" t="s">
        <v>588</v>
      </c>
      <c r="B228" s="430" t="s">
        <v>589</v>
      </c>
      <c r="C228" s="430" t="s">
        <v>572</v>
      </c>
      <c r="D228" s="430" t="s">
        <v>573</v>
      </c>
      <c r="E228" s="430" t="s">
        <v>478</v>
      </c>
      <c r="F228" s="430" t="s">
        <v>504</v>
      </c>
      <c r="G228" s="431" t="s">
        <v>389</v>
      </c>
      <c r="H228" s="430" t="s">
        <v>390</v>
      </c>
      <c r="I228" s="430" t="s">
        <v>391</v>
      </c>
      <c r="J228" s="430">
        <v>77</v>
      </c>
      <c r="K228" s="432">
        <v>0</v>
      </c>
      <c r="L228" s="433" t="s">
        <v>576</v>
      </c>
      <c r="M228" s="434" t="s">
        <v>393</v>
      </c>
      <c r="N228" s="435">
        <v>0</v>
      </c>
      <c r="O228" s="435" t="e">
        <v>#NAME?</v>
      </c>
    </row>
    <row r="229" spans="1:15">
      <c r="A229" s="430" t="s">
        <v>586</v>
      </c>
      <c r="B229" s="430" t="s">
        <v>587</v>
      </c>
      <c r="C229" s="430" t="s">
        <v>572</v>
      </c>
      <c r="D229" s="430" t="s">
        <v>573</v>
      </c>
      <c r="E229" s="430" t="s">
        <v>478</v>
      </c>
      <c r="F229" s="430" t="s">
        <v>504</v>
      </c>
      <c r="G229" s="431" t="s">
        <v>389</v>
      </c>
      <c r="H229" s="430" t="s">
        <v>390</v>
      </c>
      <c r="I229" s="430" t="s">
        <v>410</v>
      </c>
      <c r="J229" s="430">
        <v>69</v>
      </c>
      <c r="K229" s="432">
        <v>0</v>
      </c>
      <c r="L229" s="433" t="s">
        <v>576</v>
      </c>
      <c r="M229" s="434" t="s">
        <v>393</v>
      </c>
      <c r="N229" s="435">
        <v>0</v>
      </c>
      <c r="O229" s="435" t="e">
        <v>#NAME?</v>
      </c>
    </row>
    <row r="230" spans="1:15">
      <c r="A230" s="430" t="s">
        <v>588</v>
      </c>
      <c r="B230" s="430" t="s">
        <v>589</v>
      </c>
      <c r="C230" s="430" t="s">
        <v>572</v>
      </c>
      <c r="D230" s="430" t="s">
        <v>573</v>
      </c>
      <c r="E230" s="430" t="s">
        <v>478</v>
      </c>
      <c r="F230" s="430" t="s">
        <v>504</v>
      </c>
      <c r="G230" s="431" t="s">
        <v>389</v>
      </c>
      <c r="H230" s="430" t="s">
        <v>390</v>
      </c>
      <c r="I230" s="430" t="s">
        <v>410</v>
      </c>
      <c r="J230" s="430">
        <v>69</v>
      </c>
      <c r="K230" s="432">
        <v>0</v>
      </c>
      <c r="L230" s="433" t="s">
        <v>576</v>
      </c>
      <c r="M230" s="434" t="s">
        <v>393</v>
      </c>
      <c r="N230" s="435">
        <v>0</v>
      </c>
      <c r="O230" s="435" t="e">
        <v>#NAME?</v>
      </c>
    </row>
    <row r="231" spans="1:15">
      <c r="A231" s="430" t="s">
        <v>590</v>
      </c>
      <c r="B231" s="430" t="s">
        <v>591</v>
      </c>
      <c r="C231" s="430" t="s">
        <v>592</v>
      </c>
      <c r="D231" s="430" t="s">
        <v>593</v>
      </c>
      <c r="E231" s="430" t="s">
        <v>574</v>
      </c>
      <c r="F231" s="430" t="s">
        <v>575</v>
      </c>
      <c r="G231" s="431" t="s">
        <v>389</v>
      </c>
      <c r="H231" s="430" t="s">
        <v>390</v>
      </c>
      <c r="I231" s="430" t="s">
        <v>415</v>
      </c>
      <c r="J231" s="430">
        <v>61</v>
      </c>
      <c r="K231" s="432">
        <v>0</v>
      </c>
      <c r="L231" s="433" t="s">
        <v>576</v>
      </c>
      <c r="M231" s="434" t="s">
        <v>393</v>
      </c>
      <c r="N231" s="435">
        <v>0</v>
      </c>
      <c r="O231" s="435" t="e">
        <v>#NAME?</v>
      </c>
    </row>
    <row r="232" spans="1:15">
      <c r="A232" s="430" t="s">
        <v>590</v>
      </c>
      <c r="B232" s="430" t="s">
        <v>591</v>
      </c>
      <c r="C232" s="430" t="s">
        <v>592</v>
      </c>
      <c r="D232" s="430" t="s">
        <v>593</v>
      </c>
      <c r="E232" s="430" t="s">
        <v>574</v>
      </c>
      <c r="F232" s="430" t="s">
        <v>575</v>
      </c>
      <c r="G232" s="431" t="s">
        <v>389</v>
      </c>
      <c r="H232" s="430" t="s">
        <v>390</v>
      </c>
      <c r="I232" s="430" t="s">
        <v>400</v>
      </c>
      <c r="J232" s="430">
        <v>19</v>
      </c>
      <c r="K232" s="432">
        <v>15693356</v>
      </c>
      <c r="L232" s="433" t="s">
        <v>576</v>
      </c>
      <c r="M232" s="434" t="s">
        <v>393</v>
      </c>
      <c r="N232" s="435">
        <v>15693356</v>
      </c>
      <c r="O232" s="435" t="e">
        <v>#NAME?</v>
      </c>
    </row>
    <row r="233" spans="1:15">
      <c r="A233" s="430" t="s">
        <v>590</v>
      </c>
      <c r="B233" s="430" t="s">
        <v>591</v>
      </c>
      <c r="C233" s="430" t="s">
        <v>592</v>
      </c>
      <c r="D233" s="430" t="s">
        <v>593</v>
      </c>
      <c r="E233" s="430" t="s">
        <v>574</v>
      </c>
      <c r="F233" s="430" t="s">
        <v>575</v>
      </c>
      <c r="G233" s="431" t="s">
        <v>389</v>
      </c>
      <c r="H233" s="430" t="s">
        <v>390</v>
      </c>
      <c r="I233" s="430" t="s">
        <v>391</v>
      </c>
      <c r="J233" s="430">
        <v>77</v>
      </c>
      <c r="K233" s="432">
        <v>14605</v>
      </c>
      <c r="L233" s="433" t="s">
        <v>576</v>
      </c>
      <c r="M233" s="434" t="s">
        <v>393</v>
      </c>
      <c r="N233" s="435">
        <v>14605</v>
      </c>
      <c r="O233" s="435" t="e">
        <v>#NAME?</v>
      </c>
    </row>
    <row r="234" spans="1:15">
      <c r="A234" s="430" t="s">
        <v>590</v>
      </c>
      <c r="B234" s="430" t="s">
        <v>591</v>
      </c>
      <c r="C234" s="430" t="s">
        <v>592</v>
      </c>
      <c r="D234" s="430" t="s">
        <v>593</v>
      </c>
      <c r="E234" s="430" t="s">
        <v>574</v>
      </c>
      <c r="F234" s="430" t="s">
        <v>575</v>
      </c>
      <c r="G234" s="431" t="s">
        <v>389</v>
      </c>
      <c r="H234" s="430" t="s">
        <v>390</v>
      </c>
      <c r="I234" s="430" t="s">
        <v>410</v>
      </c>
      <c r="J234" s="430">
        <v>69</v>
      </c>
      <c r="K234" s="432">
        <v>0</v>
      </c>
      <c r="L234" s="433" t="s">
        <v>576</v>
      </c>
      <c r="M234" s="434" t="s">
        <v>393</v>
      </c>
      <c r="N234" s="435">
        <v>0</v>
      </c>
      <c r="O234" s="435" t="e">
        <v>#NAME?</v>
      </c>
    </row>
    <row r="235" spans="1:15">
      <c r="A235" s="430" t="s">
        <v>594</v>
      </c>
      <c r="B235" s="430" t="s">
        <v>422</v>
      </c>
      <c r="C235" s="430" t="s">
        <v>423</v>
      </c>
      <c r="D235" s="430" t="s">
        <v>594</v>
      </c>
      <c r="E235" s="430" t="s">
        <v>574</v>
      </c>
      <c r="F235" s="430" t="s">
        <v>575</v>
      </c>
      <c r="G235" s="431" t="s">
        <v>389</v>
      </c>
      <c r="H235" s="430" t="s">
        <v>390</v>
      </c>
      <c r="I235" s="430" t="s">
        <v>400</v>
      </c>
      <c r="J235" s="430">
        <v>19</v>
      </c>
      <c r="K235" s="432">
        <v>54515680</v>
      </c>
      <c r="L235" s="433" t="s">
        <v>576</v>
      </c>
      <c r="M235" s="434" t="s">
        <v>393</v>
      </c>
      <c r="N235" s="435">
        <v>54515680</v>
      </c>
      <c r="O235" s="435" t="e">
        <v>#NAME?</v>
      </c>
    </row>
    <row r="236" spans="1:15">
      <c r="A236" s="430" t="s">
        <v>594</v>
      </c>
      <c r="B236" s="430" t="s">
        <v>422</v>
      </c>
      <c r="C236" s="430" t="s">
        <v>423</v>
      </c>
      <c r="D236" s="430" t="s">
        <v>594</v>
      </c>
      <c r="E236" s="430" t="s">
        <v>574</v>
      </c>
      <c r="F236" s="430" t="s">
        <v>575</v>
      </c>
      <c r="G236" s="431" t="s">
        <v>389</v>
      </c>
      <c r="H236" s="430" t="s">
        <v>390</v>
      </c>
      <c r="I236" s="430" t="s">
        <v>391</v>
      </c>
      <c r="J236" s="430">
        <v>77</v>
      </c>
      <c r="K236" s="432">
        <v>190226</v>
      </c>
      <c r="L236" s="433" t="s">
        <v>576</v>
      </c>
      <c r="M236" s="434" t="s">
        <v>393</v>
      </c>
      <c r="N236" s="435">
        <v>190226</v>
      </c>
      <c r="O236" s="435" t="e">
        <v>#NAME?</v>
      </c>
    </row>
    <row r="237" spans="1:15">
      <c r="A237" s="430" t="s">
        <v>571</v>
      </c>
      <c r="B237" s="430" t="s">
        <v>422</v>
      </c>
      <c r="C237" s="430" t="s">
        <v>572</v>
      </c>
      <c r="D237" s="430" t="s">
        <v>573</v>
      </c>
      <c r="E237" s="430" t="s">
        <v>574</v>
      </c>
      <c r="F237" s="430" t="s">
        <v>575</v>
      </c>
      <c r="G237" s="431" t="s">
        <v>389</v>
      </c>
      <c r="H237" s="430" t="s">
        <v>390</v>
      </c>
      <c r="I237" s="430" t="s">
        <v>415</v>
      </c>
      <c r="J237" s="430">
        <v>61</v>
      </c>
      <c r="K237" s="432">
        <v>957</v>
      </c>
      <c r="L237" s="433" t="s">
        <v>576</v>
      </c>
      <c r="M237" s="434" t="s">
        <v>393</v>
      </c>
      <c r="N237" s="435">
        <v>957</v>
      </c>
      <c r="O237" s="435" t="e">
        <v>#NAME?</v>
      </c>
    </row>
    <row r="238" spans="1:15">
      <c r="A238" s="430" t="s">
        <v>571</v>
      </c>
      <c r="B238" s="430" t="s">
        <v>422</v>
      </c>
      <c r="C238" s="430" t="s">
        <v>572</v>
      </c>
      <c r="D238" s="430" t="s">
        <v>573</v>
      </c>
      <c r="E238" s="430" t="s">
        <v>574</v>
      </c>
      <c r="F238" s="430" t="s">
        <v>575</v>
      </c>
      <c r="G238" s="431" t="s">
        <v>389</v>
      </c>
      <c r="H238" s="430" t="s">
        <v>390</v>
      </c>
      <c r="I238" s="430" t="s">
        <v>400</v>
      </c>
      <c r="J238" s="430">
        <v>19</v>
      </c>
      <c r="K238" s="432">
        <v>622965944</v>
      </c>
      <c r="L238" s="433" t="s">
        <v>576</v>
      </c>
      <c r="M238" s="434" t="s">
        <v>393</v>
      </c>
      <c r="N238" s="435">
        <v>622965944</v>
      </c>
      <c r="O238" s="435" t="e">
        <v>#NAME?</v>
      </c>
    </row>
    <row r="239" spans="1:15">
      <c r="A239" s="430" t="s">
        <v>571</v>
      </c>
      <c r="B239" s="430" t="s">
        <v>422</v>
      </c>
      <c r="C239" s="430" t="s">
        <v>572</v>
      </c>
      <c r="D239" s="430" t="s">
        <v>573</v>
      </c>
      <c r="E239" s="430" t="s">
        <v>574</v>
      </c>
      <c r="F239" s="430" t="s">
        <v>575</v>
      </c>
      <c r="G239" s="431" t="s">
        <v>389</v>
      </c>
      <c r="H239" s="430" t="s">
        <v>390</v>
      </c>
      <c r="I239" s="430" t="s">
        <v>410</v>
      </c>
      <c r="J239" s="430">
        <v>69</v>
      </c>
      <c r="K239" s="432">
        <v>18697</v>
      </c>
      <c r="L239" s="433" t="s">
        <v>576</v>
      </c>
      <c r="M239" s="434" t="s">
        <v>393</v>
      </c>
      <c r="N239" s="435">
        <v>18697</v>
      </c>
      <c r="O239" s="435" t="e">
        <v>#NAME?</v>
      </c>
    </row>
    <row r="240" spans="1:15">
      <c r="A240" s="430" t="s">
        <v>595</v>
      </c>
      <c r="B240" s="430" t="s">
        <v>422</v>
      </c>
      <c r="C240" s="430" t="s">
        <v>423</v>
      </c>
      <c r="D240" s="430" t="s">
        <v>595</v>
      </c>
      <c r="E240" s="430" t="s">
        <v>574</v>
      </c>
      <c r="F240" s="430" t="s">
        <v>575</v>
      </c>
      <c r="G240" s="431" t="s">
        <v>389</v>
      </c>
      <c r="H240" s="430" t="s">
        <v>390</v>
      </c>
      <c r="I240" s="430" t="s">
        <v>400</v>
      </c>
      <c r="J240" s="430">
        <v>19</v>
      </c>
      <c r="K240" s="432">
        <v>474408597</v>
      </c>
      <c r="L240" s="433" t="s">
        <v>576</v>
      </c>
      <c r="M240" s="434" t="s">
        <v>393</v>
      </c>
      <c r="N240" s="435">
        <v>474408597</v>
      </c>
      <c r="O240" s="435" t="e">
        <v>#NAME?</v>
      </c>
    </row>
    <row r="241" spans="1:15">
      <c r="A241" s="430" t="s">
        <v>595</v>
      </c>
      <c r="B241" s="430" t="s">
        <v>422</v>
      </c>
      <c r="C241" s="430" t="s">
        <v>423</v>
      </c>
      <c r="D241" s="430" t="s">
        <v>595</v>
      </c>
      <c r="E241" s="430" t="s">
        <v>574</v>
      </c>
      <c r="F241" s="430" t="s">
        <v>575</v>
      </c>
      <c r="G241" s="431" t="s">
        <v>389</v>
      </c>
      <c r="H241" s="430" t="s">
        <v>390</v>
      </c>
      <c r="I241" s="430" t="s">
        <v>410</v>
      </c>
      <c r="J241" s="430">
        <v>69</v>
      </c>
      <c r="K241" s="432">
        <v>0</v>
      </c>
      <c r="L241" s="433" t="s">
        <v>576</v>
      </c>
      <c r="M241" s="434" t="s">
        <v>393</v>
      </c>
      <c r="N241" s="435">
        <v>0</v>
      </c>
      <c r="O241" s="435" t="e">
        <v>#NAME?</v>
      </c>
    </row>
    <row r="242" spans="1:15">
      <c r="A242" s="430" t="s">
        <v>596</v>
      </c>
      <c r="B242" s="430" t="s">
        <v>420</v>
      </c>
      <c r="C242" s="430" t="s">
        <v>420</v>
      </c>
      <c r="D242" s="430" t="s">
        <v>597</v>
      </c>
      <c r="E242" s="430" t="s">
        <v>598</v>
      </c>
      <c r="F242" s="430" t="s">
        <v>599</v>
      </c>
      <c r="G242" s="431" t="s">
        <v>389</v>
      </c>
      <c r="H242" s="430" t="s">
        <v>390</v>
      </c>
      <c r="I242" s="430" t="s">
        <v>400</v>
      </c>
      <c r="J242" s="430">
        <v>19</v>
      </c>
      <c r="K242" s="432">
        <v>0</v>
      </c>
      <c r="L242" s="433" t="s">
        <v>600</v>
      </c>
      <c r="M242" s="434" t="s">
        <v>393</v>
      </c>
      <c r="N242" s="435">
        <v>0</v>
      </c>
      <c r="O242" s="435" t="e">
        <v>#NAME?</v>
      </c>
    </row>
    <row r="243" spans="1:15">
      <c r="A243" s="430" t="s">
        <v>596</v>
      </c>
      <c r="B243" s="430" t="s">
        <v>420</v>
      </c>
      <c r="C243" s="430" t="s">
        <v>420</v>
      </c>
      <c r="D243" s="430" t="s">
        <v>597</v>
      </c>
      <c r="E243" s="430" t="s">
        <v>598</v>
      </c>
      <c r="F243" s="430" t="s">
        <v>599</v>
      </c>
      <c r="G243" s="431" t="s">
        <v>389</v>
      </c>
      <c r="H243" s="430" t="s">
        <v>390</v>
      </c>
      <c r="I243" s="430" t="s">
        <v>391</v>
      </c>
      <c r="J243" s="430">
        <v>77</v>
      </c>
      <c r="K243" s="432">
        <v>0</v>
      </c>
      <c r="L243" s="433" t="s">
        <v>600</v>
      </c>
      <c r="M243" s="434" t="s">
        <v>393</v>
      </c>
      <c r="N243" s="435">
        <v>0</v>
      </c>
      <c r="O243" s="435" t="e">
        <v>#NAME?</v>
      </c>
    </row>
    <row r="244" spans="1:15">
      <c r="A244" s="430" t="s">
        <v>596</v>
      </c>
      <c r="B244" s="430" t="s">
        <v>420</v>
      </c>
      <c r="C244" s="430" t="s">
        <v>420</v>
      </c>
      <c r="D244" s="430" t="s">
        <v>597</v>
      </c>
      <c r="E244" s="430" t="s">
        <v>598</v>
      </c>
      <c r="F244" s="430" t="s">
        <v>599</v>
      </c>
      <c r="G244" s="431" t="s">
        <v>389</v>
      </c>
      <c r="H244" s="430" t="s">
        <v>390</v>
      </c>
      <c r="I244" s="430" t="s">
        <v>410</v>
      </c>
      <c r="J244" s="430">
        <v>69</v>
      </c>
      <c r="K244" s="432">
        <v>0</v>
      </c>
      <c r="L244" s="433" t="s">
        <v>600</v>
      </c>
      <c r="M244" s="434" t="s">
        <v>393</v>
      </c>
      <c r="N244" s="435">
        <v>0</v>
      </c>
      <c r="O244" s="435" t="e">
        <v>#NAME?</v>
      </c>
    </row>
    <row r="245" spans="1:15">
      <c r="A245" s="430" t="s">
        <v>601</v>
      </c>
      <c r="B245" s="430" t="s">
        <v>402</v>
      </c>
      <c r="C245" s="430" t="s">
        <v>402</v>
      </c>
      <c r="D245" s="430" t="s">
        <v>602</v>
      </c>
      <c r="E245" s="430" t="s">
        <v>598</v>
      </c>
      <c r="F245" s="430" t="s">
        <v>599</v>
      </c>
      <c r="G245" s="431" t="s">
        <v>389</v>
      </c>
      <c r="H245" s="430" t="s">
        <v>390</v>
      </c>
      <c r="I245" s="430" t="s">
        <v>400</v>
      </c>
      <c r="J245" s="430">
        <v>19</v>
      </c>
      <c r="K245" s="432">
        <v>0</v>
      </c>
      <c r="L245" s="433" t="s">
        <v>600</v>
      </c>
      <c r="M245" s="434" t="s">
        <v>393</v>
      </c>
      <c r="N245" s="435">
        <v>0</v>
      </c>
      <c r="O245" s="435" t="e">
        <v>#NAME?</v>
      </c>
    </row>
    <row r="246" spans="1:15">
      <c r="A246" s="430" t="s">
        <v>603</v>
      </c>
      <c r="B246" s="430" t="s">
        <v>604</v>
      </c>
      <c r="C246" s="430" t="s">
        <v>605</v>
      </c>
      <c r="D246" s="430" t="s">
        <v>606</v>
      </c>
      <c r="E246" s="430" t="s">
        <v>598</v>
      </c>
      <c r="F246" s="430" t="s">
        <v>599</v>
      </c>
      <c r="G246" s="431" t="s">
        <v>389</v>
      </c>
      <c r="H246" s="430" t="s">
        <v>390</v>
      </c>
      <c r="I246" s="430" t="s">
        <v>400</v>
      </c>
      <c r="J246" s="430">
        <v>19</v>
      </c>
      <c r="K246" s="432">
        <v>0</v>
      </c>
      <c r="L246" s="433" t="s">
        <v>600</v>
      </c>
      <c r="M246" s="434" t="s">
        <v>393</v>
      </c>
      <c r="N246" s="435">
        <v>0</v>
      </c>
      <c r="O246" s="435" t="e">
        <v>#NAME?</v>
      </c>
    </row>
    <row r="247" spans="1:15">
      <c r="A247" s="430" t="s">
        <v>603</v>
      </c>
      <c r="B247" s="430" t="s">
        <v>604</v>
      </c>
      <c r="C247" s="430" t="s">
        <v>605</v>
      </c>
      <c r="D247" s="430" t="s">
        <v>606</v>
      </c>
      <c r="E247" s="430" t="s">
        <v>598</v>
      </c>
      <c r="F247" s="430" t="s">
        <v>599</v>
      </c>
      <c r="G247" s="431" t="s">
        <v>389</v>
      </c>
      <c r="H247" s="430" t="s">
        <v>390</v>
      </c>
      <c r="I247" s="430" t="s">
        <v>391</v>
      </c>
      <c r="J247" s="430">
        <v>77</v>
      </c>
      <c r="K247" s="432">
        <v>0</v>
      </c>
      <c r="L247" s="433" t="s">
        <v>600</v>
      </c>
      <c r="M247" s="434" t="s">
        <v>393</v>
      </c>
      <c r="N247" s="435">
        <v>0</v>
      </c>
      <c r="O247" s="435" t="e">
        <v>#NAME?</v>
      </c>
    </row>
    <row r="248" spans="1:15">
      <c r="A248" s="430" t="s">
        <v>603</v>
      </c>
      <c r="B248" s="430" t="s">
        <v>604</v>
      </c>
      <c r="C248" s="430" t="s">
        <v>605</v>
      </c>
      <c r="D248" s="430" t="s">
        <v>606</v>
      </c>
      <c r="E248" s="430" t="s">
        <v>598</v>
      </c>
      <c r="F248" s="430" t="s">
        <v>599</v>
      </c>
      <c r="G248" s="431" t="s">
        <v>389</v>
      </c>
      <c r="H248" s="430" t="s">
        <v>390</v>
      </c>
      <c r="I248" s="430" t="s">
        <v>410</v>
      </c>
      <c r="J248" s="430">
        <v>69</v>
      </c>
      <c r="K248" s="432">
        <v>0</v>
      </c>
      <c r="L248" s="433" t="s">
        <v>600</v>
      </c>
      <c r="M248" s="434" t="s">
        <v>393</v>
      </c>
      <c r="N248" s="435">
        <v>0</v>
      </c>
      <c r="O248" s="435" t="e">
        <v>#NAME?</v>
      </c>
    </row>
    <row r="249" spans="1:15">
      <c r="A249" s="430" t="s">
        <v>607</v>
      </c>
      <c r="B249" s="430" t="s">
        <v>495</v>
      </c>
      <c r="C249" s="430" t="s">
        <v>495</v>
      </c>
      <c r="D249" s="430" t="s">
        <v>607</v>
      </c>
      <c r="E249" s="430" t="s">
        <v>478</v>
      </c>
      <c r="F249" s="430" t="s">
        <v>608</v>
      </c>
      <c r="G249" s="431" t="s">
        <v>389</v>
      </c>
      <c r="H249" s="430" t="s">
        <v>390</v>
      </c>
      <c r="I249" s="430" t="s">
        <v>400</v>
      </c>
      <c r="J249" s="430">
        <v>19</v>
      </c>
      <c r="K249" s="432">
        <v>20462556</v>
      </c>
      <c r="L249" s="433" t="s">
        <v>609</v>
      </c>
      <c r="M249" s="434" t="s">
        <v>393</v>
      </c>
      <c r="N249" s="435">
        <v>20462556</v>
      </c>
      <c r="O249" s="435" t="e">
        <v>#NAME?</v>
      </c>
    </row>
    <row r="250" spans="1:15">
      <c r="A250" s="430" t="s">
        <v>607</v>
      </c>
      <c r="B250" s="430" t="s">
        <v>495</v>
      </c>
      <c r="C250" s="430" t="s">
        <v>495</v>
      </c>
      <c r="D250" s="430" t="s">
        <v>607</v>
      </c>
      <c r="E250" s="430" t="s">
        <v>478</v>
      </c>
      <c r="F250" s="430" t="s">
        <v>608</v>
      </c>
      <c r="G250" s="431" t="s">
        <v>389</v>
      </c>
      <c r="H250" s="430" t="s">
        <v>390</v>
      </c>
      <c r="I250" s="430" t="s">
        <v>391</v>
      </c>
      <c r="J250" s="430">
        <v>77</v>
      </c>
      <c r="K250" s="432">
        <v>0</v>
      </c>
      <c r="L250" s="433" t="s">
        <v>609</v>
      </c>
      <c r="M250" s="434" t="s">
        <v>393</v>
      </c>
      <c r="N250" s="435">
        <v>0</v>
      </c>
      <c r="O250" s="435" t="e">
        <v>#NAME?</v>
      </c>
    </row>
    <row r="251" spans="1:15">
      <c r="A251" s="430" t="s">
        <v>607</v>
      </c>
      <c r="B251" s="430" t="s">
        <v>495</v>
      </c>
      <c r="C251" s="430" t="s">
        <v>495</v>
      </c>
      <c r="D251" s="430" t="s">
        <v>607</v>
      </c>
      <c r="E251" s="430" t="s">
        <v>478</v>
      </c>
      <c r="F251" s="430" t="s">
        <v>608</v>
      </c>
      <c r="G251" s="431" t="s">
        <v>389</v>
      </c>
      <c r="H251" s="430" t="s">
        <v>390</v>
      </c>
      <c r="I251" s="430" t="s">
        <v>410</v>
      </c>
      <c r="J251" s="430">
        <v>69</v>
      </c>
      <c r="K251" s="432">
        <v>0</v>
      </c>
      <c r="L251" s="433" t="s">
        <v>609</v>
      </c>
      <c r="M251" s="434" t="s">
        <v>393</v>
      </c>
      <c r="N251" s="435">
        <v>0</v>
      </c>
      <c r="O251" s="435" t="e">
        <v>#NAME?</v>
      </c>
    </row>
    <row r="252" spans="1:15">
      <c r="A252" s="430" t="s">
        <v>610</v>
      </c>
      <c r="B252" s="430" t="s">
        <v>611</v>
      </c>
      <c r="C252" s="430" t="s">
        <v>611</v>
      </c>
      <c r="D252" s="430" t="s">
        <v>610</v>
      </c>
      <c r="E252" s="430" t="s">
        <v>478</v>
      </c>
      <c r="F252" s="430" t="s">
        <v>608</v>
      </c>
      <c r="G252" s="431" t="s">
        <v>389</v>
      </c>
      <c r="H252" s="430" t="s">
        <v>390</v>
      </c>
      <c r="I252" s="430" t="s">
        <v>400</v>
      </c>
      <c r="J252" s="430">
        <v>19</v>
      </c>
      <c r="K252" s="432">
        <v>113111999</v>
      </c>
      <c r="L252" s="433" t="s">
        <v>609</v>
      </c>
      <c r="M252" s="434" t="s">
        <v>393</v>
      </c>
      <c r="N252" s="435">
        <v>113111999</v>
      </c>
      <c r="O252" s="435" t="e">
        <v>#NAME?</v>
      </c>
    </row>
    <row r="253" spans="1:15">
      <c r="A253" s="430" t="s">
        <v>610</v>
      </c>
      <c r="B253" s="430" t="s">
        <v>611</v>
      </c>
      <c r="C253" s="430" t="s">
        <v>611</v>
      </c>
      <c r="D253" s="430" t="s">
        <v>610</v>
      </c>
      <c r="E253" s="430" t="s">
        <v>478</v>
      </c>
      <c r="F253" s="430" t="s">
        <v>608</v>
      </c>
      <c r="G253" s="431" t="s">
        <v>389</v>
      </c>
      <c r="H253" s="430" t="s">
        <v>390</v>
      </c>
      <c r="I253" s="430" t="s">
        <v>391</v>
      </c>
      <c r="J253" s="430">
        <v>77</v>
      </c>
      <c r="K253" s="432">
        <v>0</v>
      </c>
      <c r="L253" s="433" t="s">
        <v>609</v>
      </c>
      <c r="M253" s="434" t="s">
        <v>393</v>
      </c>
      <c r="N253" s="435">
        <v>0</v>
      </c>
      <c r="O253" s="435" t="e">
        <v>#NAME?</v>
      </c>
    </row>
    <row r="254" spans="1:15">
      <c r="A254" s="430" t="s">
        <v>610</v>
      </c>
      <c r="B254" s="430" t="s">
        <v>611</v>
      </c>
      <c r="C254" s="430" t="s">
        <v>611</v>
      </c>
      <c r="D254" s="430" t="s">
        <v>610</v>
      </c>
      <c r="E254" s="430" t="s">
        <v>478</v>
      </c>
      <c r="F254" s="430" t="s">
        <v>608</v>
      </c>
      <c r="G254" s="431" t="s">
        <v>389</v>
      </c>
      <c r="H254" s="430" t="s">
        <v>390</v>
      </c>
      <c r="I254" s="430" t="s">
        <v>410</v>
      </c>
      <c r="J254" s="430">
        <v>69</v>
      </c>
      <c r="K254" s="432">
        <v>0</v>
      </c>
      <c r="L254" s="433" t="s">
        <v>609</v>
      </c>
      <c r="M254" s="434" t="s">
        <v>393</v>
      </c>
      <c r="N254" s="435">
        <v>0</v>
      </c>
      <c r="O254" s="435" t="e">
        <v>#NAME?</v>
      </c>
    </row>
    <row r="255" spans="1:15">
      <c r="A255" s="430" t="s">
        <v>612</v>
      </c>
      <c r="B255" s="430" t="s">
        <v>613</v>
      </c>
      <c r="C255" s="430" t="s">
        <v>614</v>
      </c>
      <c r="D255" s="430" t="s">
        <v>615</v>
      </c>
      <c r="E255" s="430" t="s">
        <v>616</v>
      </c>
      <c r="F255" s="430" t="s">
        <v>617</v>
      </c>
      <c r="G255" s="431" t="s">
        <v>389</v>
      </c>
      <c r="H255" s="430" t="s">
        <v>390</v>
      </c>
      <c r="I255" s="430" t="s">
        <v>410</v>
      </c>
      <c r="J255" s="430">
        <v>69</v>
      </c>
      <c r="K255" s="432">
        <v>0</v>
      </c>
      <c r="L255" s="433" t="s">
        <v>616</v>
      </c>
      <c r="M255" s="434" t="s">
        <v>393</v>
      </c>
      <c r="N255" s="435">
        <v>0</v>
      </c>
      <c r="O255" s="435" t="e">
        <v>#NAME?</v>
      </c>
    </row>
    <row r="256" spans="1:15">
      <c r="A256" s="430" t="s">
        <v>618</v>
      </c>
      <c r="B256" s="430" t="s">
        <v>613</v>
      </c>
      <c r="C256" s="430" t="s">
        <v>619</v>
      </c>
      <c r="D256" s="430" t="s">
        <v>620</v>
      </c>
      <c r="E256" s="430" t="s">
        <v>616</v>
      </c>
      <c r="F256" s="430" t="s">
        <v>617</v>
      </c>
      <c r="G256" s="431" t="s">
        <v>389</v>
      </c>
      <c r="H256" s="430" t="s">
        <v>390</v>
      </c>
      <c r="I256" s="430" t="s">
        <v>400</v>
      </c>
      <c r="J256" s="430">
        <v>19</v>
      </c>
      <c r="K256" s="432">
        <v>0</v>
      </c>
      <c r="L256" s="433" t="s">
        <v>616</v>
      </c>
      <c r="M256" s="434" t="s">
        <v>393</v>
      </c>
      <c r="N256" s="435">
        <v>0</v>
      </c>
      <c r="O256" s="435" t="e">
        <v>#NAME?</v>
      </c>
    </row>
    <row r="257" spans="1:15">
      <c r="A257" s="430" t="s">
        <v>621</v>
      </c>
      <c r="B257" s="430" t="s">
        <v>461</v>
      </c>
      <c r="C257" s="430" t="s">
        <v>622</v>
      </c>
      <c r="D257" s="430" t="s">
        <v>623</v>
      </c>
      <c r="E257" s="430" t="s">
        <v>616</v>
      </c>
      <c r="F257" s="430" t="s">
        <v>617</v>
      </c>
      <c r="G257" s="431" t="s">
        <v>389</v>
      </c>
      <c r="H257" s="430" t="s">
        <v>390</v>
      </c>
      <c r="I257" s="430" t="s">
        <v>410</v>
      </c>
      <c r="J257" s="430">
        <v>69</v>
      </c>
      <c r="K257" s="432">
        <v>0</v>
      </c>
      <c r="L257" s="433" t="s">
        <v>616</v>
      </c>
      <c r="M257" s="434" t="s">
        <v>393</v>
      </c>
      <c r="N257" s="435">
        <v>0</v>
      </c>
      <c r="O257" s="435" t="e">
        <v>#NAME?</v>
      </c>
    </row>
    <row r="258" spans="1:15">
      <c r="A258" s="430" t="s">
        <v>624</v>
      </c>
      <c r="B258" s="430" t="s">
        <v>461</v>
      </c>
      <c r="C258" s="430" t="s">
        <v>622</v>
      </c>
      <c r="D258" s="430" t="s">
        <v>623</v>
      </c>
      <c r="E258" s="430" t="s">
        <v>616</v>
      </c>
      <c r="F258" s="430" t="s">
        <v>617</v>
      </c>
      <c r="G258" s="431" t="s">
        <v>389</v>
      </c>
      <c r="H258" s="430" t="s">
        <v>390</v>
      </c>
      <c r="I258" s="430" t="s">
        <v>410</v>
      </c>
      <c r="J258" s="430">
        <v>69</v>
      </c>
      <c r="K258" s="432">
        <v>0</v>
      </c>
      <c r="L258" s="433" t="s">
        <v>616</v>
      </c>
      <c r="M258" s="434" t="s">
        <v>393</v>
      </c>
      <c r="N258" s="435">
        <v>0</v>
      </c>
      <c r="O258" s="435" t="e">
        <v>#NAME?</v>
      </c>
    </row>
    <row r="259" spans="1:15">
      <c r="A259" s="430" t="s">
        <v>625</v>
      </c>
      <c r="B259" s="430" t="s">
        <v>534</v>
      </c>
      <c r="C259" s="430" t="s">
        <v>626</v>
      </c>
      <c r="D259" s="430" t="s">
        <v>627</v>
      </c>
      <c r="E259" s="430" t="s">
        <v>616</v>
      </c>
      <c r="F259" s="430" t="s">
        <v>617</v>
      </c>
      <c r="G259" s="431" t="s">
        <v>389</v>
      </c>
      <c r="H259" s="430" t="s">
        <v>390</v>
      </c>
      <c r="I259" s="430" t="s">
        <v>410</v>
      </c>
      <c r="J259" s="430">
        <v>69</v>
      </c>
      <c r="K259" s="432">
        <v>0</v>
      </c>
      <c r="L259" s="433" t="s">
        <v>616</v>
      </c>
      <c r="M259" s="434" t="s">
        <v>393</v>
      </c>
      <c r="N259" s="435">
        <v>0</v>
      </c>
      <c r="O259" s="435" t="e">
        <v>#NAME?</v>
      </c>
    </row>
    <row r="260" spans="1:15">
      <c r="A260" s="430" t="s">
        <v>628</v>
      </c>
      <c r="B260" s="430" t="s">
        <v>444</v>
      </c>
      <c r="C260" s="430" t="s">
        <v>629</v>
      </c>
      <c r="D260" s="430" t="s">
        <v>630</v>
      </c>
      <c r="E260" s="430" t="s">
        <v>616</v>
      </c>
      <c r="F260" s="430" t="s">
        <v>617</v>
      </c>
      <c r="G260" s="431" t="s">
        <v>389</v>
      </c>
      <c r="H260" s="430" t="s">
        <v>390</v>
      </c>
      <c r="I260" s="430" t="s">
        <v>410</v>
      </c>
      <c r="J260" s="430">
        <v>69</v>
      </c>
      <c r="K260" s="432">
        <v>0</v>
      </c>
      <c r="L260" s="433" t="s">
        <v>616</v>
      </c>
      <c r="M260" s="434" t="s">
        <v>393</v>
      </c>
      <c r="N260" s="435">
        <v>0</v>
      </c>
      <c r="O260" s="435" t="e">
        <v>#NAME?</v>
      </c>
    </row>
    <row r="261" spans="1:15">
      <c r="A261" s="430" t="s">
        <v>631</v>
      </c>
      <c r="B261" s="430" t="s">
        <v>632</v>
      </c>
      <c r="C261" s="430" t="s">
        <v>633</v>
      </c>
      <c r="D261" s="430" t="s">
        <v>634</v>
      </c>
      <c r="E261" s="430" t="s">
        <v>616</v>
      </c>
      <c r="F261" s="430" t="s">
        <v>617</v>
      </c>
      <c r="G261" s="431" t="s">
        <v>389</v>
      </c>
      <c r="H261" s="430" t="s">
        <v>390</v>
      </c>
      <c r="I261" s="430" t="s">
        <v>400</v>
      </c>
      <c r="J261" s="430">
        <v>19</v>
      </c>
      <c r="K261" s="432">
        <v>0</v>
      </c>
      <c r="L261" s="433" t="s">
        <v>616</v>
      </c>
      <c r="M261" s="434" t="s">
        <v>393</v>
      </c>
      <c r="N261" s="435">
        <v>0</v>
      </c>
      <c r="O261" s="435" t="e">
        <v>#NAME?</v>
      </c>
    </row>
    <row r="262" spans="1:15">
      <c r="A262" s="430" t="s">
        <v>635</v>
      </c>
      <c r="B262" s="430" t="s">
        <v>636</v>
      </c>
      <c r="C262" s="430" t="s">
        <v>637</v>
      </c>
      <c r="D262" s="430" t="s">
        <v>638</v>
      </c>
      <c r="E262" s="430" t="s">
        <v>616</v>
      </c>
      <c r="F262" s="430" t="s">
        <v>617</v>
      </c>
      <c r="G262" s="431" t="s">
        <v>389</v>
      </c>
      <c r="H262" s="430" t="s">
        <v>390</v>
      </c>
      <c r="I262" s="430" t="s">
        <v>410</v>
      </c>
      <c r="J262" s="430">
        <v>69</v>
      </c>
      <c r="K262" s="432">
        <v>0</v>
      </c>
      <c r="L262" s="433" t="s">
        <v>616</v>
      </c>
      <c r="M262" s="434" t="s">
        <v>393</v>
      </c>
      <c r="N262" s="435">
        <v>0</v>
      </c>
      <c r="O262" s="435" t="e">
        <v>#NAME?</v>
      </c>
    </row>
    <row r="263" spans="1:15">
      <c r="A263" s="430" t="s">
        <v>639</v>
      </c>
      <c r="B263" s="430" t="s">
        <v>501</v>
      </c>
      <c r="C263" s="430" t="s">
        <v>640</v>
      </c>
      <c r="D263" s="430" t="s">
        <v>641</v>
      </c>
      <c r="E263" s="430" t="s">
        <v>616</v>
      </c>
      <c r="F263" s="430" t="s">
        <v>617</v>
      </c>
      <c r="G263" s="431" t="s">
        <v>389</v>
      </c>
      <c r="H263" s="430" t="s">
        <v>390</v>
      </c>
      <c r="I263" s="430" t="s">
        <v>410</v>
      </c>
      <c r="J263" s="430">
        <v>69</v>
      </c>
      <c r="K263" s="432">
        <v>0</v>
      </c>
      <c r="L263" s="433" t="s">
        <v>616</v>
      </c>
      <c r="M263" s="434" t="s">
        <v>393</v>
      </c>
      <c r="N263" s="435">
        <v>0</v>
      </c>
      <c r="O263" s="435" t="e">
        <v>#NAME?</v>
      </c>
    </row>
    <row r="264" spans="1:15">
      <c r="A264" s="430" t="s">
        <v>642</v>
      </c>
      <c r="B264" s="430" t="s">
        <v>534</v>
      </c>
      <c r="C264" s="430" t="s">
        <v>626</v>
      </c>
      <c r="D264" s="430" t="s">
        <v>643</v>
      </c>
      <c r="E264" s="430" t="s">
        <v>616</v>
      </c>
      <c r="F264" s="430" t="s">
        <v>617</v>
      </c>
      <c r="G264" s="431" t="s">
        <v>389</v>
      </c>
      <c r="H264" s="430" t="s">
        <v>390</v>
      </c>
      <c r="I264" s="430" t="s">
        <v>410</v>
      </c>
      <c r="J264" s="430">
        <v>69</v>
      </c>
      <c r="K264" s="432">
        <v>0</v>
      </c>
      <c r="L264" s="433" t="s">
        <v>616</v>
      </c>
      <c r="M264" s="434" t="s">
        <v>393</v>
      </c>
      <c r="N264" s="435">
        <v>0</v>
      </c>
      <c r="O264" s="435" t="e">
        <v>#NAME?</v>
      </c>
    </row>
    <row r="265" spans="1:15">
      <c r="A265" s="430" t="s">
        <v>644</v>
      </c>
      <c r="B265" s="430" t="s">
        <v>645</v>
      </c>
      <c r="C265" s="430" t="s">
        <v>646</v>
      </c>
      <c r="D265" s="430" t="s">
        <v>647</v>
      </c>
      <c r="E265" s="430" t="s">
        <v>616</v>
      </c>
      <c r="F265" s="430" t="s">
        <v>617</v>
      </c>
      <c r="G265" s="431" t="s">
        <v>389</v>
      </c>
      <c r="H265" s="430" t="s">
        <v>390</v>
      </c>
      <c r="I265" s="430" t="s">
        <v>400</v>
      </c>
      <c r="J265" s="430">
        <v>19</v>
      </c>
      <c r="K265" s="432">
        <v>0</v>
      </c>
      <c r="L265" s="433" t="s">
        <v>616</v>
      </c>
      <c r="M265" s="434" t="s">
        <v>393</v>
      </c>
      <c r="N265" s="435">
        <v>0</v>
      </c>
      <c r="O265" s="435" t="e">
        <v>#NAME?</v>
      </c>
    </row>
    <row r="266" spans="1:15">
      <c r="A266" s="430" t="s">
        <v>648</v>
      </c>
      <c r="B266" s="430" t="s">
        <v>636</v>
      </c>
      <c r="C266" s="430" t="s">
        <v>649</v>
      </c>
      <c r="D266" s="430" t="s">
        <v>650</v>
      </c>
      <c r="E266" s="430" t="s">
        <v>616</v>
      </c>
      <c r="F266" s="430" t="s">
        <v>617</v>
      </c>
      <c r="G266" s="431" t="s">
        <v>389</v>
      </c>
      <c r="H266" s="430" t="s">
        <v>390</v>
      </c>
      <c r="I266" s="430" t="s">
        <v>410</v>
      </c>
      <c r="J266" s="430">
        <v>69</v>
      </c>
      <c r="K266" s="432">
        <v>0</v>
      </c>
      <c r="L266" s="433" t="s">
        <v>616</v>
      </c>
      <c r="M266" s="434" t="s">
        <v>393</v>
      </c>
      <c r="N266" s="435">
        <v>0</v>
      </c>
      <c r="O266" s="435" t="e">
        <v>#NAME?</v>
      </c>
    </row>
    <row r="267" spans="1:15">
      <c r="A267" s="430" t="s">
        <v>651</v>
      </c>
      <c r="B267" s="430" t="s">
        <v>652</v>
      </c>
      <c r="C267" s="430" t="s">
        <v>653</v>
      </c>
      <c r="D267" s="430" t="s">
        <v>654</v>
      </c>
      <c r="E267" s="430" t="s">
        <v>616</v>
      </c>
      <c r="F267" s="430" t="s">
        <v>617</v>
      </c>
      <c r="G267" s="431" t="s">
        <v>389</v>
      </c>
      <c r="H267" s="430" t="s">
        <v>390</v>
      </c>
      <c r="I267" s="430" t="s">
        <v>410</v>
      </c>
      <c r="J267" s="430">
        <v>69</v>
      </c>
      <c r="K267" s="432">
        <v>0</v>
      </c>
      <c r="L267" s="433" t="s">
        <v>616</v>
      </c>
      <c r="M267" s="434" t="s">
        <v>393</v>
      </c>
      <c r="N267" s="435">
        <v>0</v>
      </c>
      <c r="O267" s="435" t="e">
        <v>#NAME?</v>
      </c>
    </row>
    <row r="268" spans="1:15">
      <c r="A268" s="430" t="s">
        <v>655</v>
      </c>
      <c r="B268" s="430" t="s">
        <v>656</v>
      </c>
      <c r="C268" s="430" t="s">
        <v>657</v>
      </c>
      <c r="D268" s="430" t="s">
        <v>658</v>
      </c>
      <c r="E268" s="430" t="s">
        <v>616</v>
      </c>
      <c r="F268" s="430" t="s">
        <v>617</v>
      </c>
      <c r="G268" s="431" t="s">
        <v>389</v>
      </c>
      <c r="H268" s="430" t="s">
        <v>390</v>
      </c>
      <c r="I268" s="430" t="s">
        <v>410</v>
      </c>
      <c r="J268" s="430">
        <v>69</v>
      </c>
      <c r="K268" s="432">
        <v>0</v>
      </c>
      <c r="L268" s="433" t="s">
        <v>616</v>
      </c>
      <c r="M268" s="434" t="s">
        <v>393</v>
      </c>
      <c r="N268" s="435">
        <v>0</v>
      </c>
      <c r="O268" s="435" t="e">
        <v>#NAME?</v>
      </c>
    </row>
    <row r="269" spans="1:15">
      <c r="A269" s="430" t="s">
        <v>659</v>
      </c>
      <c r="B269" s="430" t="s">
        <v>656</v>
      </c>
      <c r="C269" s="430" t="s">
        <v>657</v>
      </c>
      <c r="D269" s="430" t="s">
        <v>658</v>
      </c>
      <c r="E269" s="430" t="s">
        <v>616</v>
      </c>
      <c r="F269" s="430" t="s">
        <v>617</v>
      </c>
      <c r="G269" s="431" t="s">
        <v>389</v>
      </c>
      <c r="H269" s="430" t="s">
        <v>390</v>
      </c>
      <c r="I269" s="430" t="s">
        <v>410</v>
      </c>
      <c r="J269" s="430">
        <v>69</v>
      </c>
      <c r="K269" s="432">
        <v>0</v>
      </c>
      <c r="L269" s="433" t="s">
        <v>616</v>
      </c>
      <c r="M269" s="434" t="s">
        <v>393</v>
      </c>
      <c r="N269" s="435">
        <v>0</v>
      </c>
      <c r="O269" s="435" t="e">
        <v>#NAME?</v>
      </c>
    </row>
    <row r="270" spans="1:15">
      <c r="A270" s="430" t="s">
        <v>660</v>
      </c>
      <c r="B270" s="430" t="s">
        <v>656</v>
      </c>
      <c r="C270" s="430" t="s">
        <v>657</v>
      </c>
      <c r="D270" s="430" t="s">
        <v>658</v>
      </c>
      <c r="E270" s="430" t="s">
        <v>616</v>
      </c>
      <c r="F270" s="430" t="s">
        <v>617</v>
      </c>
      <c r="G270" s="431" t="s">
        <v>389</v>
      </c>
      <c r="H270" s="430" t="s">
        <v>390</v>
      </c>
      <c r="I270" s="430" t="s">
        <v>410</v>
      </c>
      <c r="J270" s="430">
        <v>69</v>
      </c>
      <c r="K270" s="432">
        <v>0</v>
      </c>
      <c r="L270" s="433" t="s">
        <v>616</v>
      </c>
      <c r="M270" s="434" t="s">
        <v>393</v>
      </c>
      <c r="N270" s="435">
        <v>0</v>
      </c>
      <c r="O270" s="435" t="e">
        <v>#NAME?</v>
      </c>
    </row>
    <row r="271" spans="1:15">
      <c r="A271" s="430" t="s">
        <v>661</v>
      </c>
      <c r="B271" s="430" t="s">
        <v>656</v>
      </c>
      <c r="C271" s="430" t="s">
        <v>657</v>
      </c>
      <c r="D271" s="430" t="s">
        <v>658</v>
      </c>
      <c r="E271" s="430" t="s">
        <v>616</v>
      </c>
      <c r="F271" s="430" t="s">
        <v>617</v>
      </c>
      <c r="G271" s="431" t="s">
        <v>389</v>
      </c>
      <c r="H271" s="430" t="s">
        <v>390</v>
      </c>
      <c r="I271" s="430" t="s">
        <v>410</v>
      </c>
      <c r="J271" s="430">
        <v>69</v>
      </c>
      <c r="K271" s="432">
        <v>0</v>
      </c>
      <c r="L271" s="433" t="s">
        <v>616</v>
      </c>
      <c r="M271" s="434" t="s">
        <v>393</v>
      </c>
      <c r="N271" s="435">
        <v>0</v>
      </c>
      <c r="O271" s="435" t="e">
        <v>#NAME?</v>
      </c>
    </row>
    <row r="272" spans="1:15">
      <c r="A272" s="430" t="s">
        <v>662</v>
      </c>
      <c r="B272" s="430" t="s">
        <v>656</v>
      </c>
      <c r="C272" s="430" t="s">
        <v>657</v>
      </c>
      <c r="D272" s="430" t="s">
        <v>658</v>
      </c>
      <c r="E272" s="430" t="s">
        <v>616</v>
      </c>
      <c r="F272" s="430" t="s">
        <v>617</v>
      </c>
      <c r="G272" s="431" t="s">
        <v>389</v>
      </c>
      <c r="H272" s="430" t="s">
        <v>390</v>
      </c>
      <c r="I272" s="430" t="s">
        <v>410</v>
      </c>
      <c r="J272" s="430">
        <v>69</v>
      </c>
      <c r="K272" s="432">
        <v>0</v>
      </c>
      <c r="L272" s="433" t="s">
        <v>616</v>
      </c>
      <c r="M272" s="434" t="s">
        <v>393</v>
      </c>
      <c r="N272" s="435">
        <v>0</v>
      </c>
      <c r="O272" s="435" t="e">
        <v>#NAME?</v>
      </c>
    </row>
    <row r="273" spans="1:15">
      <c r="A273" s="430" t="s">
        <v>663</v>
      </c>
      <c r="B273" s="430" t="s">
        <v>613</v>
      </c>
      <c r="C273" s="430" t="s">
        <v>664</v>
      </c>
      <c r="D273" s="430" t="s">
        <v>665</v>
      </c>
      <c r="E273" s="430" t="s">
        <v>616</v>
      </c>
      <c r="F273" s="430" t="s">
        <v>617</v>
      </c>
      <c r="G273" s="431" t="s">
        <v>389</v>
      </c>
      <c r="H273" s="430" t="s">
        <v>390</v>
      </c>
      <c r="I273" s="430" t="s">
        <v>410</v>
      </c>
      <c r="J273" s="430">
        <v>69</v>
      </c>
      <c r="K273" s="432">
        <v>0</v>
      </c>
      <c r="L273" s="433" t="s">
        <v>616</v>
      </c>
      <c r="M273" s="434" t="s">
        <v>393</v>
      </c>
      <c r="N273" s="435">
        <v>0</v>
      </c>
      <c r="O273" s="435" t="e">
        <v>#NAME?</v>
      </c>
    </row>
    <row r="274" spans="1:15">
      <c r="A274" s="430" t="s">
        <v>666</v>
      </c>
      <c r="B274" s="430" t="s">
        <v>613</v>
      </c>
      <c r="C274" s="430" t="s">
        <v>664</v>
      </c>
      <c r="D274" s="430" t="s">
        <v>665</v>
      </c>
      <c r="E274" s="430" t="s">
        <v>616</v>
      </c>
      <c r="F274" s="430" t="s">
        <v>617</v>
      </c>
      <c r="G274" s="431" t="s">
        <v>389</v>
      </c>
      <c r="H274" s="430" t="s">
        <v>390</v>
      </c>
      <c r="I274" s="430" t="s">
        <v>410</v>
      </c>
      <c r="J274" s="430">
        <v>69</v>
      </c>
      <c r="K274" s="432">
        <v>0</v>
      </c>
      <c r="L274" s="433" t="s">
        <v>616</v>
      </c>
      <c r="M274" s="434" t="s">
        <v>393</v>
      </c>
      <c r="N274" s="435">
        <v>0</v>
      </c>
      <c r="O274" s="435" t="e">
        <v>#NAME?</v>
      </c>
    </row>
    <row r="275" spans="1:15">
      <c r="A275" s="430" t="s">
        <v>667</v>
      </c>
      <c r="B275" s="430" t="s">
        <v>613</v>
      </c>
      <c r="C275" s="430" t="s">
        <v>664</v>
      </c>
      <c r="D275" s="430" t="s">
        <v>665</v>
      </c>
      <c r="E275" s="430" t="s">
        <v>616</v>
      </c>
      <c r="F275" s="430" t="s">
        <v>617</v>
      </c>
      <c r="G275" s="431" t="s">
        <v>389</v>
      </c>
      <c r="H275" s="430" t="s">
        <v>390</v>
      </c>
      <c r="I275" s="430" t="s">
        <v>410</v>
      </c>
      <c r="J275" s="430">
        <v>69</v>
      </c>
      <c r="K275" s="432">
        <v>0</v>
      </c>
      <c r="L275" s="433" t="s">
        <v>616</v>
      </c>
      <c r="M275" s="434" t="s">
        <v>393</v>
      </c>
      <c r="N275" s="435">
        <v>0</v>
      </c>
      <c r="O275" s="435" t="e">
        <v>#NAME?</v>
      </c>
    </row>
    <row r="276" spans="1:15">
      <c r="A276" s="430" t="s">
        <v>668</v>
      </c>
      <c r="B276" s="430" t="s">
        <v>645</v>
      </c>
      <c r="C276" s="430" t="s">
        <v>669</v>
      </c>
      <c r="D276" s="430" t="s">
        <v>670</v>
      </c>
      <c r="E276" s="430" t="s">
        <v>616</v>
      </c>
      <c r="F276" s="430" t="s">
        <v>617</v>
      </c>
      <c r="G276" s="431" t="s">
        <v>389</v>
      </c>
      <c r="H276" s="430" t="s">
        <v>390</v>
      </c>
      <c r="I276" s="430" t="s">
        <v>410</v>
      </c>
      <c r="J276" s="430">
        <v>69</v>
      </c>
      <c r="K276" s="432">
        <v>0</v>
      </c>
      <c r="L276" s="433" t="s">
        <v>616</v>
      </c>
      <c r="M276" s="434" t="s">
        <v>393</v>
      </c>
      <c r="N276" s="435">
        <v>0</v>
      </c>
      <c r="O276" s="435" t="e">
        <v>#NAME?</v>
      </c>
    </row>
    <row r="277" spans="1:15">
      <c r="A277" s="430" t="s">
        <v>671</v>
      </c>
      <c r="B277" s="430" t="s">
        <v>656</v>
      </c>
      <c r="C277" s="430" t="s">
        <v>672</v>
      </c>
      <c r="D277" s="430" t="s">
        <v>673</v>
      </c>
      <c r="E277" s="430" t="s">
        <v>616</v>
      </c>
      <c r="F277" s="430" t="s">
        <v>617</v>
      </c>
      <c r="G277" s="431" t="s">
        <v>389</v>
      </c>
      <c r="H277" s="430" t="s">
        <v>390</v>
      </c>
      <c r="I277" s="430" t="s">
        <v>410</v>
      </c>
      <c r="J277" s="430">
        <v>69</v>
      </c>
      <c r="K277" s="432">
        <v>0</v>
      </c>
      <c r="L277" s="433" t="s">
        <v>616</v>
      </c>
      <c r="M277" s="434" t="s">
        <v>393</v>
      </c>
      <c r="N277" s="435">
        <v>0</v>
      </c>
      <c r="O277" s="435" t="e">
        <v>#NAME?</v>
      </c>
    </row>
    <row r="278" spans="1:15">
      <c r="A278" s="430" t="s">
        <v>674</v>
      </c>
      <c r="B278" s="430" t="s">
        <v>656</v>
      </c>
      <c r="C278" s="430" t="s">
        <v>672</v>
      </c>
      <c r="D278" s="430" t="s">
        <v>673</v>
      </c>
      <c r="E278" s="430" t="s">
        <v>616</v>
      </c>
      <c r="F278" s="430" t="s">
        <v>617</v>
      </c>
      <c r="G278" s="431" t="s">
        <v>389</v>
      </c>
      <c r="H278" s="430" t="s">
        <v>390</v>
      </c>
      <c r="I278" s="430" t="s">
        <v>410</v>
      </c>
      <c r="J278" s="430">
        <v>69</v>
      </c>
      <c r="K278" s="432">
        <v>0</v>
      </c>
      <c r="L278" s="433" t="s">
        <v>616</v>
      </c>
      <c r="M278" s="434" t="s">
        <v>393</v>
      </c>
      <c r="N278" s="435">
        <v>0</v>
      </c>
      <c r="O278" s="435" t="e">
        <v>#NAME?</v>
      </c>
    </row>
    <row r="279" spans="1:15">
      <c r="A279" s="430" t="s">
        <v>675</v>
      </c>
      <c r="B279" s="430" t="s">
        <v>613</v>
      </c>
      <c r="C279" s="430" t="s">
        <v>614</v>
      </c>
      <c r="D279" s="430" t="s">
        <v>615</v>
      </c>
      <c r="E279" s="430" t="s">
        <v>616</v>
      </c>
      <c r="F279" s="430" t="s">
        <v>617</v>
      </c>
      <c r="G279" s="431" t="s">
        <v>389</v>
      </c>
      <c r="H279" s="430" t="s">
        <v>390</v>
      </c>
      <c r="I279" s="430" t="s">
        <v>410</v>
      </c>
      <c r="J279" s="430">
        <v>69</v>
      </c>
      <c r="K279" s="432">
        <v>0</v>
      </c>
      <c r="L279" s="433" t="s">
        <v>616</v>
      </c>
      <c r="M279" s="434" t="s">
        <v>393</v>
      </c>
      <c r="N279" s="435">
        <v>0</v>
      </c>
      <c r="O279" s="435" t="e">
        <v>#NAME?</v>
      </c>
    </row>
    <row r="280" spans="1:15">
      <c r="A280" s="430" t="s">
        <v>676</v>
      </c>
      <c r="B280" s="430" t="s">
        <v>534</v>
      </c>
      <c r="C280" s="430" t="s">
        <v>677</v>
      </c>
      <c r="D280" s="430" t="s">
        <v>678</v>
      </c>
      <c r="E280" s="430" t="s">
        <v>616</v>
      </c>
      <c r="F280" s="430" t="s">
        <v>617</v>
      </c>
      <c r="G280" s="431" t="s">
        <v>389</v>
      </c>
      <c r="H280" s="430" t="s">
        <v>390</v>
      </c>
      <c r="I280" s="430" t="s">
        <v>410</v>
      </c>
      <c r="J280" s="430">
        <v>69</v>
      </c>
      <c r="K280" s="432">
        <v>0</v>
      </c>
      <c r="L280" s="433" t="s">
        <v>616</v>
      </c>
      <c r="M280" s="434" t="s">
        <v>393</v>
      </c>
      <c r="N280" s="435">
        <v>0</v>
      </c>
      <c r="O280" s="435" t="e">
        <v>#NAME?</v>
      </c>
    </row>
    <row r="281" spans="1:15">
      <c r="A281" s="430" t="s">
        <v>679</v>
      </c>
      <c r="B281" s="430" t="s">
        <v>534</v>
      </c>
      <c r="C281" s="430" t="s">
        <v>677</v>
      </c>
      <c r="D281" s="430" t="s">
        <v>678</v>
      </c>
      <c r="E281" s="430" t="s">
        <v>616</v>
      </c>
      <c r="F281" s="430" t="s">
        <v>617</v>
      </c>
      <c r="G281" s="431" t="s">
        <v>389</v>
      </c>
      <c r="H281" s="430" t="s">
        <v>390</v>
      </c>
      <c r="I281" s="430" t="s">
        <v>410</v>
      </c>
      <c r="J281" s="430">
        <v>69</v>
      </c>
      <c r="K281" s="432">
        <v>0</v>
      </c>
      <c r="L281" s="433" t="s">
        <v>616</v>
      </c>
      <c r="M281" s="434" t="s">
        <v>393</v>
      </c>
      <c r="N281" s="435">
        <v>0</v>
      </c>
      <c r="O281" s="435" t="e">
        <v>#NAME?</v>
      </c>
    </row>
    <row r="282" spans="1:15">
      <c r="A282" s="430" t="s">
        <v>680</v>
      </c>
      <c r="B282" s="430" t="s">
        <v>444</v>
      </c>
      <c r="C282" s="430" t="s">
        <v>681</v>
      </c>
      <c r="D282" s="430" t="s">
        <v>682</v>
      </c>
      <c r="E282" s="430" t="s">
        <v>616</v>
      </c>
      <c r="F282" s="430" t="s">
        <v>617</v>
      </c>
      <c r="G282" s="431" t="s">
        <v>389</v>
      </c>
      <c r="H282" s="430" t="s">
        <v>390</v>
      </c>
      <c r="I282" s="430" t="s">
        <v>410</v>
      </c>
      <c r="J282" s="430">
        <v>69</v>
      </c>
      <c r="K282" s="432">
        <v>0</v>
      </c>
      <c r="L282" s="433" t="s">
        <v>616</v>
      </c>
      <c r="M282" s="434" t="s">
        <v>393</v>
      </c>
      <c r="N282" s="435">
        <v>0</v>
      </c>
      <c r="O282" s="435" t="e">
        <v>#NAME?</v>
      </c>
    </row>
    <row r="283" spans="1:15">
      <c r="A283" s="430" t="s">
        <v>683</v>
      </c>
      <c r="B283" s="430" t="s">
        <v>444</v>
      </c>
      <c r="C283" s="430" t="s">
        <v>684</v>
      </c>
      <c r="D283" s="430" t="s">
        <v>685</v>
      </c>
      <c r="E283" s="430" t="s">
        <v>616</v>
      </c>
      <c r="F283" s="430" t="s">
        <v>617</v>
      </c>
      <c r="G283" s="431" t="s">
        <v>389</v>
      </c>
      <c r="H283" s="430" t="s">
        <v>390</v>
      </c>
      <c r="I283" s="430" t="s">
        <v>410</v>
      </c>
      <c r="J283" s="430">
        <v>69</v>
      </c>
      <c r="K283" s="432">
        <v>0</v>
      </c>
      <c r="L283" s="433" t="s">
        <v>616</v>
      </c>
      <c r="M283" s="434" t="s">
        <v>393</v>
      </c>
      <c r="N283" s="435">
        <v>0</v>
      </c>
      <c r="O283" s="435" t="e">
        <v>#NAME?</v>
      </c>
    </row>
    <row r="284" spans="1:15">
      <c r="A284" s="430" t="s">
        <v>686</v>
      </c>
      <c r="B284" s="430" t="s">
        <v>534</v>
      </c>
      <c r="C284" s="430" t="s">
        <v>687</v>
      </c>
      <c r="D284" s="430" t="s">
        <v>688</v>
      </c>
      <c r="E284" s="430" t="s">
        <v>616</v>
      </c>
      <c r="F284" s="430" t="s">
        <v>617</v>
      </c>
      <c r="G284" s="431" t="s">
        <v>389</v>
      </c>
      <c r="H284" s="430" t="s">
        <v>390</v>
      </c>
      <c r="I284" s="430" t="s">
        <v>410</v>
      </c>
      <c r="J284" s="430">
        <v>69</v>
      </c>
      <c r="K284" s="432">
        <v>0</v>
      </c>
      <c r="L284" s="433" t="s">
        <v>616</v>
      </c>
      <c r="M284" s="434" t="s">
        <v>393</v>
      </c>
      <c r="N284" s="435">
        <v>0</v>
      </c>
      <c r="O284" s="435" t="e">
        <v>#NAME?</v>
      </c>
    </row>
    <row r="285" spans="1:15">
      <c r="A285" s="430" t="s">
        <v>689</v>
      </c>
      <c r="B285" s="430" t="s">
        <v>690</v>
      </c>
      <c r="C285" s="430" t="s">
        <v>691</v>
      </c>
      <c r="D285" s="430" t="s">
        <v>692</v>
      </c>
      <c r="E285" s="430" t="s">
        <v>616</v>
      </c>
      <c r="F285" s="430" t="s">
        <v>617</v>
      </c>
      <c r="G285" s="431" t="s">
        <v>389</v>
      </c>
      <c r="H285" s="430" t="s">
        <v>390</v>
      </c>
      <c r="I285" s="430" t="s">
        <v>410</v>
      </c>
      <c r="J285" s="430">
        <v>69</v>
      </c>
      <c r="K285" s="432">
        <v>0</v>
      </c>
      <c r="L285" s="433" t="s">
        <v>616</v>
      </c>
      <c r="M285" s="434" t="s">
        <v>393</v>
      </c>
      <c r="N285" s="435">
        <v>0</v>
      </c>
      <c r="O285" s="435" t="e">
        <v>#NAME?</v>
      </c>
    </row>
    <row r="286" spans="1:15">
      <c r="A286" s="430" t="s">
        <v>693</v>
      </c>
      <c r="B286" s="430" t="s">
        <v>694</v>
      </c>
      <c r="C286" s="430" t="s">
        <v>694</v>
      </c>
      <c r="D286" s="430" t="s">
        <v>693</v>
      </c>
      <c r="E286" s="430" t="s">
        <v>387</v>
      </c>
      <c r="F286" s="430" t="s">
        <v>695</v>
      </c>
      <c r="G286" s="431" t="s">
        <v>389</v>
      </c>
      <c r="H286" s="430" t="s">
        <v>390</v>
      </c>
      <c r="I286" s="430" t="s">
        <v>400</v>
      </c>
      <c r="J286" s="430">
        <v>19</v>
      </c>
      <c r="K286" s="432">
        <v>1250725</v>
      </c>
      <c r="L286" s="433" t="s">
        <v>616</v>
      </c>
      <c r="M286" s="434" t="s">
        <v>393</v>
      </c>
      <c r="N286" s="435">
        <v>1250725</v>
      </c>
      <c r="O286" s="435" t="e">
        <v>#NAME?</v>
      </c>
    </row>
    <row r="287" spans="1:15">
      <c r="A287" s="430" t="s">
        <v>693</v>
      </c>
      <c r="B287" s="430" t="s">
        <v>694</v>
      </c>
      <c r="C287" s="430" t="s">
        <v>694</v>
      </c>
      <c r="D287" s="430" t="s">
        <v>693</v>
      </c>
      <c r="E287" s="430" t="s">
        <v>387</v>
      </c>
      <c r="F287" s="430" t="s">
        <v>695</v>
      </c>
      <c r="G287" s="431" t="s">
        <v>389</v>
      </c>
      <c r="H287" s="430" t="s">
        <v>390</v>
      </c>
      <c r="I287" s="430" t="s">
        <v>410</v>
      </c>
      <c r="J287" s="430">
        <v>69</v>
      </c>
      <c r="K287" s="432">
        <v>0</v>
      </c>
      <c r="L287" s="433" t="s">
        <v>616</v>
      </c>
      <c r="M287" s="434" t="s">
        <v>393</v>
      </c>
      <c r="N287" s="435">
        <v>0</v>
      </c>
      <c r="O287" s="435" t="e">
        <v>#NAME?</v>
      </c>
    </row>
    <row r="288" spans="1:15">
      <c r="A288" s="430" t="s">
        <v>696</v>
      </c>
      <c r="B288" s="430" t="s">
        <v>697</v>
      </c>
      <c r="C288" s="430" t="s">
        <v>697</v>
      </c>
      <c r="D288" s="430" t="s">
        <v>698</v>
      </c>
      <c r="E288" s="430" t="s">
        <v>598</v>
      </c>
      <c r="F288" s="430" t="s">
        <v>699</v>
      </c>
      <c r="G288" s="431" t="s">
        <v>389</v>
      </c>
      <c r="H288" s="430" t="s">
        <v>390</v>
      </c>
      <c r="I288" s="430" t="s">
        <v>400</v>
      </c>
      <c r="J288" s="430">
        <v>19</v>
      </c>
      <c r="K288" s="432">
        <v>13126967</v>
      </c>
      <c r="L288" s="433" t="s">
        <v>700</v>
      </c>
      <c r="M288" s="434" t="s">
        <v>393</v>
      </c>
      <c r="N288" s="435">
        <v>13126967</v>
      </c>
      <c r="O288" s="435" t="e">
        <v>#NAME?</v>
      </c>
    </row>
    <row r="289" spans="1:15">
      <c r="A289" s="430" t="s">
        <v>696</v>
      </c>
      <c r="B289" s="430" t="s">
        <v>697</v>
      </c>
      <c r="C289" s="430" t="s">
        <v>697</v>
      </c>
      <c r="D289" s="430" t="s">
        <v>698</v>
      </c>
      <c r="E289" s="430" t="s">
        <v>598</v>
      </c>
      <c r="F289" s="430" t="s">
        <v>699</v>
      </c>
      <c r="G289" s="431" t="s">
        <v>389</v>
      </c>
      <c r="H289" s="430" t="s">
        <v>390</v>
      </c>
      <c r="I289" s="430" t="s">
        <v>391</v>
      </c>
      <c r="J289" s="430">
        <v>77</v>
      </c>
      <c r="K289" s="432">
        <v>0</v>
      </c>
      <c r="L289" s="433" t="s">
        <v>700</v>
      </c>
      <c r="M289" s="434" t="s">
        <v>393</v>
      </c>
      <c r="N289" s="435">
        <v>0</v>
      </c>
      <c r="O289" s="435" t="e">
        <v>#NAME?</v>
      </c>
    </row>
    <row r="290" spans="1:15">
      <c r="A290" s="430" t="s">
        <v>696</v>
      </c>
      <c r="B290" s="430" t="s">
        <v>697</v>
      </c>
      <c r="C290" s="430" t="s">
        <v>697</v>
      </c>
      <c r="D290" s="430" t="s">
        <v>698</v>
      </c>
      <c r="E290" s="430" t="s">
        <v>598</v>
      </c>
      <c r="F290" s="430" t="s">
        <v>699</v>
      </c>
      <c r="G290" s="431" t="s">
        <v>389</v>
      </c>
      <c r="H290" s="430" t="s">
        <v>390</v>
      </c>
      <c r="I290" s="430" t="s">
        <v>410</v>
      </c>
      <c r="J290" s="430">
        <v>69</v>
      </c>
      <c r="K290" s="432">
        <v>0</v>
      </c>
      <c r="L290" s="433" t="s">
        <v>700</v>
      </c>
      <c r="M290" s="434" t="s">
        <v>393</v>
      </c>
      <c r="N290" s="435">
        <v>0</v>
      </c>
      <c r="O290" s="435" t="e">
        <v>#NAME?</v>
      </c>
    </row>
    <row r="291" spans="1:15">
      <c r="A291" s="430" t="s">
        <v>701</v>
      </c>
      <c r="B291" s="430" t="s">
        <v>385</v>
      </c>
      <c r="C291" s="430" t="s">
        <v>385</v>
      </c>
      <c r="D291" s="430" t="s">
        <v>701</v>
      </c>
      <c r="E291" s="430" t="s">
        <v>574</v>
      </c>
      <c r="F291" s="430" t="s">
        <v>578</v>
      </c>
      <c r="G291" s="431" t="s">
        <v>389</v>
      </c>
      <c r="H291" s="430" t="s">
        <v>390</v>
      </c>
      <c r="I291" s="430" t="s">
        <v>391</v>
      </c>
      <c r="J291" s="430">
        <v>77</v>
      </c>
      <c r="K291" s="432">
        <v>0</v>
      </c>
      <c r="L291" s="433" t="s">
        <v>702</v>
      </c>
      <c r="M291" s="434" t="s">
        <v>393</v>
      </c>
      <c r="N291" s="435">
        <v>0</v>
      </c>
      <c r="O291" s="435" t="e">
        <v>#NAME?</v>
      </c>
    </row>
    <row r="292" spans="1:15">
      <c r="A292" s="430" t="s">
        <v>703</v>
      </c>
      <c r="B292" s="430" t="s">
        <v>444</v>
      </c>
      <c r="C292" s="430" t="s">
        <v>704</v>
      </c>
      <c r="D292" s="430" t="s">
        <v>705</v>
      </c>
      <c r="E292" s="430" t="s">
        <v>574</v>
      </c>
      <c r="F292" s="430" t="s">
        <v>578</v>
      </c>
      <c r="G292" s="431" t="s">
        <v>389</v>
      </c>
      <c r="H292" s="430" t="s">
        <v>390</v>
      </c>
      <c r="I292" s="430" t="s">
        <v>410</v>
      </c>
      <c r="J292" s="430">
        <v>69</v>
      </c>
      <c r="K292" s="432">
        <v>0</v>
      </c>
      <c r="L292" s="433" t="s">
        <v>702</v>
      </c>
      <c r="M292" s="434" t="s">
        <v>393</v>
      </c>
      <c r="N292" s="435">
        <v>0</v>
      </c>
      <c r="O292" s="435" t="e">
        <v>#NAME?</v>
      </c>
    </row>
    <row r="293" spans="1:15">
      <c r="A293" s="430" t="s">
        <v>706</v>
      </c>
      <c r="B293" s="430" t="s">
        <v>656</v>
      </c>
      <c r="C293" s="430" t="s">
        <v>707</v>
      </c>
      <c r="D293" s="430" t="s">
        <v>708</v>
      </c>
      <c r="E293" s="430" t="s">
        <v>598</v>
      </c>
      <c r="F293" s="430" t="s">
        <v>709</v>
      </c>
      <c r="G293" s="431" t="s">
        <v>389</v>
      </c>
      <c r="H293" s="430" t="s">
        <v>390</v>
      </c>
      <c r="I293" s="430" t="s">
        <v>400</v>
      </c>
      <c r="J293" s="430">
        <v>19</v>
      </c>
      <c r="K293" s="432">
        <v>9737780</v>
      </c>
      <c r="L293" s="433" t="s">
        <v>702</v>
      </c>
      <c r="M293" s="434" t="s">
        <v>393</v>
      </c>
      <c r="N293" s="435">
        <v>9737780</v>
      </c>
      <c r="O293" s="435" t="e">
        <v>#NAME?</v>
      </c>
    </row>
    <row r="294" spans="1:15">
      <c r="A294" s="430" t="s">
        <v>710</v>
      </c>
      <c r="B294" s="430" t="s">
        <v>524</v>
      </c>
      <c r="C294" s="430" t="s">
        <v>525</v>
      </c>
      <c r="D294" s="430" t="s">
        <v>710</v>
      </c>
      <c r="E294" s="430" t="s">
        <v>598</v>
      </c>
      <c r="F294" s="430" t="s">
        <v>709</v>
      </c>
      <c r="G294" s="431" t="s">
        <v>389</v>
      </c>
      <c r="H294" s="430" t="s">
        <v>390</v>
      </c>
      <c r="I294" s="430" t="s">
        <v>400</v>
      </c>
      <c r="J294" s="430">
        <v>19</v>
      </c>
      <c r="K294" s="432">
        <v>0</v>
      </c>
      <c r="L294" s="433" t="s">
        <v>702</v>
      </c>
      <c r="M294" s="434" t="s">
        <v>393</v>
      </c>
      <c r="N294" s="435">
        <v>0</v>
      </c>
      <c r="O294" s="435" t="e">
        <v>#NAME?</v>
      </c>
    </row>
    <row r="295" spans="1:15">
      <c r="A295" s="430" t="s">
        <v>711</v>
      </c>
      <c r="B295" s="430" t="s">
        <v>712</v>
      </c>
      <c r="C295" s="430" t="s">
        <v>712</v>
      </c>
      <c r="D295" s="430" t="s">
        <v>713</v>
      </c>
      <c r="E295" s="430" t="s">
        <v>387</v>
      </c>
      <c r="F295" s="430" t="s">
        <v>388</v>
      </c>
      <c r="G295" s="431" t="s">
        <v>389</v>
      </c>
      <c r="H295" s="430" t="s">
        <v>390</v>
      </c>
      <c r="I295" s="430" t="s">
        <v>400</v>
      </c>
      <c r="J295" s="430">
        <v>19</v>
      </c>
      <c r="K295" s="432">
        <v>0</v>
      </c>
      <c r="L295" s="433" t="s">
        <v>702</v>
      </c>
      <c r="M295" s="434" t="s">
        <v>393</v>
      </c>
      <c r="N295" s="435">
        <v>0</v>
      </c>
      <c r="O295" s="435" t="e">
        <v>#NAME?</v>
      </c>
    </row>
    <row r="296" spans="1:15">
      <c r="A296" s="430" t="s">
        <v>714</v>
      </c>
      <c r="B296" s="430" t="s">
        <v>589</v>
      </c>
      <c r="C296" s="430" t="s">
        <v>715</v>
      </c>
      <c r="D296" s="430" t="s">
        <v>595</v>
      </c>
      <c r="E296" s="430" t="s">
        <v>478</v>
      </c>
      <c r="F296" s="430" t="s">
        <v>504</v>
      </c>
      <c r="G296" s="431" t="s">
        <v>389</v>
      </c>
      <c r="H296" s="430" t="s">
        <v>390</v>
      </c>
      <c r="I296" s="430" t="s">
        <v>400</v>
      </c>
      <c r="J296" s="430">
        <v>19</v>
      </c>
      <c r="K296" s="432">
        <v>31957421</v>
      </c>
      <c r="L296" s="433" t="s">
        <v>702</v>
      </c>
      <c r="M296" s="434" t="s">
        <v>393</v>
      </c>
      <c r="N296" s="435">
        <v>31957421</v>
      </c>
      <c r="O296" s="435" t="e">
        <v>#NAME?</v>
      </c>
    </row>
    <row r="297" spans="1:15">
      <c r="A297" s="430" t="s">
        <v>716</v>
      </c>
      <c r="B297" s="430" t="s">
        <v>587</v>
      </c>
      <c r="C297" s="430" t="s">
        <v>717</v>
      </c>
      <c r="D297" s="430" t="s">
        <v>595</v>
      </c>
      <c r="E297" s="430" t="s">
        <v>478</v>
      </c>
      <c r="F297" s="430" t="s">
        <v>504</v>
      </c>
      <c r="G297" s="431" t="s">
        <v>389</v>
      </c>
      <c r="H297" s="430" t="s">
        <v>390</v>
      </c>
      <c r="I297" s="430" t="s">
        <v>400</v>
      </c>
      <c r="J297" s="430">
        <v>19</v>
      </c>
      <c r="K297" s="432">
        <v>24031744</v>
      </c>
      <c r="L297" s="433" t="s">
        <v>702</v>
      </c>
      <c r="M297" s="434" t="s">
        <v>393</v>
      </c>
      <c r="N297" s="435">
        <v>24031744</v>
      </c>
      <c r="O297" s="435" t="e">
        <v>#NAME?</v>
      </c>
    </row>
    <row r="298" spans="1:15">
      <c r="A298" s="430" t="s">
        <v>714</v>
      </c>
      <c r="B298" s="430" t="s">
        <v>589</v>
      </c>
      <c r="C298" s="430" t="s">
        <v>715</v>
      </c>
      <c r="D298" s="430" t="s">
        <v>595</v>
      </c>
      <c r="E298" s="430" t="s">
        <v>478</v>
      </c>
      <c r="F298" s="430" t="s">
        <v>504</v>
      </c>
      <c r="G298" s="431" t="s">
        <v>389</v>
      </c>
      <c r="H298" s="430" t="s">
        <v>390</v>
      </c>
      <c r="I298" s="430" t="s">
        <v>410</v>
      </c>
      <c r="J298" s="430">
        <v>69</v>
      </c>
      <c r="K298" s="432">
        <v>0</v>
      </c>
      <c r="L298" s="433" t="s">
        <v>702</v>
      </c>
      <c r="M298" s="434" t="s">
        <v>393</v>
      </c>
      <c r="N298" s="435">
        <v>0</v>
      </c>
      <c r="O298" s="435" t="e">
        <v>#NAME?</v>
      </c>
    </row>
    <row r="299" spans="1:15">
      <c r="A299" s="430" t="s">
        <v>716</v>
      </c>
      <c r="B299" s="430" t="s">
        <v>587</v>
      </c>
      <c r="C299" s="430" t="s">
        <v>717</v>
      </c>
      <c r="D299" s="430" t="s">
        <v>595</v>
      </c>
      <c r="E299" s="430" t="s">
        <v>478</v>
      </c>
      <c r="F299" s="430" t="s">
        <v>504</v>
      </c>
      <c r="G299" s="431" t="s">
        <v>389</v>
      </c>
      <c r="H299" s="430" t="s">
        <v>390</v>
      </c>
      <c r="I299" s="430" t="s">
        <v>410</v>
      </c>
      <c r="J299" s="430">
        <v>69</v>
      </c>
      <c r="K299" s="432">
        <v>0</v>
      </c>
      <c r="L299" s="433" t="s">
        <v>702</v>
      </c>
      <c r="M299" s="434" t="s">
        <v>393</v>
      </c>
      <c r="N299" s="435">
        <v>0</v>
      </c>
      <c r="O299" s="435" t="e">
        <v>#NAME?</v>
      </c>
    </row>
    <row r="300" spans="1:15">
      <c r="A300" s="430" t="s">
        <v>718</v>
      </c>
      <c r="B300" s="430" t="s">
        <v>385</v>
      </c>
      <c r="C300" s="430" t="s">
        <v>385</v>
      </c>
      <c r="D300" s="430" t="s">
        <v>718</v>
      </c>
      <c r="E300" s="430" t="s">
        <v>574</v>
      </c>
      <c r="F300" s="430" t="s">
        <v>719</v>
      </c>
      <c r="G300" s="431" t="s">
        <v>389</v>
      </c>
      <c r="H300" s="430" t="s">
        <v>390</v>
      </c>
      <c r="I300" s="430" t="s">
        <v>400</v>
      </c>
      <c r="J300" s="430">
        <v>19</v>
      </c>
      <c r="K300" s="432">
        <v>118404739</v>
      </c>
      <c r="L300" s="433" t="s">
        <v>702</v>
      </c>
      <c r="M300" s="434" t="s">
        <v>393</v>
      </c>
      <c r="N300" s="435">
        <v>118404739</v>
      </c>
      <c r="O300" s="435" t="e">
        <v>#NAME?</v>
      </c>
    </row>
    <row r="301" spans="1:15">
      <c r="A301" s="430" t="s">
        <v>718</v>
      </c>
      <c r="B301" s="430" t="s">
        <v>385</v>
      </c>
      <c r="C301" s="430" t="s">
        <v>385</v>
      </c>
      <c r="D301" s="430" t="s">
        <v>718</v>
      </c>
      <c r="E301" s="430" t="s">
        <v>574</v>
      </c>
      <c r="F301" s="430" t="s">
        <v>719</v>
      </c>
      <c r="G301" s="431" t="s">
        <v>389</v>
      </c>
      <c r="H301" s="430" t="s">
        <v>390</v>
      </c>
      <c r="I301" s="430" t="s">
        <v>391</v>
      </c>
      <c r="J301" s="430">
        <v>77</v>
      </c>
      <c r="K301" s="432">
        <v>0</v>
      </c>
      <c r="L301" s="433" t="s">
        <v>702</v>
      </c>
      <c r="M301" s="434" t="s">
        <v>393</v>
      </c>
      <c r="N301" s="435">
        <v>0</v>
      </c>
      <c r="O301" s="435" t="e">
        <v>#NAME?</v>
      </c>
    </row>
    <row r="302" spans="1:15">
      <c r="A302" s="430" t="s">
        <v>718</v>
      </c>
      <c r="B302" s="430" t="s">
        <v>385</v>
      </c>
      <c r="C302" s="430" t="s">
        <v>385</v>
      </c>
      <c r="D302" s="430" t="s">
        <v>718</v>
      </c>
      <c r="E302" s="430" t="s">
        <v>574</v>
      </c>
      <c r="F302" s="430" t="s">
        <v>719</v>
      </c>
      <c r="G302" s="431" t="s">
        <v>389</v>
      </c>
      <c r="H302" s="430" t="s">
        <v>390</v>
      </c>
      <c r="I302" s="430" t="s">
        <v>410</v>
      </c>
      <c r="J302" s="430">
        <v>69</v>
      </c>
      <c r="K302" s="432">
        <v>0</v>
      </c>
      <c r="L302" s="433" t="s">
        <v>702</v>
      </c>
      <c r="M302" s="434" t="s">
        <v>393</v>
      </c>
      <c r="N302" s="435">
        <v>0</v>
      </c>
      <c r="O302" s="435" t="e">
        <v>#NAME?</v>
      </c>
    </row>
    <row r="303" spans="1:15">
      <c r="A303" s="430" t="s">
        <v>720</v>
      </c>
      <c r="B303" s="430" t="s">
        <v>613</v>
      </c>
      <c r="C303" s="430" t="s">
        <v>721</v>
      </c>
      <c r="D303" s="430" t="s">
        <v>722</v>
      </c>
      <c r="E303" s="430" t="s">
        <v>574</v>
      </c>
      <c r="F303" s="430" t="s">
        <v>723</v>
      </c>
      <c r="G303" s="431" t="s">
        <v>389</v>
      </c>
      <c r="H303" s="430" t="s">
        <v>390</v>
      </c>
      <c r="I303" s="430" t="s">
        <v>400</v>
      </c>
      <c r="J303" s="430">
        <v>19</v>
      </c>
      <c r="K303" s="432">
        <v>0</v>
      </c>
      <c r="L303" s="433" t="s">
        <v>702</v>
      </c>
      <c r="M303" s="434" t="s">
        <v>393</v>
      </c>
      <c r="N303" s="435">
        <v>0</v>
      </c>
      <c r="O303" s="435" t="e">
        <v>#NAME?</v>
      </c>
    </row>
    <row r="304" spans="1:15">
      <c r="A304" s="430" t="s">
        <v>720</v>
      </c>
      <c r="B304" s="430" t="s">
        <v>613</v>
      </c>
      <c r="C304" s="430" t="s">
        <v>721</v>
      </c>
      <c r="D304" s="430" t="s">
        <v>722</v>
      </c>
      <c r="E304" s="430" t="s">
        <v>574</v>
      </c>
      <c r="F304" s="430" t="s">
        <v>723</v>
      </c>
      <c r="G304" s="431" t="s">
        <v>389</v>
      </c>
      <c r="H304" s="430" t="s">
        <v>390</v>
      </c>
      <c r="I304" s="430" t="s">
        <v>391</v>
      </c>
      <c r="J304" s="430">
        <v>77</v>
      </c>
      <c r="K304" s="432">
        <v>0</v>
      </c>
      <c r="L304" s="433" t="s">
        <v>702</v>
      </c>
      <c r="M304" s="434" t="s">
        <v>393</v>
      </c>
      <c r="N304" s="435">
        <v>0</v>
      </c>
      <c r="O304" s="435" t="e">
        <v>#NAME?</v>
      </c>
    </row>
    <row r="305" spans="1:15">
      <c r="A305" s="430" t="s">
        <v>720</v>
      </c>
      <c r="B305" s="430" t="s">
        <v>613</v>
      </c>
      <c r="C305" s="430" t="s">
        <v>721</v>
      </c>
      <c r="D305" s="430" t="s">
        <v>722</v>
      </c>
      <c r="E305" s="430" t="s">
        <v>574</v>
      </c>
      <c r="F305" s="430" t="s">
        <v>723</v>
      </c>
      <c r="G305" s="431" t="s">
        <v>389</v>
      </c>
      <c r="H305" s="430" t="s">
        <v>390</v>
      </c>
      <c r="I305" s="430" t="s">
        <v>410</v>
      </c>
      <c r="J305" s="430">
        <v>69</v>
      </c>
      <c r="K305" s="432">
        <v>0</v>
      </c>
      <c r="L305" s="433" t="s">
        <v>702</v>
      </c>
      <c r="M305" s="434" t="s">
        <v>393</v>
      </c>
      <c r="N305" s="435">
        <v>0</v>
      </c>
      <c r="O305" s="435" t="e">
        <v>#NAME?</v>
      </c>
    </row>
    <row r="306" spans="1:15">
      <c r="A306" s="430" t="s">
        <v>724</v>
      </c>
      <c r="B306" s="430" t="s">
        <v>385</v>
      </c>
      <c r="C306" s="430" t="s">
        <v>385</v>
      </c>
      <c r="D306" s="430" t="s">
        <v>725</v>
      </c>
      <c r="E306" s="430" t="s">
        <v>574</v>
      </c>
      <c r="F306" s="430" t="s">
        <v>719</v>
      </c>
      <c r="G306" s="431" t="s">
        <v>389</v>
      </c>
      <c r="H306" s="430" t="s">
        <v>390</v>
      </c>
      <c r="I306" s="430" t="s">
        <v>400</v>
      </c>
      <c r="J306" s="430">
        <v>19</v>
      </c>
      <c r="K306" s="432">
        <v>1721546</v>
      </c>
      <c r="L306" s="433" t="s">
        <v>702</v>
      </c>
      <c r="M306" s="434" t="s">
        <v>393</v>
      </c>
      <c r="N306" s="435">
        <v>1721546</v>
      </c>
      <c r="O306" s="435" t="e">
        <v>#NAME?</v>
      </c>
    </row>
    <row r="307" spans="1:15">
      <c r="A307" s="430" t="s">
        <v>724</v>
      </c>
      <c r="B307" s="430" t="s">
        <v>385</v>
      </c>
      <c r="C307" s="430" t="s">
        <v>385</v>
      </c>
      <c r="D307" s="430" t="s">
        <v>725</v>
      </c>
      <c r="E307" s="430" t="s">
        <v>574</v>
      </c>
      <c r="F307" s="430" t="s">
        <v>719</v>
      </c>
      <c r="G307" s="431" t="s">
        <v>389</v>
      </c>
      <c r="H307" s="430" t="s">
        <v>390</v>
      </c>
      <c r="I307" s="430" t="s">
        <v>391</v>
      </c>
      <c r="J307" s="430">
        <v>77</v>
      </c>
      <c r="K307" s="432">
        <v>0</v>
      </c>
      <c r="L307" s="433" t="s">
        <v>702</v>
      </c>
      <c r="M307" s="434" t="s">
        <v>393</v>
      </c>
      <c r="N307" s="435">
        <v>0</v>
      </c>
      <c r="O307" s="435" t="e">
        <v>#NAME?</v>
      </c>
    </row>
    <row r="308" spans="1:15">
      <c r="A308" s="430" t="s">
        <v>724</v>
      </c>
      <c r="B308" s="430" t="s">
        <v>385</v>
      </c>
      <c r="C308" s="430" t="s">
        <v>385</v>
      </c>
      <c r="D308" s="430" t="s">
        <v>725</v>
      </c>
      <c r="E308" s="430" t="s">
        <v>574</v>
      </c>
      <c r="F308" s="430" t="s">
        <v>719</v>
      </c>
      <c r="G308" s="431" t="s">
        <v>389</v>
      </c>
      <c r="H308" s="430" t="s">
        <v>390</v>
      </c>
      <c r="I308" s="430" t="s">
        <v>410</v>
      </c>
      <c r="J308" s="430">
        <v>69</v>
      </c>
      <c r="K308" s="432">
        <v>0</v>
      </c>
      <c r="L308" s="433" t="s">
        <v>702</v>
      </c>
      <c r="M308" s="434" t="s">
        <v>393</v>
      </c>
      <c r="N308" s="435">
        <v>0</v>
      </c>
      <c r="O308" s="435" t="e">
        <v>#NAME?</v>
      </c>
    </row>
    <row r="309" spans="1:15">
      <c r="A309" s="430" t="s">
        <v>726</v>
      </c>
      <c r="B309" s="430" t="s">
        <v>652</v>
      </c>
      <c r="C309" s="430" t="s">
        <v>727</v>
      </c>
      <c r="D309" s="430" t="s">
        <v>728</v>
      </c>
      <c r="E309" s="430" t="s">
        <v>574</v>
      </c>
      <c r="F309" s="430" t="s">
        <v>729</v>
      </c>
      <c r="G309" s="431" t="s">
        <v>389</v>
      </c>
      <c r="H309" s="430" t="s">
        <v>390</v>
      </c>
      <c r="I309" s="430" t="s">
        <v>415</v>
      </c>
      <c r="J309" s="430">
        <v>61</v>
      </c>
      <c r="K309" s="432">
        <v>0</v>
      </c>
      <c r="L309" s="433" t="s">
        <v>702</v>
      </c>
      <c r="M309" s="434" t="s">
        <v>393</v>
      </c>
      <c r="N309" s="435">
        <v>0</v>
      </c>
      <c r="O309" s="435" t="e">
        <v>#NAME?</v>
      </c>
    </row>
    <row r="310" spans="1:15">
      <c r="A310" s="430" t="s">
        <v>726</v>
      </c>
      <c r="B310" s="430" t="s">
        <v>652</v>
      </c>
      <c r="C310" s="430" t="s">
        <v>727</v>
      </c>
      <c r="D310" s="430" t="s">
        <v>728</v>
      </c>
      <c r="E310" s="430" t="s">
        <v>574</v>
      </c>
      <c r="F310" s="430" t="s">
        <v>729</v>
      </c>
      <c r="G310" s="431" t="s">
        <v>389</v>
      </c>
      <c r="H310" s="430" t="s">
        <v>390</v>
      </c>
      <c r="I310" s="430" t="s">
        <v>400</v>
      </c>
      <c r="J310" s="430">
        <v>19</v>
      </c>
      <c r="K310" s="432">
        <v>0</v>
      </c>
      <c r="L310" s="433" t="s">
        <v>702</v>
      </c>
      <c r="M310" s="434" t="s">
        <v>393</v>
      </c>
      <c r="N310" s="435">
        <v>0</v>
      </c>
      <c r="O310" s="435" t="e">
        <v>#NAME?</v>
      </c>
    </row>
    <row r="311" spans="1:15">
      <c r="A311" s="430" t="s">
        <v>726</v>
      </c>
      <c r="B311" s="430" t="s">
        <v>652</v>
      </c>
      <c r="C311" s="430" t="s">
        <v>727</v>
      </c>
      <c r="D311" s="430" t="s">
        <v>728</v>
      </c>
      <c r="E311" s="430" t="s">
        <v>574</v>
      </c>
      <c r="F311" s="430" t="s">
        <v>729</v>
      </c>
      <c r="G311" s="431" t="s">
        <v>389</v>
      </c>
      <c r="H311" s="430" t="s">
        <v>390</v>
      </c>
      <c r="I311" s="430" t="s">
        <v>391</v>
      </c>
      <c r="J311" s="430">
        <v>77</v>
      </c>
      <c r="K311" s="432">
        <v>0</v>
      </c>
      <c r="L311" s="433" t="s">
        <v>702</v>
      </c>
      <c r="M311" s="434" t="s">
        <v>393</v>
      </c>
      <c r="N311" s="435">
        <v>0</v>
      </c>
      <c r="O311" s="435" t="e">
        <v>#NAME?</v>
      </c>
    </row>
    <row r="312" spans="1:15">
      <c r="A312" s="430" t="s">
        <v>726</v>
      </c>
      <c r="B312" s="430" t="s">
        <v>652</v>
      </c>
      <c r="C312" s="430" t="s">
        <v>727</v>
      </c>
      <c r="D312" s="430" t="s">
        <v>728</v>
      </c>
      <c r="E312" s="430" t="s">
        <v>574</v>
      </c>
      <c r="F312" s="430" t="s">
        <v>729</v>
      </c>
      <c r="G312" s="431" t="s">
        <v>389</v>
      </c>
      <c r="H312" s="430" t="s">
        <v>390</v>
      </c>
      <c r="I312" s="430" t="s">
        <v>410</v>
      </c>
      <c r="J312" s="430">
        <v>69</v>
      </c>
      <c r="K312" s="432">
        <v>0</v>
      </c>
      <c r="L312" s="433" t="s">
        <v>702</v>
      </c>
      <c r="M312" s="434" t="s">
        <v>393</v>
      </c>
      <c r="N312" s="435">
        <v>0</v>
      </c>
      <c r="O312" s="435" t="e">
        <v>#NAME?</v>
      </c>
    </row>
    <row r="313" spans="1:15">
      <c r="A313" s="430" t="s">
        <v>730</v>
      </c>
      <c r="B313" s="430" t="s">
        <v>422</v>
      </c>
      <c r="C313" s="430" t="s">
        <v>572</v>
      </c>
      <c r="D313" s="430" t="s">
        <v>731</v>
      </c>
      <c r="E313" s="430" t="s">
        <v>574</v>
      </c>
      <c r="F313" s="430" t="s">
        <v>732</v>
      </c>
      <c r="G313" s="431" t="s">
        <v>389</v>
      </c>
      <c r="H313" s="430" t="s">
        <v>390</v>
      </c>
      <c r="I313" s="430" t="s">
        <v>415</v>
      </c>
      <c r="J313" s="430">
        <v>61</v>
      </c>
      <c r="K313" s="432">
        <v>806</v>
      </c>
      <c r="L313" s="433" t="s">
        <v>702</v>
      </c>
      <c r="M313" s="434" t="s">
        <v>393</v>
      </c>
      <c r="N313" s="435">
        <v>806</v>
      </c>
      <c r="O313" s="435" t="e">
        <v>#NAME?</v>
      </c>
    </row>
    <row r="314" spans="1:15">
      <c r="A314" s="430" t="s">
        <v>730</v>
      </c>
      <c r="B314" s="430" t="s">
        <v>422</v>
      </c>
      <c r="C314" s="430" t="s">
        <v>572</v>
      </c>
      <c r="D314" s="430" t="s">
        <v>731</v>
      </c>
      <c r="E314" s="430" t="s">
        <v>574</v>
      </c>
      <c r="F314" s="430" t="s">
        <v>732</v>
      </c>
      <c r="G314" s="431" t="s">
        <v>389</v>
      </c>
      <c r="H314" s="430" t="s">
        <v>390</v>
      </c>
      <c r="I314" s="430" t="s">
        <v>400</v>
      </c>
      <c r="J314" s="430">
        <v>19</v>
      </c>
      <c r="K314" s="432">
        <v>0</v>
      </c>
      <c r="L314" s="433" t="s">
        <v>702</v>
      </c>
      <c r="M314" s="434" t="s">
        <v>393</v>
      </c>
      <c r="N314" s="435">
        <v>0</v>
      </c>
      <c r="O314" s="435" t="e">
        <v>#NAME?</v>
      </c>
    </row>
    <row r="315" spans="1:15">
      <c r="A315" s="430" t="s">
        <v>730</v>
      </c>
      <c r="B315" s="430" t="s">
        <v>422</v>
      </c>
      <c r="C315" s="430" t="s">
        <v>572</v>
      </c>
      <c r="D315" s="430" t="s">
        <v>731</v>
      </c>
      <c r="E315" s="430" t="s">
        <v>574</v>
      </c>
      <c r="F315" s="430" t="s">
        <v>732</v>
      </c>
      <c r="G315" s="431" t="s">
        <v>389</v>
      </c>
      <c r="H315" s="430" t="s">
        <v>390</v>
      </c>
      <c r="I315" s="430" t="s">
        <v>391</v>
      </c>
      <c r="J315" s="430">
        <v>77</v>
      </c>
      <c r="K315" s="432">
        <v>0</v>
      </c>
      <c r="L315" s="433" t="s">
        <v>702</v>
      </c>
      <c r="M315" s="434" t="s">
        <v>393</v>
      </c>
      <c r="N315" s="435">
        <v>0</v>
      </c>
      <c r="O315" s="435" t="e">
        <v>#NAME?</v>
      </c>
    </row>
    <row r="316" spans="1:15">
      <c r="A316" s="430" t="s">
        <v>730</v>
      </c>
      <c r="B316" s="430" t="s">
        <v>422</v>
      </c>
      <c r="C316" s="430" t="s">
        <v>572</v>
      </c>
      <c r="D316" s="430" t="s">
        <v>731</v>
      </c>
      <c r="E316" s="430" t="s">
        <v>574</v>
      </c>
      <c r="F316" s="430" t="s">
        <v>732</v>
      </c>
      <c r="G316" s="431" t="s">
        <v>389</v>
      </c>
      <c r="H316" s="430" t="s">
        <v>390</v>
      </c>
      <c r="I316" s="430" t="s">
        <v>410</v>
      </c>
      <c r="J316" s="430">
        <v>69</v>
      </c>
      <c r="K316" s="432">
        <v>0</v>
      </c>
      <c r="L316" s="433" t="s">
        <v>702</v>
      </c>
      <c r="M316" s="434" t="s">
        <v>393</v>
      </c>
      <c r="N316" s="435">
        <v>0</v>
      </c>
      <c r="O316" s="435" t="e">
        <v>#NAME?</v>
      </c>
    </row>
    <row r="317" spans="1:15">
      <c r="A317" s="430" t="s">
        <v>733</v>
      </c>
      <c r="B317" s="430" t="s">
        <v>425</v>
      </c>
      <c r="C317" s="430" t="s">
        <v>426</v>
      </c>
      <c r="D317" s="430" t="s">
        <v>734</v>
      </c>
      <c r="E317" s="430" t="s">
        <v>574</v>
      </c>
      <c r="F317" s="430" t="s">
        <v>735</v>
      </c>
      <c r="G317" s="431" t="s">
        <v>389</v>
      </c>
      <c r="H317" s="430" t="s">
        <v>390</v>
      </c>
      <c r="I317" s="430" t="s">
        <v>400</v>
      </c>
      <c r="J317" s="430">
        <v>19</v>
      </c>
      <c r="K317" s="432">
        <v>10473180</v>
      </c>
      <c r="L317" s="433" t="s">
        <v>702</v>
      </c>
      <c r="M317" s="434" t="s">
        <v>393</v>
      </c>
      <c r="N317" s="435">
        <v>10473180</v>
      </c>
      <c r="O317" s="435" t="e">
        <v>#NAME?</v>
      </c>
    </row>
    <row r="318" spans="1:15">
      <c r="A318" s="430" t="s">
        <v>736</v>
      </c>
      <c r="B318" s="430" t="s">
        <v>385</v>
      </c>
      <c r="C318" s="430" t="s">
        <v>385</v>
      </c>
      <c r="D318" s="430" t="s">
        <v>737</v>
      </c>
      <c r="E318" s="430" t="s">
        <v>574</v>
      </c>
      <c r="F318" s="430" t="s">
        <v>575</v>
      </c>
      <c r="G318" s="431" t="s">
        <v>389</v>
      </c>
      <c r="H318" s="430" t="s">
        <v>390</v>
      </c>
      <c r="I318" s="430" t="s">
        <v>400</v>
      </c>
      <c r="J318" s="430">
        <v>19</v>
      </c>
      <c r="K318" s="432">
        <v>17891399</v>
      </c>
      <c r="L318" s="433" t="s">
        <v>702</v>
      </c>
      <c r="M318" s="434" t="s">
        <v>393</v>
      </c>
      <c r="N318" s="435">
        <v>17891399</v>
      </c>
      <c r="O318" s="435" t="e">
        <v>#NAME?</v>
      </c>
    </row>
    <row r="319" spans="1:15">
      <c r="A319" s="430" t="s">
        <v>736</v>
      </c>
      <c r="B319" s="430" t="s">
        <v>385</v>
      </c>
      <c r="C319" s="430" t="s">
        <v>385</v>
      </c>
      <c r="D319" s="430" t="s">
        <v>737</v>
      </c>
      <c r="E319" s="430" t="s">
        <v>574</v>
      </c>
      <c r="F319" s="430" t="s">
        <v>575</v>
      </c>
      <c r="G319" s="431" t="s">
        <v>389</v>
      </c>
      <c r="H319" s="430" t="s">
        <v>390</v>
      </c>
      <c r="I319" s="430" t="s">
        <v>391</v>
      </c>
      <c r="J319" s="430">
        <v>77</v>
      </c>
      <c r="K319" s="432">
        <v>39299</v>
      </c>
      <c r="L319" s="433" t="s">
        <v>702</v>
      </c>
      <c r="M319" s="434" t="s">
        <v>393</v>
      </c>
      <c r="N319" s="435">
        <v>39299</v>
      </c>
      <c r="O319" s="435" t="e">
        <v>#NAME?</v>
      </c>
    </row>
    <row r="320" spans="1:15">
      <c r="A320" s="430" t="s">
        <v>738</v>
      </c>
      <c r="B320" s="430" t="s">
        <v>425</v>
      </c>
      <c r="C320" s="430" t="s">
        <v>426</v>
      </c>
      <c r="D320" s="430" t="s">
        <v>739</v>
      </c>
      <c r="E320" s="430" t="s">
        <v>574</v>
      </c>
      <c r="F320" s="430" t="s">
        <v>735</v>
      </c>
      <c r="G320" s="431" t="s">
        <v>389</v>
      </c>
      <c r="H320" s="430" t="s">
        <v>390</v>
      </c>
      <c r="I320" s="430" t="s">
        <v>400</v>
      </c>
      <c r="J320" s="430">
        <v>19</v>
      </c>
      <c r="K320" s="432">
        <v>0</v>
      </c>
      <c r="L320" s="433" t="s">
        <v>702</v>
      </c>
      <c r="M320" s="434" t="s">
        <v>393</v>
      </c>
      <c r="N320" s="435">
        <v>0</v>
      </c>
      <c r="O320" s="435" t="e">
        <v>#NAME?</v>
      </c>
    </row>
    <row r="321" spans="1:15">
      <c r="A321" s="430" t="s">
        <v>740</v>
      </c>
      <c r="B321" s="430" t="s">
        <v>741</v>
      </c>
      <c r="C321" s="430" t="s">
        <v>741</v>
      </c>
      <c r="D321" s="430" t="s">
        <v>742</v>
      </c>
      <c r="E321" s="430" t="s">
        <v>387</v>
      </c>
      <c r="F321" s="430" t="s">
        <v>388</v>
      </c>
      <c r="G321" s="431" t="s">
        <v>389</v>
      </c>
      <c r="H321" s="430" t="s">
        <v>390</v>
      </c>
      <c r="I321" s="430" t="s">
        <v>400</v>
      </c>
      <c r="J321" s="430">
        <v>19</v>
      </c>
      <c r="K321" s="432">
        <v>0</v>
      </c>
      <c r="L321" s="433" t="s">
        <v>702</v>
      </c>
      <c r="M321" s="434" t="s">
        <v>393</v>
      </c>
      <c r="N321" s="435">
        <v>0</v>
      </c>
      <c r="O321" s="435" t="e">
        <v>#NAME?</v>
      </c>
    </row>
    <row r="322" spans="1:15">
      <c r="A322" s="430" t="s">
        <v>743</v>
      </c>
      <c r="B322" s="430" t="s">
        <v>425</v>
      </c>
      <c r="C322" s="430" t="s">
        <v>426</v>
      </c>
      <c r="D322" s="430" t="s">
        <v>744</v>
      </c>
      <c r="E322" s="430" t="s">
        <v>574</v>
      </c>
      <c r="F322" s="430" t="s">
        <v>732</v>
      </c>
      <c r="G322" s="431" t="s">
        <v>389</v>
      </c>
      <c r="H322" s="430" t="s">
        <v>390</v>
      </c>
      <c r="I322" s="430" t="s">
        <v>391</v>
      </c>
      <c r="J322" s="430">
        <v>77</v>
      </c>
      <c r="K322" s="432">
        <v>0</v>
      </c>
      <c r="L322" s="433" t="s">
        <v>702</v>
      </c>
      <c r="M322" s="434" t="s">
        <v>393</v>
      </c>
      <c r="N322" s="435">
        <v>0</v>
      </c>
      <c r="O322" s="435" t="e">
        <v>#NAME?</v>
      </c>
    </row>
    <row r="323" spans="1:15">
      <c r="A323" s="430" t="s">
        <v>745</v>
      </c>
      <c r="B323" s="430" t="s">
        <v>652</v>
      </c>
      <c r="C323" s="430" t="s">
        <v>746</v>
      </c>
      <c r="D323" s="430" t="s">
        <v>745</v>
      </c>
      <c r="E323" s="430" t="s">
        <v>574</v>
      </c>
      <c r="F323" s="430" t="s">
        <v>735</v>
      </c>
      <c r="G323" s="431" t="s">
        <v>389</v>
      </c>
      <c r="H323" s="430" t="s">
        <v>390</v>
      </c>
      <c r="I323" s="430" t="s">
        <v>400</v>
      </c>
      <c r="J323" s="430">
        <v>19</v>
      </c>
      <c r="K323" s="432">
        <v>2455702</v>
      </c>
      <c r="L323" s="433" t="s">
        <v>702</v>
      </c>
      <c r="M323" s="434" t="s">
        <v>393</v>
      </c>
      <c r="N323" s="435">
        <v>2455702</v>
      </c>
      <c r="O323" s="435" t="e">
        <v>#NAME?</v>
      </c>
    </row>
    <row r="324" spans="1:15">
      <c r="A324" s="430" t="s">
        <v>747</v>
      </c>
      <c r="B324" s="430" t="s">
        <v>437</v>
      </c>
      <c r="C324" s="430" t="s">
        <v>748</v>
      </c>
      <c r="D324" s="430" t="s">
        <v>747</v>
      </c>
      <c r="E324" s="430" t="s">
        <v>574</v>
      </c>
      <c r="F324" s="430" t="s">
        <v>578</v>
      </c>
      <c r="G324" s="431" t="s">
        <v>389</v>
      </c>
      <c r="H324" s="430" t="s">
        <v>390</v>
      </c>
      <c r="I324" s="430" t="s">
        <v>400</v>
      </c>
      <c r="J324" s="430">
        <v>19</v>
      </c>
      <c r="K324" s="432">
        <v>0</v>
      </c>
      <c r="L324" s="433" t="s">
        <v>702</v>
      </c>
      <c r="M324" s="434" t="s">
        <v>393</v>
      </c>
      <c r="N324" s="435">
        <v>0</v>
      </c>
      <c r="O324" s="435" t="e">
        <v>#NAME?</v>
      </c>
    </row>
    <row r="325" spans="1:15">
      <c r="A325" s="430" t="s">
        <v>747</v>
      </c>
      <c r="B325" s="430" t="s">
        <v>437</v>
      </c>
      <c r="C325" s="430" t="s">
        <v>748</v>
      </c>
      <c r="D325" s="430" t="s">
        <v>747</v>
      </c>
      <c r="E325" s="430" t="s">
        <v>574</v>
      </c>
      <c r="F325" s="430" t="s">
        <v>578</v>
      </c>
      <c r="G325" s="431" t="s">
        <v>389</v>
      </c>
      <c r="H325" s="430" t="s">
        <v>390</v>
      </c>
      <c r="I325" s="430" t="s">
        <v>391</v>
      </c>
      <c r="J325" s="430">
        <v>77</v>
      </c>
      <c r="K325" s="432">
        <v>0</v>
      </c>
      <c r="L325" s="433" t="s">
        <v>702</v>
      </c>
      <c r="M325" s="434" t="s">
        <v>393</v>
      </c>
      <c r="N325" s="435">
        <v>0</v>
      </c>
      <c r="O325" s="435" t="e">
        <v>#NAME?</v>
      </c>
    </row>
    <row r="326" spans="1:15">
      <c r="A326" s="430" t="s">
        <v>747</v>
      </c>
      <c r="B326" s="430" t="s">
        <v>437</v>
      </c>
      <c r="C326" s="430" t="s">
        <v>748</v>
      </c>
      <c r="D326" s="430" t="s">
        <v>747</v>
      </c>
      <c r="E326" s="430" t="s">
        <v>574</v>
      </c>
      <c r="F326" s="430" t="s">
        <v>578</v>
      </c>
      <c r="G326" s="431" t="s">
        <v>389</v>
      </c>
      <c r="H326" s="430" t="s">
        <v>390</v>
      </c>
      <c r="I326" s="430" t="s">
        <v>410</v>
      </c>
      <c r="J326" s="430">
        <v>69</v>
      </c>
      <c r="K326" s="432">
        <v>0</v>
      </c>
      <c r="L326" s="433" t="s">
        <v>702</v>
      </c>
      <c r="M326" s="434" t="s">
        <v>393</v>
      </c>
      <c r="N326" s="435">
        <v>0</v>
      </c>
      <c r="O326" s="435" t="e">
        <v>#NAME?</v>
      </c>
    </row>
    <row r="327" spans="1:15">
      <c r="A327" s="430" t="s">
        <v>703</v>
      </c>
      <c r="B327" s="430" t="s">
        <v>444</v>
      </c>
      <c r="C327" s="430" t="s">
        <v>704</v>
      </c>
      <c r="D327" s="430" t="s">
        <v>705</v>
      </c>
      <c r="E327" s="430" t="s">
        <v>574</v>
      </c>
      <c r="F327" s="430" t="s">
        <v>578</v>
      </c>
      <c r="G327" s="431" t="s">
        <v>389</v>
      </c>
      <c r="H327" s="430" t="s">
        <v>390</v>
      </c>
      <c r="I327" s="430" t="s">
        <v>400</v>
      </c>
      <c r="J327" s="430">
        <v>19</v>
      </c>
      <c r="K327" s="432">
        <v>0</v>
      </c>
      <c r="L327" s="433" t="s">
        <v>702</v>
      </c>
      <c r="M327" s="434" t="s">
        <v>393</v>
      </c>
      <c r="N327" s="435">
        <v>0</v>
      </c>
      <c r="O327" s="435" t="e">
        <v>#NAME?</v>
      </c>
    </row>
    <row r="328" spans="1:15">
      <c r="A328" s="430" t="s">
        <v>703</v>
      </c>
      <c r="B328" s="430" t="s">
        <v>444</v>
      </c>
      <c r="C328" s="430" t="s">
        <v>704</v>
      </c>
      <c r="D328" s="430" t="s">
        <v>705</v>
      </c>
      <c r="E328" s="430" t="s">
        <v>574</v>
      </c>
      <c r="F328" s="430" t="s">
        <v>578</v>
      </c>
      <c r="G328" s="431" t="s">
        <v>389</v>
      </c>
      <c r="H328" s="430" t="s">
        <v>390</v>
      </c>
      <c r="I328" s="430" t="s">
        <v>391</v>
      </c>
      <c r="J328" s="430">
        <v>77</v>
      </c>
      <c r="K328" s="432">
        <v>0</v>
      </c>
      <c r="L328" s="433" t="s">
        <v>702</v>
      </c>
      <c r="M328" s="434" t="s">
        <v>393</v>
      </c>
      <c r="N328" s="435">
        <v>0</v>
      </c>
      <c r="O328" s="435" t="e">
        <v>#NAME?</v>
      </c>
    </row>
    <row r="329" spans="1:15">
      <c r="A329" s="430" t="s">
        <v>749</v>
      </c>
      <c r="B329" s="430" t="s">
        <v>750</v>
      </c>
      <c r="C329" s="430" t="s">
        <v>751</v>
      </c>
      <c r="D329" s="430" t="s">
        <v>752</v>
      </c>
      <c r="E329" s="430" t="s">
        <v>574</v>
      </c>
      <c r="F329" s="430" t="s">
        <v>753</v>
      </c>
      <c r="G329" s="431" t="s">
        <v>389</v>
      </c>
      <c r="H329" s="430" t="s">
        <v>390</v>
      </c>
      <c r="I329" s="430" t="s">
        <v>400</v>
      </c>
      <c r="J329" s="430">
        <v>19</v>
      </c>
      <c r="K329" s="432">
        <v>6790337</v>
      </c>
      <c r="L329" s="433" t="s">
        <v>702</v>
      </c>
      <c r="M329" s="434" t="s">
        <v>393</v>
      </c>
      <c r="N329" s="435">
        <v>6790337</v>
      </c>
      <c r="O329" s="435" t="e">
        <v>#NAME?</v>
      </c>
    </row>
    <row r="330" spans="1:15">
      <c r="A330" s="430" t="s">
        <v>749</v>
      </c>
      <c r="B330" s="430" t="s">
        <v>750</v>
      </c>
      <c r="C330" s="430" t="s">
        <v>751</v>
      </c>
      <c r="D330" s="430" t="s">
        <v>752</v>
      </c>
      <c r="E330" s="430" t="s">
        <v>574</v>
      </c>
      <c r="F330" s="430" t="s">
        <v>753</v>
      </c>
      <c r="G330" s="431" t="s">
        <v>389</v>
      </c>
      <c r="H330" s="430" t="s">
        <v>390</v>
      </c>
      <c r="I330" s="430" t="s">
        <v>391</v>
      </c>
      <c r="J330" s="430">
        <v>77</v>
      </c>
      <c r="K330" s="432">
        <v>0</v>
      </c>
      <c r="L330" s="433" t="s">
        <v>702</v>
      </c>
      <c r="M330" s="434" t="s">
        <v>393</v>
      </c>
      <c r="N330" s="435">
        <v>0</v>
      </c>
      <c r="O330" s="435" t="e">
        <v>#NAME?</v>
      </c>
    </row>
    <row r="331" spans="1:15">
      <c r="A331" s="430" t="s">
        <v>749</v>
      </c>
      <c r="B331" s="430" t="s">
        <v>750</v>
      </c>
      <c r="C331" s="430" t="s">
        <v>751</v>
      </c>
      <c r="D331" s="430" t="s">
        <v>752</v>
      </c>
      <c r="E331" s="430" t="s">
        <v>574</v>
      </c>
      <c r="F331" s="430" t="s">
        <v>753</v>
      </c>
      <c r="G331" s="431" t="s">
        <v>389</v>
      </c>
      <c r="H331" s="430" t="s">
        <v>390</v>
      </c>
      <c r="I331" s="430" t="s">
        <v>410</v>
      </c>
      <c r="J331" s="430">
        <v>69</v>
      </c>
      <c r="K331" s="432">
        <v>0</v>
      </c>
      <c r="L331" s="433" t="s">
        <v>702</v>
      </c>
      <c r="M331" s="434" t="s">
        <v>393</v>
      </c>
      <c r="N331" s="435">
        <v>0</v>
      </c>
      <c r="O331" s="435" t="e">
        <v>#NAME?</v>
      </c>
    </row>
    <row r="332" spans="1:15">
      <c r="A332" s="430" t="s">
        <v>754</v>
      </c>
      <c r="B332" s="430" t="s">
        <v>591</v>
      </c>
      <c r="C332" s="430" t="s">
        <v>592</v>
      </c>
      <c r="D332" s="430" t="s">
        <v>755</v>
      </c>
      <c r="E332" s="430" t="s">
        <v>574</v>
      </c>
      <c r="F332" s="430" t="s">
        <v>753</v>
      </c>
      <c r="G332" s="431" t="s">
        <v>389</v>
      </c>
      <c r="H332" s="430" t="s">
        <v>390</v>
      </c>
      <c r="I332" s="430" t="s">
        <v>400</v>
      </c>
      <c r="J332" s="430">
        <v>19</v>
      </c>
      <c r="K332" s="432">
        <v>0</v>
      </c>
      <c r="L332" s="433" t="s">
        <v>702</v>
      </c>
      <c r="M332" s="434" t="s">
        <v>393</v>
      </c>
      <c r="N332" s="435">
        <v>0</v>
      </c>
      <c r="O332" s="435" t="e">
        <v>#NAME?</v>
      </c>
    </row>
    <row r="333" spans="1:15">
      <c r="A333" s="430" t="s">
        <v>754</v>
      </c>
      <c r="B333" s="430" t="s">
        <v>591</v>
      </c>
      <c r="C333" s="430" t="s">
        <v>592</v>
      </c>
      <c r="D333" s="430" t="s">
        <v>755</v>
      </c>
      <c r="E333" s="430" t="s">
        <v>574</v>
      </c>
      <c r="F333" s="430" t="s">
        <v>753</v>
      </c>
      <c r="G333" s="431" t="s">
        <v>389</v>
      </c>
      <c r="H333" s="430" t="s">
        <v>390</v>
      </c>
      <c r="I333" s="430" t="s">
        <v>410</v>
      </c>
      <c r="J333" s="430">
        <v>69</v>
      </c>
      <c r="K333" s="432">
        <v>0</v>
      </c>
      <c r="L333" s="433" t="s">
        <v>702</v>
      </c>
      <c r="M333" s="434" t="s">
        <v>393</v>
      </c>
      <c r="N333" s="435">
        <v>0</v>
      </c>
      <c r="O333" s="435" t="e">
        <v>#NAME?</v>
      </c>
    </row>
    <row r="334" spans="1:15">
      <c r="A334" s="430" t="s">
        <v>756</v>
      </c>
      <c r="B334" s="430" t="s">
        <v>750</v>
      </c>
      <c r="C334" s="430" t="s">
        <v>757</v>
      </c>
      <c r="D334" s="430" t="s">
        <v>758</v>
      </c>
      <c r="E334" s="430" t="s">
        <v>574</v>
      </c>
      <c r="F334" s="430" t="s">
        <v>719</v>
      </c>
      <c r="G334" s="431" t="s">
        <v>389</v>
      </c>
      <c r="H334" s="430" t="s">
        <v>390</v>
      </c>
      <c r="I334" s="430" t="s">
        <v>400</v>
      </c>
      <c r="J334" s="430">
        <v>19</v>
      </c>
      <c r="K334" s="432">
        <v>1556518</v>
      </c>
      <c r="L334" s="433" t="s">
        <v>702</v>
      </c>
      <c r="M334" s="434" t="s">
        <v>393</v>
      </c>
      <c r="N334" s="435">
        <v>1556518</v>
      </c>
      <c r="O334" s="435" t="e">
        <v>#NAME?</v>
      </c>
    </row>
    <row r="335" spans="1:15">
      <c r="A335" s="430" t="s">
        <v>756</v>
      </c>
      <c r="B335" s="430" t="s">
        <v>750</v>
      </c>
      <c r="C335" s="430" t="s">
        <v>757</v>
      </c>
      <c r="D335" s="430" t="s">
        <v>758</v>
      </c>
      <c r="E335" s="430" t="s">
        <v>574</v>
      </c>
      <c r="F335" s="430" t="s">
        <v>719</v>
      </c>
      <c r="G335" s="431" t="s">
        <v>389</v>
      </c>
      <c r="H335" s="430" t="s">
        <v>390</v>
      </c>
      <c r="I335" s="430" t="s">
        <v>391</v>
      </c>
      <c r="J335" s="430">
        <v>77</v>
      </c>
      <c r="K335" s="432">
        <v>0</v>
      </c>
      <c r="L335" s="433" t="s">
        <v>702</v>
      </c>
      <c r="M335" s="434" t="s">
        <v>393</v>
      </c>
      <c r="N335" s="435">
        <v>0</v>
      </c>
      <c r="O335" s="435" t="e">
        <v>#NAME?</v>
      </c>
    </row>
    <row r="336" spans="1:15">
      <c r="A336" s="430" t="s">
        <v>701</v>
      </c>
      <c r="B336" s="430" t="s">
        <v>385</v>
      </c>
      <c r="C336" s="430" t="s">
        <v>385</v>
      </c>
      <c r="D336" s="430" t="s">
        <v>701</v>
      </c>
      <c r="E336" s="430" t="s">
        <v>574</v>
      </c>
      <c r="F336" s="430" t="s">
        <v>578</v>
      </c>
      <c r="G336" s="431" t="s">
        <v>389</v>
      </c>
      <c r="H336" s="430" t="s">
        <v>390</v>
      </c>
      <c r="I336" s="430" t="s">
        <v>400</v>
      </c>
      <c r="J336" s="430">
        <v>19</v>
      </c>
      <c r="K336" s="432">
        <v>13688818</v>
      </c>
      <c r="L336" s="433" t="s">
        <v>702</v>
      </c>
      <c r="M336" s="434" t="s">
        <v>393</v>
      </c>
      <c r="N336" s="435">
        <v>13688818</v>
      </c>
      <c r="O336" s="435" t="e">
        <v>#NAME?</v>
      </c>
    </row>
    <row r="337" spans="1:15">
      <c r="A337" s="430" t="s">
        <v>701</v>
      </c>
      <c r="B337" s="430" t="s">
        <v>385</v>
      </c>
      <c r="C337" s="430" t="s">
        <v>385</v>
      </c>
      <c r="D337" s="430" t="s">
        <v>701</v>
      </c>
      <c r="E337" s="430" t="s">
        <v>574</v>
      </c>
      <c r="F337" s="430" t="s">
        <v>578</v>
      </c>
      <c r="G337" s="431" t="s">
        <v>389</v>
      </c>
      <c r="H337" s="430" t="s">
        <v>390</v>
      </c>
      <c r="I337" s="430" t="s">
        <v>410</v>
      </c>
      <c r="J337" s="430">
        <v>69</v>
      </c>
      <c r="K337" s="432">
        <v>0</v>
      </c>
      <c r="L337" s="433" t="s">
        <v>702</v>
      </c>
      <c r="M337" s="434" t="s">
        <v>393</v>
      </c>
      <c r="N337" s="435">
        <v>0</v>
      </c>
      <c r="O337" s="435" t="e">
        <v>#NAME?</v>
      </c>
    </row>
    <row r="338" spans="1:15">
      <c r="A338" s="430" t="s">
        <v>759</v>
      </c>
      <c r="B338" s="430" t="s">
        <v>429</v>
      </c>
      <c r="C338" s="430" t="s">
        <v>429</v>
      </c>
      <c r="D338" s="430" t="s">
        <v>759</v>
      </c>
      <c r="E338" s="430" t="s">
        <v>574</v>
      </c>
      <c r="F338" s="430" t="s">
        <v>578</v>
      </c>
      <c r="G338" s="431" t="s">
        <v>389</v>
      </c>
      <c r="H338" s="430" t="s">
        <v>390</v>
      </c>
      <c r="I338" s="430" t="s">
        <v>400</v>
      </c>
      <c r="J338" s="430">
        <v>19</v>
      </c>
      <c r="K338" s="432">
        <v>0</v>
      </c>
      <c r="L338" s="433" t="s">
        <v>702</v>
      </c>
      <c r="M338" s="434" t="s">
        <v>393</v>
      </c>
      <c r="N338" s="435">
        <v>0</v>
      </c>
      <c r="O338" s="435" t="e">
        <v>#NAME?</v>
      </c>
    </row>
    <row r="339" spans="1:15">
      <c r="A339" s="430" t="s">
        <v>759</v>
      </c>
      <c r="B339" s="430" t="s">
        <v>429</v>
      </c>
      <c r="C339" s="430" t="s">
        <v>429</v>
      </c>
      <c r="D339" s="430" t="s">
        <v>759</v>
      </c>
      <c r="E339" s="430" t="s">
        <v>574</v>
      </c>
      <c r="F339" s="430" t="s">
        <v>578</v>
      </c>
      <c r="G339" s="431" t="s">
        <v>389</v>
      </c>
      <c r="H339" s="430" t="s">
        <v>390</v>
      </c>
      <c r="I339" s="430" t="s">
        <v>391</v>
      </c>
      <c r="J339" s="430">
        <v>77</v>
      </c>
      <c r="K339" s="432">
        <v>0</v>
      </c>
      <c r="L339" s="433" t="s">
        <v>702</v>
      </c>
      <c r="M339" s="434" t="s">
        <v>393</v>
      </c>
      <c r="N339" s="435">
        <v>0</v>
      </c>
      <c r="O339" s="435" t="e">
        <v>#NAME?</v>
      </c>
    </row>
    <row r="340" spans="1:15">
      <c r="A340" s="430" t="s">
        <v>759</v>
      </c>
      <c r="B340" s="430" t="s">
        <v>429</v>
      </c>
      <c r="C340" s="430" t="s">
        <v>429</v>
      </c>
      <c r="D340" s="430" t="s">
        <v>759</v>
      </c>
      <c r="E340" s="430" t="s">
        <v>574</v>
      </c>
      <c r="F340" s="430" t="s">
        <v>578</v>
      </c>
      <c r="G340" s="431" t="s">
        <v>389</v>
      </c>
      <c r="H340" s="430" t="s">
        <v>390</v>
      </c>
      <c r="I340" s="430" t="s">
        <v>410</v>
      </c>
      <c r="J340" s="430">
        <v>69</v>
      </c>
      <c r="K340" s="432">
        <v>0</v>
      </c>
      <c r="L340" s="433" t="s">
        <v>702</v>
      </c>
      <c r="M340" s="434" t="s">
        <v>393</v>
      </c>
      <c r="N340" s="435">
        <v>0</v>
      </c>
      <c r="O340" s="435" t="e">
        <v>#NAME?</v>
      </c>
    </row>
    <row r="341" spans="1:15">
      <c r="A341" s="430" t="s">
        <v>760</v>
      </c>
      <c r="B341" s="430" t="s">
        <v>425</v>
      </c>
      <c r="C341" s="430" t="s">
        <v>426</v>
      </c>
      <c r="D341" s="430" t="s">
        <v>761</v>
      </c>
      <c r="E341" s="430" t="s">
        <v>574</v>
      </c>
      <c r="F341" s="430" t="s">
        <v>719</v>
      </c>
      <c r="G341" s="431" t="s">
        <v>389</v>
      </c>
      <c r="H341" s="430" t="s">
        <v>390</v>
      </c>
      <c r="I341" s="430" t="s">
        <v>400</v>
      </c>
      <c r="J341" s="430">
        <v>19</v>
      </c>
      <c r="K341" s="432">
        <v>0</v>
      </c>
      <c r="L341" s="433" t="s">
        <v>702</v>
      </c>
      <c r="M341" s="434" t="s">
        <v>393</v>
      </c>
      <c r="N341" s="435">
        <v>0</v>
      </c>
      <c r="O341" s="435" t="e">
        <v>#NAME?</v>
      </c>
    </row>
    <row r="342" spans="1:15">
      <c r="A342" s="430" t="s">
        <v>760</v>
      </c>
      <c r="B342" s="430" t="s">
        <v>425</v>
      </c>
      <c r="C342" s="430" t="s">
        <v>426</v>
      </c>
      <c r="D342" s="430" t="s">
        <v>761</v>
      </c>
      <c r="E342" s="430" t="s">
        <v>574</v>
      </c>
      <c r="F342" s="430" t="s">
        <v>719</v>
      </c>
      <c r="G342" s="431" t="s">
        <v>389</v>
      </c>
      <c r="H342" s="430" t="s">
        <v>390</v>
      </c>
      <c r="I342" s="430" t="s">
        <v>410</v>
      </c>
      <c r="J342" s="430">
        <v>69</v>
      </c>
      <c r="K342" s="432">
        <v>0</v>
      </c>
      <c r="L342" s="433" t="s">
        <v>702</v>
      </c>
      <c r="M342" s="434" t="s">
        <v>393</v>
      </c>
      <c r="N342" s="435">
        <v>0</v>
      </c>
      <c r="O342" s="435" t="e">
        <v>#NAME?</v>
      </c>
    </row>
    <row r="343" spans="1:15">
      <c r="A343" s="430" t="s">
        <v>762</v>
      </c>
      <c r="B343" s="430" t="s">
        <v>425</v>
      </c>
      <c r="C343" s="430" t="s">
        <v>426</v>
      </c>
      <c r="D343" s="430" t="s">
        <v>762</v>
      </c>
      <c r="E343" s="430" t="s">
        <v>574</v>
      </c>
      <c r="F343" s="430" t="s">
        <v>723</v>
      </c>
      <c r="G343" s="431" t="s">
        <v>389</v>
      </c>
      <c r="H343" s="430" t="s">
        <v>390</v>
      </c>
      <c r="I343" s="430" t="s">
        <v>415</v>
      </c>
      <c r="J343" s="430">
        <v>61</v>
      </c>
      <c r="K343" s="432">
        <v>30</v>
      </c>
      <c r="L343" s="433" t="s">
        <v>702</v>
      </c>
      <c r="M343" s="434" t="s">
        <v>393</v>
      </c>
      <c r="N343" s="435">
        <v>30</v>
      </c>
      <c r="O343" s="435" t="e">
        <v>#NAME?</v>
      </c>
    </row>
    <row r="344" spans="1:15">
      <c r="A344" s="430" t="s">
        <v>762</v>
      </c>
      <c r="B344" s="430" t="s">
        <v>425</v>
      </c>
      <c r="C344" s="430" t="s">
        <v>426</v>
      </c>
      <c r="D344" s="430" t="s">
        <v>762</v>
      </c>
      <c r="E344" s="430" t="s">
        <v>574</v>
      </c>
      <c r="F344" s="430" t="s">
        <v>723</v>
      </c>
      <c r="G344" s="431" t="s">
        <v>389</v>
      </c>
      <c r="H344" s="430" t="s">
        <v>390</v>
      </c>
      <c r="I344" s="430" t="s">
        <v>400</v>
      </c>
      <c r="J344" s="430">
        <v>19</v>
      </c>
      <c r="K344" s="432">
        <v>39443274</v>
      </c>
      <c r="L344" s="433" t="s">
        <v>702</v>
      </c>
      <c r="M344" s="434" t="s">
        <v>393</v>
      </c>
      <c r="N344" s="435">
        <v>39443274</v>
      </c>
      <c r="O344" s="435" t="e">
        <v>#NAME?</v>
      </c>
    </row>
    <row r="345" spans="1:15">
      <c r="A345" s="430" t="s">
        <v>762</v>
      </c>
      <c r="B345" s="430" t="s">
        <v>425</v>
      </c>
      <c r="C345" s="430" t="s">
        <v>426</v>
      </c>
      <c r="D345" s="430" t="s">
        <v>762</v>
      </c>
      <c r="E345" s="430" t="s">
        <v>574</v>
      </c>
      <c r="F345" s="430" t="s">
        <v>723</v>
      </c>
      <c r="G345" s="431" t="s">
        <v>389</v>
      </c>
      <c r="H345" s="430" t="s">
        <v>390</v>
      </c>
      <c r="I345" s="430" t="s">
        <v>391</v>
      </c>
      <c r="J345" s="430">
        <v>77</v>
      </c>
      <c r="K345" s="432">
        <v>0</v>
      </c>
      <c r="L345" s="433" t="s">
        <v>702</v>
      </c>
      <c r="M345" s="434" t="s">
        <v>393</v>
      </c>
      <c r="N345" s="435">
        <v>0</v>
      </c>
      <c r="O345" s="435" t="e">
        <v>#NAME?</v>
      </c>
    </row>
    <row r="346" spans="1:15">
      <c r="A346" s="430" t="s">
        <v>762</v>
      </c>
      <c r="B346" s="430" t="s">
        <v>425</v>
      </c>
      <c r="C346" s="430" t="s">
        <v>426</v>
      </c>
      <c r="D346" s="430" t="s">
        <v>762</v>
      </c>
      <c r="E346" s="430" t="s">
        <v>574</v>
      </c>
      <c r="F346" s="430" t="s">
        <v>723</v>
      </c>
      <c r="G346" s="431" t="s">
        <v>389</v>
      </c>
      <c r="H346" s="430" t="s">
        <v>390</v>
      </c>
      <c r="I346" s="430" t="s">
        <v>410</v>
      </c>
      <c r="J346" s="430">
        <v>69</v>
      </c>
      <c r="K346" s="432">
        <v>0</v>
      </c>
      <c r="L346" s="433" t="s">
        <v>702</v>
      </c>
      <c r="M346" s="434" t="s">
        <v>393</v>
      </c>
      <c r="N346" s="435">
        <v>0</v>
      </c>
      <c r="O346" s="435" t="e">
        <v>#NAME?</v>
      </c>
    </row>
    <row r="347" spans="1:15">
      <c r="A347" s="430" t="s">
        <v>763</v>
      </c>
      <c r="B347" s="430" t="s">
        <v>422</v>
      </c>
      <c r="C347" s="430" t="s">
        <v>423</v>
      </c>
      <c r="D347" s="430" t="s">
        <v>731</v>
      </c>
      <c r="E347" s="430" t="s">
        <v>574</v>
      </c>
      <c r="F347" s="430" t="s">
        <v>764</v>
      </c>
      <c r="G347" s="431" t="s">
        <v>389</v>
      </c>
      <c r="H347" s="430" t="s">
        <v>390</v>
      </c>
      <c r="I347" s="430" t="s">
        <v>415</v>
      </c>
      <c r="J347" s="430">
        <v>61</v>
      </c>
      <c r="K347" s="432">
        <v>450</v>
      </c>
      <c r="L347" s="433" t="s">
        <v>702</v>
      </c>
      <c r="M347" s="434" t="s">
        <v>393</v>
      </c>
      <c r="N347" s="435">
        <v>450</v>
      </c>
      <c r="O347" s="435" t="e">
        <v>#NAME?</v>
      </c>
    </row>
    <row r="348" spans="1:15">
      <c r="A348" s="430" t="s">
        <v>763</v>
      </c>
      <c r="B348" s="430" t="s">
        <v>422</v>
      </c>
      <c r="C348" s="430" t="s">
        <v>423</v>
      </c>
      <c r="D348" s="430" t="s">
        <v>731</v>
      </c>
      <c r="E348" s="430" t="s">
        <v>574</v>
      </c>
      <c r="F348" s="430" t="s">
        <v>764</v>
      </c>
      <c r="G348" s="431" t="s">
        <v>389</v>
      </c>
      <c r="H348" s="430" t="s">
        <v>390</v>
      </c>
      <c r="I348" s="430" t="s">
        <v>400</v>
      </c>
      <c r="J348" s="430">
        <v>19</v>
      </c>
      <c r="K348" s="432">
        <v>93145494</v>
      </c>
      <c r="L348" s="433" t="s">
        <v>702</v>
      </c>
      <c r="M348" s="434" t="s">
        <v>393</v>
      </c>
      <c r="N348" s="435">
        <v>93145494</v>
      </c>
      <c r="O348" s="435" t="e">
        <v>#NAME?</v>
      </c>
    </row>
    <row r="349" spans="1:15">
      <c r="A349" s="430" t="s">
        <v>763</v>
      </c>
      <c r="B349" s="430" t="s">
        <v>422</v>
      </c>
      <c r="C349" s="430" t="s">
        <v>423</v>
      </c>
      <c r="D349" s="430" t="s">
        <v>731</v>
      </c>
      <c r="E349" s="430" t="s">
        <v>574</v>
      </c>
      <c r="F349" s="430" t="s">
        <v>764</v>
      </c>
      <c r="G349" s="431" t="s">
        <v>389</v>
      </c>
      <c r="H349" s="430" t="s">
        <v>390</v>
      </c>
      <c r="I349" s="430" t="s">
        <v>391</v>
      </c>
      <c r="J349" s="430">
        <v>77</v>
      </c>
      <c r="K349" s="432">
        <v>0</v>
      </c>
      <c r="L349" s="433" t="s">
        <v>702</v>
      </c>
      <c r="M349" s="434" t="s">
        <v>393</v>
      </c>
      <c r="N349" s="435">
        <v>0</v>
      </c>
      <c r="O349" s="435" t="e">
        <v>#NAME?</v>
      </c>
    </row>
    <row r="350" spans="1:15">
      <c r="A350" s="430" t="s">
        <v>763</v>
      </c>
      <c r="B350" s="430" t="s">
        <v>422</v>
      </c>
      <c r="C350" s="430" t="s">
        <v>423</v>
      </c>
      <c r="D350" s="430" t="s">
        <v>731</v>
      </c>
      <c r="E350" s="430" t="s">
        <v>574</v>
      </c>
      <c r="F350" s="430" t="s">
        <v>764</v>
      </c>
      <c r="G350" s="431" t="s">
        <v>389</v>
      </c>
      <c r="H350" s="430" t="s">
        <v>390</v>
      </c>
      <c r="I350" s="430" t="s">
        <v>410</v>
      </c>
      <c r="J350" s="430">
        <v>69</v>
      </c>
      <c r="K350" s="432">
        <v>0</v>
      </c>
      <c r="L350" s="433" t="s">
        <v>702</v>
      </c>
      <c r="M350" s="434" t="s">
        <v>393</v>
      </c>
      <c r="N350" s="435">
        <v>0</v>
      </c>
      <c r="O350" s="435" t="e">
        <v>#NAME?</v>
      </c>
    </row>
    <row r="351" spans="1:15">
      <c r="A351" s="430" t="s">
        <v>765</v>
      </c>
      <c r="B351" s="430" t="s">
        <v>425</v>
      </c>
      <c r="C351" s="430" t="s">
        <v>426</v>
      </c>
      <c r="D351" s="430" t="s">
        <v>766</v>
      </c>
      <c r="E351" s="430" t="s">
        <v>574</v>
      </c>
      <c r="F351" s="430" t="s">
        <v>735</v>
      </c>
      <c r="G351" s="431" t="s">
        <v>389</v>
      </c>
      <c r="H351" s="430" t="s">
        <v>390</v>
      </c>
      <c r="I351" s="430" t="s">
        <v>415</v>
      </c>
      <c r="J351" s="430">
        <v>61</v>
      </c>
      <c r="K351" s="432">
        <v>121</v>
      </c>
      <c r="L351" s="433" t="s">
        <v>702</v>
      </c>
      <c r="M351" s="434" t="s">
        <v>393</v>
      </c>
      <c r="N351" s="435">
        <v>121</v>
      </c>
      <c r="O351" s="435" t="e">
        <v>#NAME?</v>
      </c>
    </row>
    <row r="352" spans="1:15">
      <c r="A352" s="430" t="s">
        <v>765</v>
      </c>
      <c r="B352" s="430" t="s">
        <v>425</v>
      </c>
      <c r="C352" s="430" t="s">
        <v>426</v>
      </c>
      <c r="D352" s="430" t="s">
        <v>766</v>
      </c>
      <c r="E352" s="430" t="s">
        <v>574</v>
      </c>
      <c r="F352" s="430" t="s">
        <v>735</v>
      </c>
      <c r="G352" s="431" t="s">
        <v>389</v>
      </c>
      <c r="H352" s="430" t="s">
        <v>390</v>
      </c>
      <c r="I352" s="430" t="s">
        <v>400</v>
      </c>
      <c r="J352" s="430">
        <v>19</v>
      </c>
      <c r="K352" s="432">
        <v>2386135</v>
      </c>
      <c r="L352" s="433" t="s">
        <v>702</v>
      </c>
      <c r="M352" s="434" t="s">
        <v>393</v>
      </c>
      <c r="N352" s="435">
        <v>2386135</v>
      </c>
      <c r="O352" s="435" t="e">
        <v>#NAME?</v>
      </c>
    </row>
    <row r="353" spans="1:15">
      <c r="A353" s="430" t="s">
        <v>765</v>
      </c>
      <c r="B353" s="430" t="s">
        <v>425</v>
      </c>
      <c r="C353" s="430" t="s">
        <v>426</v>
      </c>
      <c r="D353" s="430" t="s">
        <v>766</v>
      </c>
      <c r="E353" s="430" t="s">
        <v>574</v>
      </c>
      <c r="F353" s="430" t="s">
        <v>735</v>
      </c>
      <c r="G353" s="431" t="s">
        <v>389</v>
      </c>
      <c r="H353" s="430" t="s">
        <v>390</v>
      </c>
      <c r="I353" s="430" t="s">
        <v>391</v>
      </c>
      <c r="J353" s="430">
        <v>77</v>
      </c>
      <c r="K353" s="432">
        <v>0</v>
      </c>
      <c r="L353" s="433" t="s">
        <v>702</v>
      </c>
      <c r="M353" s="434" t="s">
        <v>393</v>
      </c>
      <c r="N353" s="435">
        <v>0</v>
      </c>
      <c r="O353" s="435" t="e">
        <v>#NAME?</v>
      </c>
    </row>
    <row r="354" spans="1:15">
      <c r="A354" s="430" t="s">
        <v>765</v>
      </c>
      <c r="B354" s="430" t="s">
        <v>425</v>
      </c>
      <c r="C354" s="430" t="s">
        <v>426</v>
      </c>
      <c r="D354" s="430" t="s">
        <v>766</v>
      </c>
      <c r="E354" s="430" t="s">
        <v>574</v>
      </c>
      <c r="F354" s="430" t="s">
        <v>735</v>
      </c>
      <c r="G354" s="431" t="s">
        <v>389</v>
      </c>
      <c r="H354" s="430" t="s">
        <v>390</v>
      </c>
      <c r="I354" s="430" t="s">
        <v>410</v>
      </c>
      <c r="J354" s="430">
        <v>69</v>
      </c>
      <c r="K354" s="432">
        <v>0</v>
      </c>
      <c r="L354" s="433" t="s">
        <v>702</v>
      </c>
      <c r="M354" s="434" t="s">
        <v>393</v>
      </c>
      <c r="N354" s="435">
        <v>0</v>
      </c>
      <c r="O354" s="435" t="e">
        <v>#NAME?</v>
      </c>
    </row>
    <row r="355" spans="1:15">
      <c r="A355" s="430" t="s">
        <v>767</v>
      </c>
      <c r="B355" s="430" t="s">
        <v>768</v>
      </c>
      <c r="C355" s="430" t="s">
        <v>768</v>
      </c>
      <c r="D355" s="430" t="s">
        <v>767</v>
      </c>
      <c r="E355" s="430" t="s">
        <v>574</v>
      </c>
      <c r="F355" s="430" t="s">
        <v>735</v>
      </c>
      <c r="G355" s="431" t="s">
        <v>389</v>
      </c>
      <c r="H355" s="430" t="s">
        <v>390</v>
      </c>
      <c r="I355" s="430" t="s">
        <v>415</v>
      </c>
      <c r="J355" s="430">
        <v>61</v>
      </c>
      <c r="K355" s="432">
        <v>0</v>
      </c>
      <c r="L355" s="433" t="s">
        <v>702</v>
      </c>
      <c r="M355" s="434" t="s">
        <v>393</v>
      </c>
      <c r="N355" s="435">
        <v>0</v>
      </c>
      <c r="O355" s="435" t="e">
        <v>#NAME?</v>
      </c>
    </row>
    <row r="356" spans="1:15">
      <c r="A356" s="430" t="s">
        <v>767</v>
      </c>
      <c r="B356" s="430" t="s">
        <v>768</v>
      </c>
      <c r="C356" s="430" t="s">
        <v>768</v>
      </c>
      <c r="D356" s="430" t="s">
        <v>767</v>
      </c>
      <c r="E356" s="430" t="s">
        <v>574</v>
      </c>
      <c r="F356" s="430" t="s">
        <v>735</v>
      </c>
      <c r="G356" s="431" t="s">
        <v>389</v>
      </c>
      <c r="H356" s="430" t="s">
        <v>390</v>
      </c>
      <c r="I356" s="430" t="s">
        <v>400</v>
      </c>
      <c r="J356" s="430">
        <v>19</v>
      </c>
      <c r="K356" s="432">
        <v>5302608</v>
      </c>
      <c r="L356" s="433" t="s">
        <v>702</v>
      </c>
      <c r="M356" s="434" t="s">
        <v>393</v>
      </c>
      <c r="N356" s="435">
        <v>5302608</v>
      </c>
      <c r="O356" s="435" t="e">
        <v>#NAME?</v>
      </c>
    </row>
    <row r="357" spans="1:15">
      <c r="A357" s="430" t="s">
        <v>769</v>
      </c>
      <c r="B357" s="430" t="s">
        <v>385</v>
      </c>
      <c r="C357" s="430" t="s">
        <v>385</v>
      </c>
      <c r="D357" s="430" t="s">
        <v>770</v>
      </c>
      <c r="E357" s="430" t="s">
        <v>574</v>
      </c>
      <c r="F357" s="430" t="s">
        <v>735</v>
      </c>
      <c r="G357" s="431" t="s">
        <v>389</v>
      </c>
      <c r="H357" s="430" t="s">
        <v>390</v>
      </c>
      <c r="I357" s="430" t="s">
        <v>415</v>
      </c>
      <c r="J357" s="430">
        <v>61</v>
      </c>
      <c r="K357" s="432">
        <v>270</v>
      </c>
      <c r="L357" s="433" t="s">
        <v>702</v>
      </c>
      <c r="M357" s="434" t="s">
        <v>393</v>
      </c>
      <c r="N357" s="435">
        <v>270</v>
      </c>
      <c r="O357" s="435" t="e">
        <v>#NAME?</v>
      </c>
    </row>
    <row r="358" spans="1:15">
      <c r="A358" s="430" t="s">
        <v>769</v>
      </c>
      <c r="B358" s="430" t="s">
        <v>385</v>
      </c>
      <c r="C358" s="430" t="s">
        <v>385</v>
      </c>
      <c r="D358" s="430" t="s">
        <v>770</v>
      </c>
      <c r="E358" s="430" t="s">
        <v>574</v>
      </c>
      <c r="F358" s="430" t="s">
        <v>735</v>
      </c>
      <c r="G358" s="431" t="s">
        <v>389</v>
      </c>
      <c r="H358" s="430" t="s">
        <v>390</v>
      </c>
      <c r="I358" s="430" t="s">
        <v>400</v>
      </c>
      <c r="J358" s="430">
        <v>19</v>
      </c>
      <c r="K358" s="432">
        <v>3401887</v>
      </c>
      <c r="L358" s="433" t="s">
        <v>702</v>
      </c>
      <c r="M358" s="434" t="s">
        <v>393</v>
      </c>
      <c r="N358" s="435">
        <v>3401887</v>
      </c>
      <c r="O358" s="435" t="e">
        <v>#NAME?</v>
      </c>
    </row>
    <row r="359" spans="1:15">
      <c r="A359" s="430" t="s">
        <v>769</v>
      </c>
      <c r="B359" s="430" t="s">
        <v>385</v>
      </c>
      <c r="C359" s="430" t="s">
        <v>385</v>
      </c>
      <c r="D359" s="430" t="s">
        <v>770</v>
      </c>
      <c r="E359" s="430" t="s">
        <v>574</v>
      </c>
      <c r="F359" s="430" t="s">
        <v>735</v>
      </c>
      <c r="G359" s="431" t="s">
        <v>389</v>
      </c>
      <c r="H359" s="430" t="s">
        <v>390</v>
      </c>
      <c r="I359" s="430" t="s">
        <v>410</v>
      </c>
      <c r="J359" s="430">
        <v>69</v>
      </c>
      <c r="K359" s="432">
        <v>0</v>
      </c>
      <c r="L359" s="433" t="s">
        <v>702</v>
      </c>
      <c r="M359" s="434" t="s">
        <v>393</v>
      </c>
      <c r="N359" s="435">
        <v>0</v>
      </c>
      <c r="O359" s="435" t="e">
        <v>#NAME?</v>
      </c>
    </row>
    <row r="360" spans="1:15">
      <c r="A360" s="430" t="s">
        <v>771</v>
      </c>
      <c r="B360" s="430" t="s">
        <v>772</v>
      </c>
      <c r="C360" s="430" t="s">
        <v>773</v>
      </c>
      <c r="D360" s="430" t="s">
        <v>774</v>
      </c>
      <c r="E360" s="430" t="s">
        <v>574</v>
      </c>
      <c r="F360" s="430" t="s">
        <v>753</v>
      </c>
      <c r="G360" s="431" t="s">
        <v>389</v>
      </c>
      <c r="H360" s="430" t="s">
        <v>390</v>
      </c>
      <c r="I360" s="430" t="s">
        <v>400</v>
      </c>
      <c r="J360" s="430">
        <v>19</v>
      </c>
      <c r="K360" s="432">
        <v>0</v>
      </c>
      <c r="L360" s="433" t="s">
        <v>702</v>
      </c>
      <c r="M360" s="434" t="s">
        <v>393</v>
      </c>
      <c r="N360" s="435">
        <v>0</v>
      </c>
      <c r="O360" s="435" t="e">
        <v>#NAME?</v>
      </c>
    </row>
    <row r="361" spans="1:15">
      <c r="A361" s="430" t="s">
        <v>775</v>
      </c>
      <c r="B361" s="430" t="s">
        <v>567</v>
      </c>
      <c r="C361" s="430" t="s">
        <v>776</v>
      </c>
      <c r="D361" s="430" t="s">
        <v>777</v>
      </c>
      <c r="E361" s="430" t="s">
        <v>387</v>
      </c>
      <c r="F361" s="430" t="s">
        <v>778</v>
      </c>
      <c r="G361" s="431" t="s">
        <v>389</v>
      </c>
      <c r="H361" s="430" t="s">
        <v>390</v>
      </c>
      <c r="I361" s="430" t="s">
        <v>391</v>
      </c>
      <c r="J361" s="430">
        <v>77</v>
      </c>
      <c r="K361" s="432">
        <v>0</v>
      </c>
      <c r="L361" s="433" t="s">
        <v>779</v>
      </c>
      <c r="M361" s="434" t="s">
        <v>393</v>
      </c>
      <c r="N361" s="435">
        <v>0</v>
      </c>
      <c r="O361" s="435" t="e">
        <v>#NAME?</v>
      </c>
    </row>
    <row r="362" spans="1:15">
      <c r="A362" s="430" t="s">
        <v>780</v>
      </c>
      <c r="B362" s="430" t="s">
        <v>613</v>
      </c>
      <c r="C362" s="430" t="s">
        <v>781</v>
      </c>
      <c r="D362" s="430" t="s">
        <v>782</v>
      </c>
      <c r="E362" s="430" t="s">
        <v>387</v>
      </c>
      <c r="F362" s="430" t="s">
        <v>778</v>
      </c>
      <c r="G362" s="431" t="s">
        <v>389</v>
      </c>
      <c r="H362" s="430" t="s">
        <v>390</v>
      </c>
      <c r="I362" s="430" t="s">
        <v>400</v>
      </c>
      <c r="J362" s="430">
        <v>19</v>
      </c>
      <c r="K362" s="432">
        <v>2473856</v>
      </c>
      <c r="L362" s="433" t="s">
        <v>779</v>
      </c>
      <c r="M362" s="434" t="s">
        <v>393</v>
      </c>
      <c r="N362" s="435">
        <v>2473856</v>
      </c>
      <c r="O362" s="435" t="e">
        <v>#NAME?</v>
      </c>
    </row>
    <row r="363" spans="1:15">
      <c r="A363" s="430" t="s">
        <v>780</v>
      </c>
      <c r="B363" s="430" t="s">
        <v>613</v>
      </c>
      <c r="C363" s="430" t="s">
        <v>781</v>
      </c>
      <c r="D363" s="430" t="s">
        <v>782</v>
      </c>
      <c r="E363" s="430" t="s">
        <v>387</v>
      </c>
      <c r="F363" s="430" t="s">
        <v>778</v>
      </c>
      <c r="G363" s="431" t="s">
        <v>389</v>
      </c>
      <c r="H363" s="430" t="s">
        <v>390</v>
      </c>
      <c r="I363" s="430" t="s">
        <v>391</v>
      </c>
      <c r="J363" s="430">
        <v>77</v>
      </c>
      <c r="K363" s="432">
        <v>3373</v>
      </c>
      <c r="L363" s="433" t="s">
        <v>779</v>
      </c>
      <c r="M363" s="434" t="s">
        <v>393</v>
      </c>
      <c r="N363" s="435">
        <v>3373</v>
      </c>
      <c r="O363" s="435" t="e">
        <v>#NAME?</v>
      </c>
    </row>
    <row r="364" spans="1:15">
      <c r="A364" s="430" t="s">
        <v>780</v>
      </c>
      <c r="B364" s="430" t="s">
        <v>613</v>
      </c>
      <c r="C364" s="430" t="s">
        <v>781</v>
      </c>
      <c r="D364" s="430" t="s">
        <v>782</v>
      </c>
      <c r="E364" s="430" t="s">
        <v>387</v>
      </c>
      <c r="F364" s="430" t="s">
        <v>778</v>
      </c>
      <c r="G364" s="431" t="s">
        <v>389</v>
      </c>
      <c r="H364" s="430" t="s">
        <v>390</v>
      </c>
      <c r="I364" s="430" t="s">
        <v>410</v>
      </c>
      <c r="J364" s="430">
        <v>69</v>
      </c>
      <c r="K364" s="432">
        <v>15672</v>
      </c>
      <c r="L364" s="433" t="s">
        <v>779</v>
      </c>
      <c r="M364" s="434" t="s">
        <v>393</v>
      </c>
      <c r="N364" s="435">
        <v>15672</v>
      </c>
      <c r="O364" s="435" t="e">
        <v>#NAME?</v>
      </c>
    </row>
    <row r="365" spans="1:15">
      <c r="A365" s="430" t="s">
        <v>783</v>
      </c>
      <c r="B365" s="430" t="s">
        <v>784</v>
      </c>
      <c r="C365" s="430" t="s">
        <v>784</v>
      </c>
      <c r="D365" s="430" t="s">
        <v>785</v>
      </c>
      <c r="E365" s="430" t="s">
        <v>387</v>
      </c>
      <c r="F365" s="430" t="s">
        <v>778</v>
      </c>
      <c r="G365" s="431" t="s">
        <v>389</v>
      </c>
      <c r="H365" s="430" t="s">
        <v>390</v>
      </c>
      <c r="I365" s="430" t="s">
        <v>400</v>
      </c>
      <c r="J365" s="430">
        <v>19</v>
      </c>
      <c r="K365" s="432">
        <v>0</v>
      </c>
      <c r="L365" s="433" t="s">
        <v>779</v>
      </c>
      <c r="M365" s="434" t="s">
        <v>393</v>
      </c>
      <c r="N365" s="435">
        <v>0</v>
      </c>
      <c r="O365" s="435" t="e">
        <v>#NAME?</v>
      </c>
    </row>
    <row r="366" spans="1:15">
      <c r="A366" s="430" t="s">
        <v>783</v>
      </c>
      <c r="B366" s="430" t="s">
        <v>784</v>
      </c>
      <c r="C366" s="430" t="s">
        <v>784</v>
      </c>
      <c r="D366" s="430" t="s">
        <v>785</v>
      </c>
      <c r="E366" s="430" t="s">
        <v>387</v>
      </c>
      <c r="F366" s="430" t="s">
        <v>778</v>
      </c>
      <c r="G366" s="431" t="s">
        <v>389</v>
      </c>
      <c r="H366" s="430" t="s">
        <v>390</v>
      </c>
      <c r="I366" s="430" t="s">
        <v>391</v>
      </c>
      <c r="J366" s="430">
        <v>77</v>
      </c>
      <c r="K366" s="432">
        <v>0</v>
      </c>
      <c r="L366" s="433" t="s">
        <v>779</v>
      </c>
      <c r="M366" s="434" t="s">
        <v>393</v>
      </c>
      <c r="N366" s="435">
        <v>0</v>
      </c>
      <c r="O366" s="435" t="e">
        <v>#NAME?</v>
      </c>
    </row>
    <row r="367" spans="1:15">
      <c r="A367" s="430" t="s">
        <v>783</v>
      </c>
      <c r="B367" s="430" t="s">
        <v>784</v>
      </c>
      <c r="C367" s="430" t="s">
        <v>784</v>
      </c>
      <c r="D367" s="430" t="s">
        <v>785</v>
      </c>
      <c r="E367" s="430" t="s">
        <v>387</v>
      </c>
      <c r="F367" s="430" t="s">
        <v>778</v>
      </c>
      <c r="G367" s="431" t="s">
        <v>389</v>
      </c>
      <c r="H367" s="430" t="s">
        <v>390</v>
      </c>
      <c r="I367" s="430" t="s">
        <v>410</v>
      </c>
      <c r="J367" s="430">
        <v>69</v>
      </c>
      <c r="K367" s="432">
        <v>0</v>
      </c>
      <c r="L367" s="433" t="s">
        <v>779</v>
      </c>
      <c r="M367" s="434" t="s">
        <v>393</v>
      </c>
      <c r="N367" s="435">
        <v>0</v>
      </c>
      <c r="O367" s="435" t="e">
        <v>#NAME?</v>
      </c>
    </row>
    <row r="368" spans="1:15">
      <c r="A368" s="430" t="s">
        <v>786</v>
      </c>
      <c r="B368" s="430" t="s">
        <v>550</v>
      </c>
      <c r="C368" s="430" t="s">
        <v>787</v>
      </c>
      <c r="D368" s="430" t="s">
        <v>788</v>
      </c>
      <c r="E368" s="430" t="s">
        <v>387</v>
      </c>
      <c r="F368" s="430" t="s">
        <v>778</v>
      </c>
      <c r="G368" s="431" t="s">
        <v>389</v>
      </c>
      <c r="H368" s="430" t="s">
        <v>390</v>
      </c>
      <c r="I368" s="430" t="s">
        <v>400</v>
      </c>
      <c r="J368" s="430">
        <v>19</v>
      </c>
      <c r="K368" s="432">
        <v>5417280</v>
      </c>
      <c r="L368" s="433" t="s">
        <v>779</v>
      </c>
      <c r="M368" s="434" t="s">
        <v>393</v>
      </c>
      <c r="N368" s="435">
        <v>5417280</v>
      </c>
      <c r="O368" s="435" t="e">
        <v>#NAME?</v>
      </c>
    </row>
    <row r="369" spans="1:15">
      <c r="A369" s="430" t="s">
        <v>786</v>
      </c>
      <c r="B369" s="430" t="s">
        <v>550</v>
      </c>
      <c r="C369" s="430" t="s">
        <v>787</v>
      </c>
      <c r="D369" s="430" t="s">
        <v>788</v>
      </c>
      <c r="E369" s="430" t="s">
        <v>387</v>
      </c>
      <c r="F369" s="430" t="s">
        <v>778</v>
      </c>
      <c r="G369" s="431" t="s">
        <v>389</v>
      </c>
      <c r="H369" s="430" t="s">
        <v>390</v>
      </c>
      <c r="I369" s="430" t="s">
        <v>391</v>
      </c>
      <c r="J369" s="430">
        <v>77</v>
      </c>
      <c r="K369" s="432">
        <v>0</v>
      </c>
      <c r="L369" s="433" t="s">
        <v>779</v>
      </c>
      <c r="M369" s="434" t="s">
        <v>393</v>
      </c>
      <c r="N369" s="435">
        <v>0</v>
      </c>
      <c r="O369" s="435" t="e">
        <v>#NAME?</v>
      </c>
    </row>
    <row r="370" spans="1:15">
      <c r="A370" s="430" t="s">
        <v>786</v>
      </c>
      <c r="B370" s="430" t="s">
        <v>550</v>
      </c>
      <c r="C370" s="430" t="s">
        <v>787</v>
      </c>
      <c r="D370" s="430" t="s">
        <v>788</v>
      </c>
      <c r="E370" s="430" t="s">
        <v>387</v>
      </c>
      <c r="F370" s="430" t="s">
        <v>778</v>
      </c>
      <c r="G370" s="431" t="s">
        <v>389</v>
      </c>
      <c r="H370" s="430" t="s">
        <v>390</v>
      </c>
      <c r="I370" s="430" t="s">
        <v>410</v>
      </c>
      <c r="J370" s="430">
        <v>69</v>
      </c>
      <c r="K370" s="432">
        <v>59598</v>
      </c>
      <c r="L370" s="433" t="s">
        <v>779</v>
      </c>
      <c r="M370" s="434" t="s">
        <v>393</v>
      </c>
      <c r="N370" s="435">
        <v>59598</v>
      </c>
      <c r="O370" s="435" t="e">
        <v>#NAME?</v>
      </c>
    </row>
    <row r="371" spans="1:15">
      <c r="A371" s="430" t="s">
        <v>789</v>
      </c>
      <c r="B371" s="430" t="s">
        <v>790</v>
      </c>
      <c r="C371" s="430" t="s">
        <v>791</v>
      </c>
      <c r="D371" s="430" t="s">
        <v>792</v>
      </c>
      <c r="E371" s="430" t="s">
        <v>387</v>
      </c>
      <c r="F371" s="430" t="s">
        <v>778</v>
      </c>
      <c r="G371" s="431" t="s">
        <v>389</v>
      </c>
      <c r="H371" s="430" t="s">
        <v>390</v>
      </c>
      <c r="I371" s="430" t="s">
        <v>400</v>
      </c>
      <c r="J371" s="430">
        <v>19</v>
      </c>
      <c r="K371" s="432">
        <v>15203134</v>
      </c>
      <c r="L371" s="433" t="s">
        <v>779</v>
      </c>
      <c r="M371" s="434" t="s">
        <v>393</v>
      </c>
      <c r="N371" s="435">
        <v>15203134</v>
      </c>
      <c r="O371" s="435" t="e">
        <v>#NAME?</v>
      </c>
    </row>
    <row r="372" spans="1:15">
      <c r="A372" s="430" t="s">
        <v>789</v>
      </c>
      <c r="B372" s="430" t="s">
        <v>790</v>
      </c>
      <c r="C372" s="430" t="s">
        <v>791</v>
      </c>
      <c r="D372" s="430" t="s">
        <v>792</v>
      </c>
      <c r="E372" s="430" t="s">
        <v>387</v>
      </c>
      <c r="F372" s="430" t="s">
        <v>778</v>
      </c>
      <c r="G372" s="431" t="s">
        <v>389</v>
      </c>
      <c r="H372" s="430" t="s">
        <v>390</v>
      </c>
      <c r="I372" s="430" t="s">
        <v>391</v>
      </c>
      <c r="J372" s="430">
        <v>77</v>
      </c>
      <c r="K372" s="432">
        <v>20362</v>
      </c>
      <c r="L372" s="433" t="s">
        <v>779</v>
      </c>
      <c r="M372" s="434" t="s">
        <v>393</v>
      </c>
      <c r="N372" s="435">
        <v>20362</v>
      </c>
      <c r="O372" s="435" t="e">
        <v>#NAME?</v>
      </c>
    </row>
    <row r="373" spans="1:15">
      <c r="A373" s="430" t="s">
        <v>789</v>
      </c>
      <c r="B373" s="430" t="s">
        <v>790</v>
      </c>
      <c r="C373" s="430" t="s">
        <v>791</v>
      </c>
      <c r="D373" s="430" t="s">
        <v>792</v>
      </c>
      <c r="E373" s="430" t="s">
        <v>387</v>
      </c>
      <c r="F373" s="430" t="s">
        <v>778</v>
      </c>
      <c r="G373" s="431" t="s">
        <v>389</v>
      </c>
      <c r="H373" s="430" t="s">
        <v>390</v>
      </c>
      <c r="I373" s="430" t="s">
        <v>410</v>
      </c>
      <c r="J373" s="430">
        <v>69</v>
      </c>
      <c r="K373" s="432">
        <v>94546</v>
      </c>
      <c r="L373" s="433" t="s">
        <v>779</v>
      </c>
      <c r="M373" s="434" t="s">
        <v>393</v>
      </c>
      <c r="N373" s="435">
        <v>94546</v>
      </c>
      <c r="O373" s="435" t="e">
        <v>#NAME?</v>
      </c>
    </row>
    <row r="374" spans="1:15">
      <c r="A374" s="430" t="s">
        <v>793</v>
      </c>
      <c r="B374" s="430" t="s">
        <v>790</v>
      </c>
      <c r="C374" s="430" t="s">
        <v>794</v>
      </c>
      <c r="D374" s="430" t="s">
        <v>795</v>
      </c>
      <c r="E374" s="430" t="s">
        <v>387</v>
      </c>
      <c r="F374" s="430" t="s">
        <v>778</v>
      </c>
      <c r="G374" s="431" t="s">
        <v>389</v>
      </c>
      <c r="H374" s="430" t="s">
        <v>390</v>
      </c>
      <c r="I374" s="430" t="s">
        <v>400</v>
      </c>
      <c r="J374" s="430">
        <v>19</v>
      </c>
      <c r="K374" s="432">
        <v>13255983</v>
      </c>
      <c r="L374" s="433" t="s">
        <v>779</v>
      </c>
      <c r="M374" s="434" t="s">
        <v>393</v>
      </c>
      <c r="N374" s="435">
        <v>13255983</v>
      </c>
      <c r="O374" s="435" t="e">
        <v>#NAME?</v>
      </c>
    </row>
    <row r="375" spans="1:15">
      <c r="A375" s="430" t="s">
        <v>793</v>
      </c>
      <c r="B375" s="430" t="s">
        <v>790</v>
      </c>
      <c r="C375" s="430" t="s">
        <v>794</v>
      </c>
      <c r="D375" s="430" t="s">
        <v>795</v>
      </c>
      <c r="E375" s="430" t="s">
        <v>387</v>
      </c>
      <c r="F375" s="430" t="s">
        <v>778</v>
      </c>
      <c r="G375" s="431" t="s">
        <v>389</v>
      </c>
      <c r="H375" s="430" t="s">
        <v>390</v>
      </c>
      <c r="I375" s="430" t="s">
        <v>391</v>
      </c>
      <c r="J375" s="430">
        <v>77</v>
      </c>
      <c r="K375" s="432">
        <v>17536</v>
      </c>
      <c r="L375" s="433" t="s">
        <v>779</v>
      </c>
      <c r="M375" s="434" t="s">
        <v>393</v>
      </c>
      <c r="N375" s="435">
        <v>17536</v>
      </c>
      <c r="O375" s="435" t="e">
        <v>#NAME?</v>
      </c>
    </row>
    <row r="376" spans="1:15">
      <c r="A376" s="430" t="s">
        <v>793</v>
      </c>
      <c r="B376" s="430" t="s">
        <v>790</v>
      </c>
      <c r="C376" s="430" t="s">
        <v>794</v>
      </c>
      <c r="D376" s="430" t="s">
        <v>795</v>
      </c>
      <c r="E376" s="430" t="s">
        <v>387</v>
      </c>
      <c r="F376" s="430" t="s">
        <v>778</v>
      </c>
      <c r="G376" s="431" t="s">
        <v>389</v>
      </c>
      <c r="H376" s="430" t="s">
        <v>390</v>
      </c>
      <c r="I376" s="430" t="s">
        <v>410</v>
      </c>
      <c r="J376" s="430">
        <v>69</v>
      </c>
      <c r="K376" s="432">
        <v>127798</v>
      </c>
      <c r="L376" s="433" t="s">
        <v>779</v>
      </c>
      <c r="M376" s="434" t="s">
        <v>393</v>
      </c>
      <c r="N376" s="435">
        <v>127798</v>
      </c>
      <c r="O376" s="435" t="e">
        <v>#NAME?</v>
      </c>
    </row>
    <row r="377" spans="1:15">
      <c r="A377" s="430" t="s">
        <v>796</v>
      </c>
      <c r="B377" s="430" t="s">
        <v>797</v>
      </c>
      <c r="C377" s="430" t="s">
        <v>798</v>
      </c>
      <c r="D377" s="430" t="s">
        <v>796</v>
      </c>
      <c r="E377" s="430" t="s">
        <v>387</v>
      </c>
      <c r="F377" s="430" t="s">
        <v>778</v>
      </c>
      <c r="G377" s="431" t="s">
        <v>389</v>
      </c>
      <c r="H377" s="430" t="s">
        <v>390</v>
      </c>
      <c r="I377" s="430" t="s">
        <v>400</v>
      </c>
      <c r="J377" s="430">
        <v>19</v>
      </c>
      <c r="K377" s="432">
        <v>7493552</v>
      </c>
      <c r="L377" s="433" t="s">
        <v>779</v>
      </c>
      <c r="M377" s="434" t="s">
        <v>393</v>
      </c>
      <c r="N377" s="435">
        <v>7493552</v>
      </c>
      <c r="O377" s="435" t="e">
        <v>#NAME?</v>
      </c>
    </row>
    <row r="378" spans="1:15">
      <c r="A378" s="430" t="s">
        <v>796</v>
      </c>
      <c r="B378" s="430" t="s">
        <v>797</v>
      </c>
      <c r="C378" s="430" t="s">
        <v>798</v>
      </c>
      <c r="D378" s="430" t="s">
        <v>796</v>
      </c>
      <c r="E378" s="430" t="s">
        <v>387</v>
      </c>
      <c r="F378" s="430" t="s">
        <v>778</v>
      </c>
      <c r="G378" s="431" t="s">
        <v>389</v>
      </c>
      <c r="H378" s="430" t="s">
        <v>390</v>
      </c>
      <c r="I378" s="430" t="s">
        <v>391</v>
      </c>
      <c r="J378" s="430">
        <v>77</v>
      </c>
      <c r="K378" s="432">
        <v>10218</v>
      </c>
      <c r="L378" s="433" t="s">
        <v>779</v>
      </c>
      <c r="M378" s="434" t="s">
        <v>393</v>
      </c>
      <c r="N378" s="435">
        <v>10218</v>
      </c>
      <c r="O378" s="435" t="e">
        <v>#NAME?</v>
      </c>
    </row>
    <row r="379" spans="1:15">
      <c r="A379" s="430" t="s">
        <v>796</v>
      </c>
      <c r="B379" s="430" t="s">
        <v>797</v>
      </c>
      <c r="C379" s="430" t="s">
        <v>798</v>
      </c>
      <c r="D379" s="430" t="s">
        <v>796</v>
      </c>
      <c r="E379" s="430" t="s">
        <v>387</v>
      </c>
      <c r="F379" s="430" t="s">
        <v>778</v>
      </c>
      <c r="G379" s="431" t="s">
        <v>389</v>
      </c>
      <c r="H379" s="430" t="s">
        <v>390</v>
      </c>
      <c r="I379" s="430" t="s">
        <v>410</v>
      </c>
      <c r="J379" s="430">
        <v>69</v>
      </c>
      <c r="K379" s="432">
        <v>74510</v>
      </c>
      <c r="L379" s="433" t="s">
        <v>779</v>
      </c>
      <c r="M379" s="434" t="s">
        <v>393</v>
      </c>
      <c r="N379" s="435">
        <v>74510</v>
      </c>
      <c r="O379" s="435" t="e">
        <v>#NAME?</v>
      </c>
    </row>
    <row r="380" spans="1:15">
      <c r="A380" s="430" t="s">
        <v>799</v>
      </c>
      <c r="B380" s="430" t="s">
        <v>486</v>
      </c>
      <c r="C380" s="430" t="s">
        <v>800</v>
      </c>
      <c r="D380" s="430" t="s">
        <v>801</v>
      </c>
      <c r="E380" s="430" t="s">
        <v>387</v>
      </c>
      <c r="F380" s="430" t="s">
        <v>778</v>
      </c>
      <c r="G380" s="431" t="s">
        <v>389</v>
      </c>
      <c r="H380" s="430" t="s">
        <v>390</v>
      </c>
      <c r="I380" s="430" t="s">
        <v>400</v>
      </c>
      <c r="J380" s="430">
        <v>19</v>
      </c>
      <c r="K380" s="432">
        <v>21702208</v>
      </c>
      <c r="L380" s="433" t="s">
        <v>779</v>
      </c>
      <c r="M380" s="434" t="s">
        <v>393</v>
      </c>
      <c r="N380" s="435">
        <v>21702208</v>
      </c>
      <c r="O380" s="435" t="e">
        <v>#NAME?</v>
      </c>
    </row>
    <row r="381" spans="1:15">
      <c r="A381" s="430" t="s">
        <v>799</v>
      </c>
      <c r="B381" s="430" t="s">
        <v>486</v>
      </c>
      <c r="C381" s="430" t="s">
        <v>800</v>
      </c>
      <c r="D381" s="430" t="s">
        <v>801</v>
      </c>
      <c r="E381" s="430" t="s">
        <v>387</v>
      </c>
      <c r="F381" s="430" t="s">
        <v>778</v>
      </c>
      <c r="G381" s="431" t="s">
        <v>389</v>
      </c>
      <c r="H381" s="430" t="s">
        <v>390</v>
      </c>
      <c r="I381" s="430" t="s">
        <v>391</v>
      </c>
      <c r="J381" s="430">
        <v>77</v>
      </c>
      <c r="K381" s="432">
        <v>29594</v>
      </c>
      <c r="L381" s="433" t="s">
        <v>779</v>
      </c>
      <c r="M381" s="434" t="s">
        <v>393</v>
      </c>
      <c r="N381" s="435">
        <v>29594</v>
      </c>
      <c r="O381" s="435" t="e">
        <v>#NAME?</v>
      </c>
    </row>
    <row r="382" spans="1:15">
      <c r="A382" s="430" t="s">
        <v>799</v>
      </c>
      <c r="B382" s="430" t="s">
        <v>486</v>
      </c>
      <c r="C382" s="430" t="s">
        <v>800</v>
      </c>
      <c r="D382" s="430" t="s">
        <v>801</v>
      </c>
      <c r="E382" s="430" t="s">
        <v>387</v>
      </c>
      <c r="F382" s="430" t="s">
        <v>778</v>
      </c>
      <c r="G382" s="431" t="s">
        <v>389</v>
      </c>
      <c r="H382" s="430" t="s">
        <v>390</v>
      </c>
      <c r="I382" s="430" t="s">
        <v>410</v>
      </c>
      <c r="J382" s="430">
        <v>69</v>
      </c>
      <c r="K382" s="432">
        <v>215789</v>
      </c>
      <c r="L382" s="433" t="s">
        <v>779</v>
      </c>
      <c r="M382" s="434" t="s">
        <v>393</v>
      </c>
      <c r="N382" s="435">
        <v>215789</v>
      </c>
      <c r="O382" s="435" t="e">
        <v>#NAME?</v>
      </c>
    </row>
    <row r="383" spans="1:15">
      <c r="A383" s="430" t="s">
        <v>802</v>
      </c>
      <c r="B383" s="430" t="s">
        <v>803</v>
      </c>
      <c r="C383" s="430" t="s">
        <v>804</v>
      </c>
      <c r="D383" s="430" t="s">
        <v>805</v>
      </c>
      <c r="E383" s="430" t="s">
        <v>387</v>
      </c>
      <c r="F383" s="430" t="s">
        <v>778</v>
      </c>
      <c r="G383" s="431" t="s">
        <v>389</v>
      </c>
      <c r="H383" s="430" t="s">
        <v>390</v>
      </c>
      <c r="I383" s="430" t="s">
        <v>400</v>
      </c>
      <c r="J383" s="430">
        <v>19</v>
      </c>
      <c r="K383" s="432">
        <v>8034264</v>
      </c>
      <c r="L383" s="433" t="s">
        <v>779</v>
      </c>
      <c r="M383" s="434" t="s">
        <v>393</v>
      </c>
      <c r="N383" s="435">
        <v>8034264</v>
      </c>
      <c r="O383" s="435" t="e">
        <v>#NAME?</v>
      </c>
    </row>
    <row r="384" spans="1:15">
      <c r="A384" s="430" t="s">
        <v>802</v>
      </c>
      <c r="B384" s="430" t="s">
        <v>803</v>
      </c>
      <c r="C384" s="430" t="s">
        <v>804</v>
      </c>
      <c r="D384" s="430" t="s">
        <v>805</v>
      </c>
      <c r="E384" s="430" t="s">
        <v>387</v>
      </c>
      <c r="F384" s="430" t="s">
        <v>778</v>
      </c>
      <c r="G384" s="431" t="s">
        <v>389</v>
      </c>
      <c r="H384" s="430" t="s">
        <v>390</v>
      </c>
      <c r="I384" s="430" t="s">
        <v>391</v>
      </c>
      <c r="J384" s="430">
        <v>77</v>
      </c>
      <c r="K384" s="432">
        <v>0</v>
      </c>
      <c r="L384" s="433" t="s">
        <v>779</v>
      </c>
      <c r="M384" s="434" t="s">
        <v>393</v>
      </c>
      <c r="N384" s="435">
        <v>0</v>
      </c>
      <c r="O384" s="435" t="e">
        <v>#NAME?</v>
      </c>
    </row>
    <row r="385" spans="1:15">
      <c r="A385" s="430" t="s">
        <v>802</v>
      </c>
      <c r="B385" s="430" t="s">
        <v>803</v>
      </c>
      <c r="C385" s="430" t="s">
        <v>804</v>
      </c>
      <c r="D385" s="430" t="s">
        <v>805</v>
      </c>
      <c r="E385" s="430" t="s">
        <v>387</v>
      </c>
      <c r="F385" s="430" t="s">
        <v>778</v>
      </c>
      <c r="G385" s="431" t="s">
        <v>389</v>
      </c>
      <c r="H385" s="430" t="s">
        <v>390</v>
      </c>
      <c r="I385" s="430" t="s">
        <v>410</v>
      </c>
      <c r="J385" s="430">
        <v>69</v>
      </c>
      <c r="K385" s="432">
        <v>176190</v>
      </c>
      <c r="L385" s="433" t="s">
        <v>779</v>
      </c>
      <c r="M385" s="434" t="s">
        <v>393</v>
      </c>
      <c r="N385" s="435">
        <v>176190</v>
      </c>
      <c r="O385" s="435" t="e">
        <v>#NAME?</v>
      </c>
    </row>
    <row r="386" spans="1:15">
      <c r="A386" s="430" t="s">
        <v>806</v>
      </c>
      <c r="B386" s="430" t="s">
        <v>567</v>
      </c>
      <c r="C386" s="430" t="s">
        <v>807</v>
      </c>
      <c r="D386" s="430" t="s">
        <v>808</v>
      </c>
      <c r="E386" s="430" t="s">
        <v>387</v>
      </c>
      <c r="F386" s="430" t="s">
        <v>778</v>
      </c>
      <c r="G386" s="431" t="s">
        <v>389</v>
      </c>
      <c r="H386" s="430" t="s">
        <v>390</v>
      </c>
      <c r="I386" s="430" t="s">
        <v>400</v>
      </c>
      <c r="J386" s="430">
        <v>19</v>
      </c>
      <c r="K386" s="432">
        <v>18929284</v>
      </c>
      <c r="L386" s="433" t="s">
        <v>779</v>
      </c>
      <c r="M386" s="434" t="s">
        <v>393</v>
      </c>
      <c r="N386" s="435">
        <v>18929284</v>
      </c>
      <c r="O386" s="435" t="e">
        <v>#NAME?</v>
      </c>
    </row>
    <row r="387" spans="1:15">
      <c r="A387" s="430" t="s">
        <v>806</v>
      </c>
      <c r="B387" s="430" t="s">
        <v>567</v>
      </c>
      <c r="C387" s="430" t="s">
        <v>807</v>
      </c>
      <c r="D387" s="430" t="s">
        <v>808</v>
      </c>
      <c r="E387" s="430" t="s">
        <v>387</v>
      </c>
      <c r="F387" s="430" t="s">
        <v>778</v>
      </c>
      <c r="G387" s="431" t="s">
        <v>389</v>
      </c>
      <c r="H387" s="430" t="s">
        <v>390</v>
      </c>
      <c r="I387" s="430" t="s">
        <v>391</v>
      </c>
      <c r="J387" s="430">
        <v>77</v>
      </c>
      <c r="K387" s="432">
        <v>0</v>
      </c>
      <c r="L387" s="433" t="s">
        <v>779</v>
      </c>
      <c r="M387" s="434" t="s">
        <v>393</v>
      </c>
      <c r="N387" s="435">
        <v>0</v>
      </c>
      <c r="O387" s="435" t="e">
        <v>#NAME?</v>
      </c>
    </row>
    <row r="388" spans="1:15">
      <c r="A388" s="430" t="s">
        <v>806</v>
      </c>
      <c r="B388" s="430" t="s">
        <v>567</v>
      </c>
      <c r="C388" s="430" t="s">
        <v>807</v>
      </c>
      <c r="D388" s="430" t="s">
        <v>808</v>
      </c>
      <c r="E388" s="430" t="s">
        <v>387</v>
      </c>
      <c r="F388" s="430" t="s">
        <v>778</v>
      </c>
      <c r="G388" s="431" t="s">
        <v>389</v>
      </c>
      <c r="H388" s="430" t="s">
        <v>390</v>
      </c>
      <c r="I388" s="430" t="s">
        <v>410</v>
      </c>
      <c r="J388" s="430">
        <v>69</v>
      </c>
      <c r="K388" s="432">
        <v>71702</v>
      </c>
      <c r="L388" s="433" t="s">
        <v>779</v>
      </c>
      <c r="M388" s="434" t="s">
        <v>393</v>
      </c>
      <c r="N388" s="435">
        <v>71702</v>
      </c>
      <c r="O388" s="435" t="e">
        <v>#NAME?</v>
      </c>
    </row>
    <row r="389" spans="1:15">
      <c r="A389" s="430" t="s">
        <v>775</v>
      </c>
      <c r="B389" s="430" t="s">
        <v>567</v>
      </c>
      <c r="C389" s="430" t="s">
        <v>776</v>
      </c>
      <c r="D389" s="430" t="s">
        <v>777</v>
      </c>
      <c r="E389" s="430" t="s">
        <v>387</v>
      </c>
      <c r="F389" s="430" t="s">
        <v>778</v>
      </c>
      <c r="G389" s="431" t="s">
        <v>389</v>
      </c>
      <c r="H389" s="430" t="s">
        <v>390</v>
      </c>
      <c r="I389" s="430" t="s">
        <v>400</v>
      </c>
      <c r="J389" s="430">
        <v>19</v>
      </c>
      <c r="K389" s="432">
        <v>6171345</v>
      </c>
      <c r="L389" s="433" t="s">
        <v>779</v>
      </c>
      <c r="M389" s="434" t="s">
        <v>393</v>
      </c>
      <c r="N389" s="435">
        <v>6171345</v>
      </c>
      <c r="O389" s="435" t="e">
        <v>#NAME?</v>
      </c>
    </row>
    <row r="390" spans="1:15">
      <c r="A390" s="430" t="s">
        <v>775</v>
      </c>
      <c r="B390" s="430" t="s">
        <v>567</v>
      </c>
      <c r="C390" s="430" t="s">
        <v>776</v>
      </c>
      <c r="D390" s="430" t="s">
        <v>777</v>
      </c>
      <c r="E390" s="430" t="s">
        <v>387</v>
      </c>
      <c r="F390" s="430" t="s">
        <v>778</v>
      </c>
      <c r="G390" s="431" t="s">
        <v>389</v>
      </c>
      <c r="H390" s="430" t="s">
        <v>390</v>
      </c>
      <c r="I390" s="430" t="s">
        <v>410</v>
      </c>
      <c r="J390" s="430">
        <v>69</v>
      </c>
      <c r="K390" s="432">
        <v>54418</v>
      </c>
      <c r="L390" s="433" t="s">
        <v>779</v>
      </c>
      <c r="M390" s="434" t="s">
        <v>393</v>
      </c>
      <c r="N390" s="435">
        <v>54418</v>
      </c>
      <c r="O390" s="435" t="e">
        <v>#NAME?</v>
      </c>
    </row>
    <row r="391" spans="1:15">
      <c r="A391" s="430" t="s">
        <v>809</v>
      </c>
      <c r="B391" s="430" t="s">
        <v>652</v>
      </c>
      <c r="C391" s="430" t="s">
        <v>810</v>
      </c>
      <c r="D391" s="430" t="s">
        <v>811</v>
      </c>
      <c r="E391" s="430" t="s">
        <v>387</v>
      </c>
      <c r="F391" s="430" t="s">
        <v>778</v>
      </c>
      <c r="G391" s="431" t="s">
        <v>389</v>
      </c>
      <c r="H391" s="430" t="s">
        <v>390</v>
      </c>
      <c r="I391" s="430" t="s">
        <v>391</v>
      </c>
      <c r="J391" s="430">
        <v>77</v>
      </c>
      <c r="K391" s="432">
        <v>0</v>
      </c>
      <c r="L391" s="433" t="s">
        <v>779</v>
      </c>
      <c r="M391" s="434" t="s">
        <v>393</v>
      </c>
      <c r="N391" s="435">
        <v>0</v>
      </c>
      <c r="O391" s="435" t="e">
        <v>#NAME?</v>
      </c>
    </row>
    <row r="392" spans="1:15">
      <c r="A392" s="430" t="s">
        <v>809</v>
      </c>
      <c r="B392" s="430" t="s">
        <v>652</v>
      </c>
      <c r="C392" s="430" t="s">
        <v>810</v>
      </c>
      <c r="D392" s="430" t="s">
        <v>811</v>
      </c>
      <c r="E392" s="430" t="s">
        <v>387</v>
      </c>
      <c r="F392" s="430" t="s">
        <v>778</v>
      </c>
      <c r="G392" s="431" t="s">
        <v>389</v>
      </c>
      <c r="H392" s="430" t="s">
        <v>390</v>
      </c>
      <c r="I392" s="430" t="s">
        <v>400</v>
      </c>
      <c r="J392" s="430">
        <v>19</v>
      </c>
      <c r="K392" s="432">
        <v>6372767</v>
      </c>
      <c r="L392" s="433" t="s">
        <v>779</v>
      </c>
      <c r="M392" s="434" t="s">
        <v>393</v>
      </c>
      <c r="N392" s="435">
        <v>6372767</v>
      </c>
      <c r="O392" s="435" t="e">
        <v>#NAME?</v>
      </c>
    </row>
    <row r="393" spans="1:15">
      <c r="A393" s="430" t="s">
        <v>809</v>
      </c>
      <c r="B393" s="430" t="s">
        <v>652</v>
      </c>
      <c r="C393" s="430" t="s">
        <v>810</v>
      </c>
      <c r="D393" s="430" t="s">
        <v>811</v>
      </c>
      <c r="E393" s="430" t="s">
        <v>387</v>
      </c>
      <c r="F393" s="430" t="s">
        <v>778</v>
      </c>
      <c r="G393" s="431" t="s">
        <v>389</v>
      </c>
      <c r="H393" s="430" t="s">
        <v>390</v>
      </c>
      <c r="I393" s="430" t="s">
        <v>410</v>
      </c>
      <c r="J393" s="430">
        <v>69</v>
      </c>
      <c r="K393" s="432">
        <v>0</v>
      </c>
      <c r="L393" s="433" t="s">
        <v>779</v>
      </c>
      <c r="M393" s="434" t="s">
        <v>393</v>
      </c>
      <c r="N393" s="435">
        <v>0</v>
      </c>
      <c r="O393" s="435" t="e">
        <v>#NAME?</v>
      </c>
    </row>
    <row r="394" spans="1:15">
      <c r="A394" s="430" t="s">
        <v>812</v>
      </c>
      <c r="B394" s="430" t="s">
        <v>797</v>
      </c>
      <c r="C394" s="430" t="s">
        <v>813</v>
      </c>
      <c r="D394" s="430" t="s">
        <v>814</v>
      </c>
      <c r="E394" s="430" t="s">
        <v>387</v>
      </c>
      <c r="F394" s="430" t="s">
        <v>778</v>
      </c>
      <c r="G394" s="431" t="s">
        <v>389</v>
      </c>
      <c r="H394" s="430" t="s">
        <v>390</v>
      </c>
      <c r="I394" s="430" t="s">
        <v>400</v>
      </c>
      <c r="J394" s="430">
        <v>19</v>
      </c>
      <c r="K394" s="432">
        <v>6029326</v>
      </c>
      <c r="L394" s="433" t="s">
        <v>779</v>
      </c>
      <c r="M394" s="434" t="s">
        <v>393</v>
      </c>
      <c r="N394" s="435">
        <v>6029326</v>
      </c>
      <c r="O394" s="435" t="e">
        <v>#NAME?</v>
      </c>
    </row>
    <row r="395" spans="1:15">
      <c r="A395" s="430" t="s">
        <v>812</v>
      </c>
      <c r="B395" s="430" t="s">
        <v>797</v>
      </c>
      <c r="C395" s="430" t="s">
        <v>813</v>
      </c>
      <c r="D395" s="430" t="s">
        <v>814</v>
      </c>
      <c r="E395" s="430" t="s">
        <v>387</v>
      </c>
      <c r="F395" s="430" t="s">
        <v>778</v>
      </c>
      <c r="G395" s="431" t="s">
        <v>389</v>
      </c>
      <c r="H395" s="430" t="s">
        <v>390</v>
      </c>
      <c r="I395" s="430" t="s">
        <v>391</v>
      </c>
      <c r="J395" s="430">
        <v>77</v>
      </c>
      <c r="K395" s="432">
        <v>0</v>
      </c>
      <c r="L395" s="433" t="s">
        <v>779</v>
      </c>
      <c r="M395" s="434" t="s">
        <v>393</v>
      </c>
      <c r="N395" s="435">
        <v>0</v>
      </c>
      <c r="O395" s="435" t="e">
        <v>#NAME?</v>
      </c>
    </row>
    <row r="396" spans="1:15">
      <c r="A396" s="430" t="s">
        <v>812</v>
      </c>
      <c r="B396" s="430" t="s">
        <v>797</v>
      </c>
      <c r="C396" s="430" t="s">
        <v>813</v>
      </c>
      <c r="D396" s="430" t="s">
        <v>814</v>
      </c>
      <c r="E396" s="430" t="s">
        <v>387</v>
      </c>
      <c r="F396" s="430" t="s">
        <v>778</v>
      </c>
      <c r="G396" s="431" t="s">
        <v>389</v>
      </c>
      <c r="H396" s="430" t="s">
        <v>390</v>
      </c>
      <c r="I396" s="430" t="s">
        <v>410</v>
      </c>
      <c r="J396" s="430">
        <v>69</v>
      </c>
      <c r="K396" s="432">
        <v>0</v>
      </c>
      <c r="L396" s="433" t="s">
        <v>779</v>
      </c>
      <c r="M396" s="434" t="s">
        <v>393</v>
      </c>
      <c r="N396" s="435">
        <v>0</v>
      </c>
      <c r="O396" s="435" t="e">
        <v>#NAME?</v>
      </c>
    </row>
    <row r="397" spans="1:15">
      <c r="A397" s="430" t="s">
        <v>815</v>
      </c>
      <c r="B397" s="430" t="s">
        <v>656</v>
      </c>
      <c r="C397" s="430" t="s">
        <v>816</v>
      </c>
      <c r="D397" s="430" t="s">
        <v>815</v>
      </c>
      <c r="E397" s="430" t="s">
        <v>387</v>
      </c>
      <c r="F397" s="430" t="s">
        <v>778</v>
      </c>
      <c r="G397" s="431" t="s">
        <v>389</v>
      </c>
      <c r="H397" s="430" t="s">
        <v>390</v>
      </c>
      <c r="I397" s="430" t="s">
        <v>400</v>
      </c>
      <c r="J397" s="430">
        <v>19</v>
      </c>
      <c r="K397" s="432">
        <v>10187149</v>
      </c>
      <c r="L397" s="433" t="s">
        <v>779</v>
      </c>
      <c r="M397" s="434" t="s">
        <v>393</v>
      </c>
      <c r="N397" s="435">
        <v>10187149</v>
      </c>
      <c r="O397" s="435" t="e">
        <v>#NAME?</v>
      </c>
    </row>
    <row r="398" spans="1:15">
      <c r="A398" s="430" t="s">
        <v>815</v>
      </c>
      <c r="B398" s="430" t="s">
        <v>656</v>
      </c>
      <c r="C398" s="430" t="s">
        <v>816</v>
      </c>
      <c r="D398" s="430" t="s">
        <v>815</v>
      </c>
      <c r="E398" s="430" t="s">
        <v>387</v>
      </c>
      <c r="F398" s="430" t="s">
        <v>778</v>
      </c>
      <c r="G398" s="431" t="s">
        <v>389</v>
      </c>
      <c r="H398" s="430" t="s">
        <v>390</v>
      </c>
      <c r="I398" s="430" t="s">
        <v>391</v>
      </c>
      <c r="J398" s="430">
        <v>77</v>
      </c>
      <c r="K398" s="432">
        <v>0</v>
      </c>
      <c r="L398" s="433" t="s">
        <v>779</v>
      </c>
      <c r="M398" s="434" t="s">
        <v>393</v>
      </c>
      <c r="N398" s="435">
        <v>0</v>
      </c>
      <c r="O398" s="435" t="e">
        <v>#NAME?</v>
      </c>
    </row>
    <row r="399" spans="1:15">
      <c r="A399" s="430" t="s">
        <v>815</v>
      </c>
      <c r="B399" s="430" t="s">
        <v>656</v>
      </c>
      <c r="C399" s="430" t="s">
        <v>816</v>
      </c>
      <c r="D399" s="430" t="s">
        <v>815</v>
      </c>
      <c r="E399" s="430" t="s">
        <v>387</v>
      </c>
      <c r="F399" s="430" t="s">
        <v>778</v>
      </c>
      <c r="G399" s="431" t="s">
        <v>389</v>
      </c>
      <c r="H399" s="430" t="s">
        <v>390</v>
      </c>
      <c r="I399" s="430" t="s">
        <v>410</v>
      </c>
      <c r="J399" s="430">
        <v>69</v>
      </c>
      <c r="K399" s="432">
        <v>0</v>
      </c>
      <c r="L399" s="433" t="s">
        <v>779</v>
      </c>
      <c r="M399" s="434" t="s">
        <v>393</v>
      </c>
      <c r="N399" s="435">
        <v>0</v>
      </c>
      <c r="O399" s="435" t="e">
        <v>#NAME?</v>
      </c>
    </row>
    <row r="400" spans="1:15">
      <c r="A400" s="430" t="s">
        <v>817</v>
      </c>
      <c r="B400" s="430" t="s">
        <v>402</v>
      </c>
      <c r="C400" s="430" t="s">
        <v>402</v>
      </c>
      <c r="D400" s="430" t="s">
        <v>818</v>
      </c>
      <c r="E400" s="430" t="s">
        <v>819</v>
      </c>
      <c r="F400" s="430" t="s">
        <v>820</v>
      </c>
      <c r="G400" s="431" t="s">
        <v>389</v>
      </c>
      <c r="H400" s="430" t="s">
        <v>390</v>
      </c>
      <c r="I400" s="430" t="s">
        <v>400</v>
      </c>
      <c r="J400" s="430">
        <v>19</v>
      </c>
      <c r="K400" s="432">
        <v>3406094</v>
      </c>
      <c r="L400" s="433" t="s">
        <v>779</v>
      </c>
      <c r="M400" s="434" t="s">
        <v>393</v>
      </c>
      <c r="N400" s="435">
        <v>3406094</v>
      </c>
      <c r="O400" s="435" t="e">
        <v>#NAME?</v>
      </c>
    </row>
    <row r="401" spans="1:15">
      <c r="A401" s="430" t="s">
        <v>821</v>
      </c>
      <c r="B401" s="430" t="s">
        <v>712</v>
      </c>
      <c r="C401" s="430" t="s">
        <v>712</v>
      </c>
      <c r="D401" s="430" t="s">
        <v>822</v>
      </c>
      <c r="E401" s="430" t="s">
        <v>387</v>
      </c>
      <c r="F401" s="430" t="s">
        <v>823</v>
      </c>
      <c r="G401" s="431" t="s">
        <v>389</v>
      </c>
      <c r="H401" s="430" t="s">
        <v>390</v>
      </c>
      <c r="I401" s="430" t="s">
        <v>400</v>
      </c>
      <c r="J401" s="430">
        <v>19</v>
      </c>
      <c r="K401" s="432">
        <v>1875876</v>
      </c>
      <c r="L401" s="433" t="s">
        <v>779</v>
      </c>
      <c r="M401" s="434" t="s">
        <v>393</v>
      </c>
      <c r="N401" s="435">
        <v>1875876</v>
      </c>
      <c r="O401" s="435" t="e">
        <v>#NAME?</v>
      </c>
    </row>
    <row r="402" spans="1:15">
      <c r="A402" s="430" t="s">
        <v>821</v>
      </c>
      <c r="B402" s="430" t="s">
        <v>712</v>
      </c>
      <c r="C402" s="430" t="s">
        <v>712</v>
      </c>
      <c r="D402" s="430" t="s">
        <v>822</v>
      </c>
      <c r="E402" s="430" t="s">
        <v>387</v>
      </c>
      <c r="F402" s="430" t="s">
        <v>823</v>
      </c>
      <c r="G402" s="431" t="s">
        <v>389</v>
      </c>
      <c r="H402" s="430" t="s">
        <v>390</v>
      </c>
      <c r="I402" s="430" t="s">
        <v>410</v>
      </c>
      <c r="J402" s="430">
        <v>69</v>
      </c>
      <c r="K402" s="432">
        <v>0</v>
      </c>
      <c r="L402" s="433" t="s">
        <v>779</v>
      </c>
      <c r="M402" s="434" t="s">
        <v>393</v>
      </c>
      <c r="N402" s="435">
        <v>0</v>
      </c>
      <c r="O402" s="435" t="e">
        <v>#NAME?</v>
      </c>
    </row>
    <row r="403" spans="1:15">
      <c r="A403" s="430" t="s">
        <v>824</v>
      </c>
      <c r="B403" s="430" t="s">
        <v>652</v>
      </c>
      <c r="C403" s="430" t="s">
        <v>825</v>
      </c>
      <c r="D403" s="430" t="s">
        <v>826</v>
      </c>
      <c r="E403" s="430" t="s">
        <v>819</v>
      </c>
      <c r="F403" s="430" t="s">
        <v>820</v>
      </c>
      <c r="G403" s="431" t="s">
        <v>389</v>
      </c>
      <c r="H403" s="430" t="s">
        <v>390</v>
      </c>
      <c r="I403" s="430" t="s">
        <v>400</v>
      </c>
      <c r="J403" s="430">
        <v>19</v>
      </c>
      <c r="K403" s="432">
        <v>2541812</v>
      </c>
      <c r="L403" s="433" t="s">
        <v>819</v>
      </c>
      <c r="M403" s="434" t="s">
        <v>393</v>
      </c>
      <c r="N403" s="435">
        <v>2541812</v>
      </c>
      <c r="O403" s="435" t="e">
        <v>#NAME?</v>
      </c>
    </row>
    <row r="404" spans="1:15">
      <c r="A404" s="430" t="s">
        <v>827</v>
      </c>
      <c r="B404" s="430" t="s">
        <v>828</v>
      </c>
      <c r="C404" s="430" t="s">
        <v>828</v>
      </c>
      <c r="D404" s="430" t="s">
        <v>827</v>
      </c>
      <c r="E404" s="430" t="s">
        <v>819</v>
      </c>
      <c r="F404" s="430" t="s">
        <v>820</v>
      </c>
      <c r="G404" s="431" t="s">
        <v>389</v>
      </c>
      <c r="H404" s="430" t="s">
        <v>390</v>
      </c>
      <c r="I404" s="430" t="s">
        <v>400</v>
      </c>
      <c r="J404" s="430">
        <v>19</v>
      </c>
      <c r="K404" s="432">
        <v>0</v>
      </c>
      <c r="L404" s="433" t="s">
        <v>819</v>
      </c>
      <c r="M404" s="434" t="s">
        <v>393</v>
      </c>
      <c r="N404" s="435">
        <v>0</v>
      </c>
      <c r="O404" s="435" t="e">
        <v>#NAME?</v>
      </c>
    </row>
    <row r="405" spans="1:15">
      <c r="A405" s="430" t="s">
        <v>827</v>
      </c>
      <c r="B405" s="430" t="s">
        <v>828</v>
      </c>
      <c r="C405" s="430" t="s">
        <v>828</v>
      </c>
      <c r="D405" s="430" t="s">
        <v>827</v>
      </c>
      <c r="E405" s="430" t="s">
        <v>819</v>
      </c>
      <c r="F405" s="430" t="s">
        <v>820</v>
      </c>
      <c r="G405" s="431" t="s">
        <v>389</v>
      </c>
      <c r="H405" s="430" t="s">
        <v>390</v>
      </c>
      <c r="I405" s="430" t="s">
        <v>410</v>
      </c>
      <c r="J405" s="430">
        <v>69</v>
      </c>
      <c r="K405" s="432">
        <v>0</v>
      </c>
      <c r="L405" s="433" t="s">
        <v>819</v>
      </c>
      <c r="M405" s="434" t="s">
        <v>393</v>
      </c>
      <c r="N405" s="435">
        <v>0</v>
      </c>
      <c r="O405" s="435" t="e">
        <v>#NAME?</v>
      </c>
    </row>
    <row r="406" spans="1:15">
      <c r="A406" s="430" t="s">
        <v>829</v>
      </c>
      <c r="B406" s="430" t="s">
        <v>422</v>
      </c>
      <c r="C406" s="430" t="s">
        <v>572</v>
      </c>
      <c r="D406" s="430" t="s">
        <v>830</v>
      </c>
      <c r="E406" s="430" t="s">
        <v>819</v>
      </c>
      <c r="F406" s="430" t="s">
        <v>820</v>
      </c>
      <c r="G406" s="431" t="s">
        <v>389</v>
      </c>
      <c r="H406" s="430" t="s">
        <v>390</v>
      </c>
      <c r="I406" s="430" t="s">
        <v>415</v>
      </c>
      <c r="J406" s="430">
        <v>61</v>
      </c>
      <c r="K406" s="432">
        <v>7243</v>
      </c>
      <c r="L406" s="433" t="s">
        <v>819</v>
      </c>
      <c r="M406" s="434" t="s">
        <v>393</v>
      </c>
      <c r="N406" s="435">
        <v>7243</v>
      </c>
      <c r="O406" s="435" t="e">
        <v>#NAME?</v>
      </c>
    </row>
    <row r="407" spans="1:15">
      <c r="A407" s="430" t="s">
        <v>829</v>
      </c>
      <c r="B407" s="430" t="s">
        <v>422</v>
      </c>
      <c r="C407" s="430" t="s">
        <v>572</v>
      </c>
      <c r="D407" s="430" t="s">
        <v>830</v>
      </c>
      <c r="E407" s="430" t="s">
        <v>819</v>
      </c>
      <c r="F407" s="430" t="s">
        <v>820</v>
      </c>
      <c r="G407" s="431" t="s">
        <v>389</v>
      </c>
      <c r="H407" s="430" t="s">
        <v>390</v>
      </c>
      <c r="I407" s="430" t="s">
        <v>400</v>
      </c>
      <c r="J407" s="430">
        <v>19</v>
      </c>
      <c r="K407" s="432">
        <v>61697408</v>
      </c>
      <c r="L407" s="433" t="s">
        <v>819</v>
      </c>
      <c r="M407" s="434" t="s">
        <v>393</v>
      </c>
      <c r="N407" s="435">
        <v>61697408</v>
      </c>
      <c r="O407" s="435" t="e">
        <v>#NAME?</v>
      </c>
    </row>
    <row r="408" spans="1:15">
      <c r="A408" s="430" t="s">
        <v>829</v>
      </c>
      <c r="B408" s="430" t="s">
        <v>422</v>
      </c>
      <c r="C408" s="430" t="s">
        <v>572</v>
      </c>
      <c r="D408" s="430" t="s">
        <v>830</v>
      </c>
      <c r="E408" s="430" t="s">
        <v>819</v>
      </c>
      <c r="F408" s="430" t="s">
        <v>820</v>
      </c>
      <c r="G408" s="431" t="s">
        <v>389</v>
      </c>
      <c r="H408" s="430" t="s">
        <v>390</v>
      </c>
      <c r="I408" s="430" t="s">
        <v>391</v>
      </c>
      <c r="J408" s="430">
        <v>77</v>
      </c>
      <c r="K408" s="432">
        <v>0</v>
      </c>
      <c r="L408" s="433" t="s">
        <v>819</v>
      </c>
      <c r="M408" s="434" t="s">
        <v>393</v>
      </c>
      <c r="N408" s="435">
        <v>0</v>
      </c>
      <c r="O408" s="435" t="e">
        <v>#NAME?</v>
      </c>
    </row>
    <row r="409" spans="1:15">
      <c r="A409" s="430" t="s">
        <v>829</v>
      </c>
      <c r="B409" s="430" t="s">
        <v>422</v>
      </c>
      <c r="C409" s="430" t="s">
        <v>572</v>
      </c>
      <c r="D409" s="430" t="s">
        <v>830</v>
      </c>
      <c r="E409" s="430" t="s">
        <v>819</v>
      </c>
      <c r="F409" s="430" t="s">
        <v>820</v>
      </c>
      <c r="G409" s="431" t="s">
        <v>389</v>
      </c>
      <c r="H409" s="430" t="s">
        <v>390</v>
      </c>
      <c r="I409" s="430" t="s">
        <v>410</v>
      </c>
      <c r="J409" s="430">
        <v>69</v>
      </c>
      <c r="K409" s="432">
        <v>0</v>
      </c>
      <c r="L409" s="433" t="s">
        <v>819</v>
      </c>
      <c r="M409" s="434" t="s">
        <v>393</v>
      </c>
      <c r="N409" s="435">
        <v>0</v>
      </c>
      <c r="O409" s="435" t="e">
        <v>#NAME?</v>
      </c>
    </row>
    <row r="410" spans="1:15">
      <c r="A410" s="430" t="s">
        <v>831</v>
      </c>
      <c r="B410" s="430" t="s">
        <v>444</v>
      </c>
      <c r="C410" s="430" t="s">
        <v>832</v>
      </c>
      <c r="D410" s="430" t="s">
        <v>833</v>
      </c>
      <c r="E410" s="430" t="s">
        <v>819</v>
      </c>
      <c r="F410" s="430" t="s">
        <v>820</v>
      </c>
      <c r="G410" s="431" t="s">
        <v>389</v>
      </c>
      <c r="H410" s="430" t="s">
        <v>390</v>
      </c>
      <c r="I410" s="430" t="s">
        <v>400</v>
      </c>
      <c r="J410" s="430">
        <v>19</v>
      </c>
      <c r="K410" s="432">
        <v>0</v>
      </c>
      <c r="L410" s="433" t="s">
        <v>819</v>
      </c>
      <c r="M410" s="434" t="s">
        <v>393</v>
      </c>
      <c r="N410" s="435">
        <v>0</v>
      </c>
      <c r="O410" s="435" t="e">
        <v>#NAME?</v>
      </c>
    </row>
    <row r="411" spans="1:15">
      <c r="A411" s="430" t="s">
        <v>834</v>
      </c>
      <c r="B411" s="430" t="s">
        <v>492</v>
      </c>
      <c r="C411" s="430" t="s">
        <v>493</v>
      </c>
      <c r="D411" s="430" t="s">
        <v>835</v>
      </c>
      <c r="E411" s="430" t="s">
        <v>574</v>
      </c>
      <c r="F411" s="430" t="s">
        <v>836</v>
      </c>
      <c r="G411" s="431" t="s">
        <v>389</v>
      </c>
      <c r="H411" s="430" t="s">
        <v>390</v>
      </c>
      <c r="I411" s="430" t="s">
        <v>400</v>
      </c>
      <c r="J411" s="430">
        <v>19</v>
      </c>
      <c r="K411" s="432">
        <v>0</v>
      </c>
      <c r="L411" s="433" t="s">
        <v>819</v>
      </c>
      <c r="M411" s="434" t="s">
        <v>393</v>
      </c>
      <c r="N411" s="435">
        <v>0</v>
      </c>
      <c r="O411" s="435" t="e">
        <v>#NAME?</v>
      </c>
    </row>
    <row r="412" spans="1:15">
      <c r="A412" s="430" t="s">
        <v>837</v>
      </c>
      <c r="B412" s="430" t="s">
        <v>402</v>
      </c>
      <c r="C412" s="430" t="s">
        <v>402</v>
      </c>
      <c r="D412" s="430" t="s">
        <v>837</v>
      </c>
      <c r="E412" s="430" t="s">
        <v>819</v>
      </c>
      <c r="F412" s="430" t="s">
        <v>838</v>
      </c>
      <c r="G412" s="431" t="s">
        <v>389</v>
      </c>
      <c r="H412" s="430" t="s">
        <v>390</v>
      </c>
      <c r="I412" s="430" t="s">
        <v>400</v>
      </c>
      <c r="J412" s="430">
        <v>19</v>
      </c>
      <c r="K412" s="432">
        <v>7239634</v>
      </c>
      <c r="L412" s="433" t="s">
        <v>819</v>
      </c>
      <c r="M412" s="434" t="s">
        <v>393</v>
      </c>
      <c r="N412" s="435">
        <v>7239634</v>
      </c>
      <c r="O412" s="435" t="e">
        <v>#NAME?</v>
      </c>
    </row>
    <row r="413" spans="1:15">
      <c r="A413" s="430" t="s">
        <v>839</v>
      </c>
      <c r="B413" s="430" t="s">
        <v>482</v>
      </c>
      <c r="C413" s="430" t="s">
        <v>483</v>
      </c>
      <c r="D413" s="430" t="s">
        <v>840</v>
      </c>
      <c r="E413" s="430" t="s">
        <v>819</v>
      </c>
      <c r="F413" s="430" t="s">
        <v>841</v>
      </c>
      <c r="G413" s="431" t="s">
        <v>389</v>
      </c>
      <c r="H413" s="430" t="s">
        <v>390</v>
      </c>
      <c r="I413" s="430" t="s">
        <v>400</v>
      </c>
      <c r="J413" s="430">
        <v>19</v>
      </c>
      <c r="K413" s="432">
        <v>25734261</v>
      </c>
      <c r="L413" s="433" t="s">
        <v>819</v>
      </c>
      <c r="M413" s="434" t="s">
        <v>393</v>
      </c>
      <c r="N413" s="435">
        <v>25734261</v>
      </c>
      <c r="O413" s="435" t="e">
        <v>#NAME?</v>
      </c>
    </row>
    <row r="414" spans="1:15">
      <c r="A414" s="430" t="s">
        <v>842</v>
      </c>
      <c r="B414" s="430" t="s">
        <v>652</v>
      </c>
      <c r="C414" s="430" t="s">
        <v>843</v>
      </c>
      <c r="D414" s="430" t="s">
        <v>837</v>
      </c>
      <c r="E414" s="430" t="s">
        <v>819</v>
      </c>
      <c r="F414" s="430" t="s">
        <v>841</v>
      </c>
      <c r="G414" s="431" t="s">
        <v>389</v>
      </c>
      <c r="H414" s="430" t="s">
        <v>390</v>
      </c>
      <c r="I414" s="430" t="s">
        <v>400</v>
      </c>
      <c r="J414" s="430">
        <v>19</v>
      </c>
      <c r="K414" s="432">
        <v>12210792</v>
      </c>
      <c r="L414" s="433" t="s">
        <v>819</v>
      </c>
      <c r="M414" s="434" t="s">
        <v>393</v>
      </c>
      <c r="N414" s="435">
        <v>12210792</v>
      </c>
      <c r="O414" s="435" t="e">
        <v>#NAME?</v>
      </c>
    </row>
    <row r="415" spans="1:15">
      <c r="A415" s="430" t="s">
        <v>844</v>
      </c>
      <c r="B415" s="430" t="s">
        <v>486</v>
      </c>
      <c r="C415" s="430" t="s">
        <v>845</v>
      </c>
      <c r="D415" s="430" t="s">
        <v>846</v>
      </c>
      <c r="E415" s="430" t="s">
        <v>819</v>
      </c>
      <c r="F415" s="430" t="s">
        <v>847</v>
      </c>
      <c r="G415" s="431" t="s">
        <v>389</v>
      </c>
      <c r="H415" s="430" t="s">
        <v>390</v>
      </c>
      <c r="I415" s="430" t="s">
        <v>400</v>
      </c>
      <c r="J415" s="430">
        <v>19</v>
      </c>
      <c r="K415" s="432">
        <v>0</v>
      </c>
      <c r="L415" s="433" t="s">
        <v>819</v>
      </c>
      <c r="M415" s="434" t="s">
        <v>393</v>
      </c>
      <c r="N415" s="435">
        <v>0</v>
      </c>
      <c r="O415" s="435" t="e">
        <v>#NAME?</v>
      </c>
    </row>
    <row r="416" spans="1:15">
      <c r="A416" s="430" t="s">
        <v>848</v>
      </c>
      <c r="B416" s="430" t="s">
        <v>849</v>
      </c>
      <c r="C416" s="430" t="s">
        <v>849</v>
      </c>
      <c r="D416" s="430" t="s">
        <v>848</v>
      </c>
      <c r="E416" s="430" t="s">
        <v>819</v>
      </c>
      <c r="F416" s="430" t="s">
        <v>838</v>
      </c>
      <c r="G416" s="431" t="s">
        <v>389</v>
      </c>
      <c r="H416" s="430" t="s">
        <v>390</v>
      </c>
      <c r="I416" s="430" t="s">
        <v>400</v>
      </c>
      <c r="J416" s="430">
        <v>19</v>
      </c>
      <c r="K416" s="432">
        <v>0</v>
      </c>
      <c r="L416" s="433" t="s">
        <v>819</v>
      </c>
      <c r="M416" s="434" t="s">
        <v>393</v>
      </c>
      <c r="N416" s="435">
        <v>0</v>
      </c>
      <c r="O416" s="435" t="e">
        <v>#NAME?</v>
      </c>
    </row>
    <row r="417" spans="1:15">
      <c r="A417" s="430" t="s">
        <v>848</v>
      </c>
      <c r="B417" s="430" t="s">
        <v>849</v>
      </c>
      <c r="C417" s="430" t="s">
        <v>849</v>
      </c>
      <c r="D417" s="430" t="s">
        <v>848</v>
      </c>
      <c r="E417" s="430" t="s">
        <v>819</v>
      </c>
      <c r="F417" s="430" t="s">
        <v>838</v>
      </c>
      <c r="G417" s="431" t="s">
        <v>389</v>
      </c>
      <c r="H417" s="430" t="s">
        <v>390</v>
      </c>
      <c r="I417" s="430" t="s">
        <v>391</v>
      </c>
      <c r="J417" s="430">
        <v>77</v>
      </c>
      <c r="K417" s="432">
        <v>0</v>
      </c>
      <c r="L417" s="433" t="s">
        <v>819</v>
      </c>
      <c r="M417" s="434" t="s">
        <v>393</v>
      </c>
      <c r="N417" s="435">
        <v>0</v>
      </c>
      <c r="O417" s="435" t="e">
        <v>#NAME?</v>
      </c>
    </row>
    <row r="418" spans="1:15">
      <c r="A418" s="430" t="s">
        <v>848</v>
      </c>
      <c r="B418" s="430" t="s">
        <v>849</v>
      </c>
      <c r="C418" s="430" t="s">
        <v>849</v>
      </c>
      <c r="D418" s="430" t="s">
        <v>848</v>
      </c>
      <c r="E418" s="430" t="s">
        <v>819</v>
      </c>
      <c r="F418" s="430" t="s">
        <v>838</v>
      </c>
      <c r="G418" s="431" t="s">
        <v>389</v>
      </c>
      <c r="H418" s="430" t="s">
        <v>390</v>
      </c>
      <c r="I418" s="430" t="s">
        <v>410</v>
      </c>
      <c r="J418" s="430">
        <v>69</v>
      </c>
      <c r="K418" s="432">
        <v>0</v>
      </c>
      <c r="L418" s="433" t="s">
        <v>819</v>
      </c>
      <c r="M418" s="434" t="s">
        <v>393</v>
      </c>
      <c r="N418" s="435">
        <v>0</v>
      </c>
      <c r="O418" s="435" t="e">
        <v>#NAME?</v>
      </c>
    </row>
    <row r="419" spans="1:15">
      <c r="A419" s="430" t="s">
        <v>839</v>
      </c>
      <c r="B419" s="430" t="s">
        <v>482</v>
      </c>
      <c r="C419" s="430" t="s">
        <v>483</v>
      </c>
      <c r="D419" s="430" t="s">
        <v>840</v>
      </c>
      <c r="E419" s="430" t="s">
        <v>819</v>
      </c>
      <c r="F419" s="430" t="s">
        <v>841</v>
      </c>
      <c r="G419" s="431" t="s">
        <v>389</v>
      </c>
      <c r="H419" s="430" t="s">
        <v>390</v>
      </c>
      <c r="I419" s="430" t="s">
        <v>391</v>
      </c>
      <c r="J419" s="430">
        <v>77</v>
      </c>
      <c r="K419" s="432">
        <v>0</v>
      </c>
      <c r="L419" s="433" t="s">
        <v>819</v>
      </c>
      <c r="M419" s="434" t="s">
        <v>393</v>
      </c>
      <c r="N419" s="435">
        <v>0</v>
      </c>
      <c r="O419" s="435" t="e">
        <v>#NAME?</v>
      </c>
    </row>
    <row r="420" spans="1:15">
      <c r="A420" s="430" t="s">
        <v>839</v>
      </c>
      <c r="B420" s="430" t="s">
        <v>482</v>
      </c>
      <c r="C420" s="430" t="s">
        <v>483</v>
      </c>
      <c r="D420" s="430" t="s">
        <v>840</v>
      </c>
      <c r="E420" s="430" t="s">
        <v>819</v>
      </c>
      <c r="F420" s="430" t="s">
        <v>841</v>
      </c>
      <c r="G420" s="431" t="s">
        <v>389</v>
      </c>
      <c r="H420" s="430" t="s">
        <v>390</v>
      </c>
      <c r="I420" s="430" t="s">
        <v>410</v>
      </c>
      <c r="J420" s="430">
        <v>69</v>
      </c>
      <c r="K420" s="432">
        <v>0</v>
      </c>
      <c r="L420" s="433" t="s">
        <v>819</v>
      </c>
      <c r="M420" s="434" t="s">
        <v>393</v>
      </c>
      <c r="N420" s="435">
        <v>0</v>
      </c>
      <c r="O420" s="435" t="e">
        <v>#NAME?</v>
      </c>
    </row>
    <row r="421" spans="1:15">
      <c r="A421" s="430" t="s">
        <v>842</v>
      </c>
      <c r="B421" s="430" t="s">
        <v>652</v>
      </c>
      <c r="C421" s="430" t="s">
        <v>843</v>
      </c>
      <c r="D421" s="430" t="s">
        <v>837</v>
      </c>
      <c r="E421" s="430" t="s">
        <v>819</v>
      </c>
      <c r="F421" s="430" t="s">
        <v>841</v>
      </c>
      <c r="G421" s="431" t="s">
        <v>389</v>
      </c>
      <c r="H421" s="430" t="s">
        <v>390</v>
      </c>
      <c r="I421" s="430" t="s">
        <v>410</v>
      </c>
      <c r="J421" s="430">
        <v>69</v>
      </c>
      <c r="K421" s="432">
        <v>0</v>
      </c>
      <c r="L421" s="433" t="s">
        <v>819</v>
      </c>
      <c r="M421" s="434" t="s">
        <v>393</v>
      </c>
      <c r="N421" s="435">
        <v>0</v>
      </c>
      <c r="O421" s="435" t="e">
        <v>#NAME?</v>
      </c>
    </row>
    <row r="422" spans="1:15">
      <c r="A422" s="430" t="s">
        <v>850</v>
      </c>
      <c r="B422" s="430" t="s">
        <v>441</v>
      </c>
      <c r="C422" s="430" t="s">
        <v>442</v>
      </c>
      <c r="D422" s="430" t="s">
        <v>851</v>
      </c>
      <c r="E422" s="430" t="s">
        <v>819</v>
      </c>
      <c r="F422" s="430" t="s">
        <v>820</v>
      </c>
      <c r="G422" s="431" t="s">
        <v>389</v>
      </c>
      <c r="H422" s="430" t="s">
        <v>390</v>
      </c>
      <c r="I422" s="430" t="s">
        <v>400</v>
      </c>
      <c r="J422" s="430">
        <v>19</v>
      </c>
      <c r="K422" s="432">
        <v>0</v>
      </c>
      <c r="L422" s="433" t="s">
        <v>819</v>
      </c>
      <c r="M422" s="434" t="s">
        <v>393</v>
      </c>
      <c r="N422" s="435">
        <v>0</v>
      </c>
      <c r="O422" s="435" t="e">
        <v>#NAME?</v>
      </c>
    </row>
    <row r="423" spans="1:15">
      <c r="A423" s="430" t="s">
        <v>850</v>
      </c>
      <c r="B423" s="430" t="s">
        <v>441</v>
      </c>
      <c r="C423" s="430" t="s">
        <v>442</v>
      </c>
      <c r="D423" s="430" t="s">
        <v>851</v>
      </c>
      <c r="E423" s="430" t="s">
        <v>819</v>
      </c>
      <c r="F423" s="430" t="s">
        <v>820</v>
      </c>
      <c r="G423" s="431" t="s">
        <v>389</v>
      </c>
      <c r="H423" s="430" t="s">
        <v>390</v>
      </c>
      <c r="I423" s="430" t="s">
        <v>391</v>
      </c>
      <c r="J423" s="430">
        <v>77</v>
      </c>
      <c r="K423" s="432">
        <v>0</v>
      </c>
      <c r="L423" s="433" t="s">
        <v>819</v>
      </c>
      <c r="M423" s="434" t="s">
        <v>393</v>
      </c>
      <c r="N423" s="435">
        <v>0</v>
      </c>
      <c r="O423" s="435" t="e">
        <v>#NAME?</v>
      </c>
    </row>
    <row r="424" spans="1:15">
      <c r="A424" s="430" t="s">
        <v>850</v>
      </c>
      <c r="B424" s="430" t="s">
        <v>441</v>
      </c>
      <c r="C424" s="430" t="s">
        <v>442</v>
      </c>
      <c r="D424" s="430" t="s">
        <v>851</v>
      </c>
      <c r="E424" s="430" t="s">
        <v>819</v>
      </c>
      <c r="F424" s="430" t="s">
        <v>820</v>
      </c>
      <c r="G424" s="431" t="s">
        <v>389</v>
      </c>
      <c r="H424" s="430" t="s">
        <v>390</v>
      </c>
      <c r="I424" s="430" t="s">
        <v>410</v>
      </c>
      <c r="J424" s="430">
        <v>69</v>
      </c>
      <c r="K424" s="432">
        <v>0</v>
      </c>
      <c r="L424" s="433" t="s">
        <v>819</v>
      </c>
      <c r="M424" s="434" t="s">
        <v>393</v>
      </c>
      <c r="N424" s="435">
        <v>0</v>
      </c>
      <c r="O424" s="435" t="e">
        <v>#NAME?</v>
      </c>
    </row>
    <row r="425" spans="1:15">
      <c r="A425" s="430" t="s">
        <v>852</v>
      </c>
      <c r="B425" s="430" t="s">
        <v>853</v>
      </c>
      <c r="C425" s="430" t="s">
        <v>854</v>
      </c>
      <c r="D425" s="430" t="s">
        <v>855</v>
      </c>
      <c r="E425" s="430" t="s">
        <v>819</v>
      </c>
      <c r="F425" s="430" t="s">
        <v>847</v>
      </c>
      <c r="G425" s="431" t="s">
        <v>389</v>
      </c>
      <c r="H425" s="430" t="s">
        <v>390</v>
      </c>
      <c r="I425" s="430" t="s">
        <v>400</v>
      </c>
      <c r="J425" s="430">
        <v>19</v>
      </c>
      <c r="K425" s="432">
        <v>0</v>
      </c>
      <c r="L425" s="433" t="s">
        <v>819</v>
      </c>
      <c r="M425" s="434" t="s">
        <v>393</v>
      </c>
      <c r="N425" s="435">
        <v>0</v>
      </c>
      <c r="O425" s="435" t="e">
        <v>#NAME?</v>
      </c>
    </row>
    <row r="426" spans="1:15">
      <c r="A426" s="430" t="s">
        <v>856</v>
      </c>
      <c r="B426" s="430" t="s">
        <v>712</v>
      </c>
      <c r="C426" s="430" t="s">
        <v>712</v>
      </c>
      <c r="D426" s="430" t="s">
        <v>822</v>
      </c>
      <c r="E426" s="430" t="s">
        <v>819</v>
      </c>
      <c r="F426" s="430" t="s">
        <v>838</v>
      </c>
      <c r="G426" s="431" t="s">
        <v>389</v>
      </c>
      <c r="H426" s="430" t="s">
        <v>390</v>
      </c>
      <c r="I426" s="430" t="s">
        <v>400</v>
      </c>
      <c r="J426" s="430">
        <v>19</v>
      </c>
      <c r="K426" s="432">
        <v>3606118</v>
      </c>
      <c r="L426" s="433" t="s">
        <v>819</v>
      </c>
      <c r="M426" s="434" t="s">
        <v>393</v>
      </c>
      <c r="N426" s="435">
        <v>3606118</v>
      </c>
      <c r="O426" s="435" t="e">
        <v>#NAME?</v>
      </c>
    </row>
    <row r="427" spans="1:15">
      <c r="A427" s="430" t="s">
        <v>856</v>
      </c>
      <c r="B427" s="430" t="s">
        <v>712</v>
      </c>
      <c r="C427" s="430" t="s">
        <v>712</v>
      </c>
      <c r="D427" s="430" t="s">
        <v>822</v>
      </c>
      <c r="E427" s="430" t="s">
        <v>819</v>
      </c>
      <c r="F427" s="430" t="s">
        <v>838</v>
      </c>
      <c r="G427" s="431" t="s">
        <v>389</v>
      </c>
      <c r="H427" s="430" t="s">
        <v>390</v>
      </c>
      <c r="I427" s="430" t="s">
        <v>391</v>
      </c>
      <c r="J427" s="430">
        <v>77</v>
      </c>
      <c r="K427" s="432">
        <v>0</v>
      </c>
      <c r="L427" s="433" t="s">
        <v>819</v>
      </c>
      <c r="M427" s="434" t="s">
        <v>393</v>
      </c>
      <c r="N427" s="435">
        <v>0</v>
      </c>
      <c r="O427" s="435" t="e">
        <v>#NAME?</v>
      </c>
    </row>
    <row r="428" spans="1:15">
      <c r="A428" s="430" t="s">
        <v>856</v>
      </c>
      <c r="B428" s="430" t="s">
        <v>712</v>
      </c>
      <c r="C428" s="430" t="s">
        <v>712</v>
      </c>
      <c r="D428" s="430" t="s">
        <v>822</v>
      </c>
      <c r="E428" s="430" t="s">
        <v>819</v>
      </c>
      <c r="F428" s="430" t="s">
        <v>838</v>
      </c>
      <c r="G428" s="431" t="s">
        <v>389</v>
      </c>
      <c r="H428" s="430" t="s">
        <v>390</v>
      </c>
      <c r="I428" s="430" t="s">
        <v>410</v>
      </c>
      <c r="J428" s="430">
        <v>69</v>
      </c>
      <c r="K428" s="432">
        <v>0</v>
      </c>
      <c r="L428" s="433" t="s">
        <v>819</v>
      </c>
      <c r="M428" s="434" t="s">
        <v>393</v>
      </c>
      <c r="N428" s="435">
        <v>0</v>
      </c>
      <c r="O428" s="435" t="e">
        <v>#NAME?</v>
      </c>
    </row>
    <row r="429" spans="1:15">
      <c r="A429" s="430" t="s">
        <v>837</v>
      </c>
      <c r="B429" s="430" t="s">
        <v>402</v>
      </c>
      <c r="C429" s="430" t="s">
        <v>402</v>
      </c>
      <c r="D429" s="430" t="s">
        <v>837</v>
      </c>
      <c r="E429" s="430" t="s">
        <v>819</v>
      </c>
      <c r="F429" s="430" t="s">
        <v>838</v>
      </c>
      <c r="G429" s="431" t="s">
        <v>389</v>
      </c>
      <c r="H429" s="430" t="s">
        <v>390</v>
      </c>
      <c r="I429" s="430" t="s">
        <v>391</v>
      </c>
      <c r="J429" s="430">
        <v>77</v>
      </c>
      <c r="K429" s="432">
        <v>0</v>
      </c>
      <c r="L429" s="433" t="s">
        <v>819</v>
      </c>
      <c r="M429" s="434" t="s">
        <v>393</v>
      </c>
      <c r="N429" s="435">
        <v>0</v>
      </c>
      <c r="O429" s="435" t="e">
        <v>#NAME?</v>
      </c>
    </row>
    <row r="430" spans="1:15">
      <c r="A430" s="430" t="s">
        <v>837</v>
      </c>
      <c r="B430" s="430" t="s">
        <v>402</v>
      </c>
      <c r="C430" s="430" t="s">
        <v>402</v>
      </c>
      <c r="D430" s="430" t="s">
        <v>837</v>
      </c>
      <c r="E430" s="430" t="s">
        <v>819</v>
      </c>
      <c r="F430" s="430" t="s">
        <v>838</v>
      </c>
      <c r="G430" s="431" t="s">
        <v>389</v>
      </c>
      <c r="H430" s="430" t="s">
        <v>390</v>
      </c>
      <c r="I430" s="430" t="s">
        <v>410</v>
      </c>
      <c r="J430" s="430">
        <v>69</v>
      </c>
      <c r="K430" s="432">
        <v>0</v>
      </c>
      <c r="L430" s="433" t="s">
        <v>819</v>
      </c>
      <c r="M430" s="434" t="s">
        <v>393</v>
      </c>
      <c r="N430" s="435">
        <v>0</v>
      </c>
      <c r="O430" s="435" t="e">
        <v>#NAME?</v>
      </c>
    </row>
    <row r="431" spans="1:15">
      <c r="A431" s="430" t="s">
        <v>857</v>
      </c>
      <c r="B431" s="430" t="s">
        <v>768</v>
      </c>
      <c r="C431" s="430" t="s">
        <v>768</v>
      </c>
      <c r="D431" s="430" t="s">
        <v>857</v>
      </c>
      <c r="E431" s="430" t="s">
        <v>819</v>
      </c>
      <c r="F431" s="430" t="s">
        <v>858</v>
      </c>
      <c r="G431" s="431" t="s">
        <v>389</v>
      </c>
      <c r="H431" s="430" t="s">
        <v>390</v>
      </c>
      <c r="I431" s="430" t="s">
        <v>400</v>
      </c>
      <c r="J431" s="430">
        <v>19</v>
      </c>
      <c r="K431" s="432">
        <v>0</v>
      </c>
      <c r="L431" s="433" t="s">
        <v>819</v>
      </c>
      <c r="M431" s="434" t="s">
        <v>393</v>
      </c>
      <c r="N431" s="435">
        <v>0</v>
      </c>
      <c r="O431" s="435" t="e">
        <v>#NAME?</v>
      </c>
    </row>
    <row r="432" spans="1:15">
      <c r="A432" s="430" t="s">
        <v>859</v>
      </c>
      <c r="B432" s="430" t="s">
        <v>441</v>
      </c>
      <c r="C432" s="430" t="s">
        <v>860</v>
      </c>
      <c r="D432" s="430" t="s">
        <v>861</v>
      </c>
      <c r="E432" s="430" t="s">
        <v>819</v>
      </c>
      <c r="F432" s="430" t="s">
        <v>820</v>
      </c>
      <c r="G432" s="431" t="s">
        <v>389</v>
      </c>
      <c r="H432" s="430" t="s">
        <v>390</v>
      </c>
      <c r="I432" s="430" t="s">
        <v>400</v>
      </c>
      <c r="J432" s="430">
        <v>19</v>
      </c>
      <c r="K432" s="432">
        <v>0</v>
      </c>
      <c r="L432" s="433" t="s">
        <v>819</v>
      </c>
      <c r="M432" s="434" t="s">
        <v>393</v>
      </c>
      <c r="N432" s="435">
        <v>0</v>
      </c>
      <c r="O432" s="435" t="e">
        <v>#NAME?</v>
      </c>
    </row>
    <row r="433" spans="1:15">
      <c r="A433" s="430" t="s">
        <v>862</v>
      </c>
      <c r="B433" s="430" t="s">
        <v>473</v>
      </c>
      <c r="C433" s="430" t="s">
        <v>473</v>
      </c>
      <c r="D433" s="430" t="s">
        <v>863</v>
      </c>
      <c r="E433" s="430" t="s">
        <v>819</v>
      </c>
      <c r="F433" s="430" t="s">
        <v>864</v>
      </c>
      <c r="G433" s="431" t="s">
        <v>389</v>
      </c>
      <c r="H433" s="430" t="s">
        <v>390</v>
      </c>
      <c r="I433" s="430" t="s">
        <v>400</v>
      </c>
      <c r="J433" s="430">
        <v>19</v>
      </c>
      <c r="K433" s="432">
        <v>2161336</v>
      </c>
      <c r="L433" s="433" t="s">
        <v>819</v>
      </c>
      <c r="M433" s="434" t="s">
        <v>393</v>
      </c>
      <c r="N433" s="435">
        <v>2161336</v>
      </c>
      <c r="O433" s="435" t="e">
        <v>#NAME?</v>
      </c>
    </row>
    <row r="434" spans="1:15">
      <c r="A434" s="430" t="s">
        <v>862</v>
      </c>
      <c r="B434" s="430" t="s">
        <v>473</v>
      </c>
      <c r="C434" s="430" t="s">
        <v>473</v>
      </c>
      <c r="D434" s="430" t="s">
        <v>863</v>
      </c>
      <c r="E434" s="430" t="s">
        <v>819</v>
      </c>
      <c r="F434" s="430" t="s">
        <v>864</v>
      </c>
      <c r="G434" s="431" t="s">
        <v>389</v>
      </c>
      <c r="H434" s="430" t="s">
        <v>390</v>
      </c>
      <c r="I434" s="430" t="s">
        <v>391</v>
      </c>
      <c r="J434" s="430">
        <v>77</v>
      </c>
      <c r="K434" s="432">
        <v>0</v>
      </c>
      <c r="L434" s="433" t="s">
        <v>819</v>
      </c>
      <c r="M434" s="434" t="s">
        <v>393</v>
      </c>
      <c r="N434" s="435">
        <v>0</v>
      </c>
      <c r="O434" s="435" t="e">
        <v>#NAME?</v>
      </c>
    </row>
    <row r="435" spans="1:15">
      <c r="A435" s="430" t="s">
        <v>862</v>
      </c>
      <c r="B435" s="430" t="s">
        <v>473</v>
      </c>
      <c r="C435" s="430" t="s">
        <v>473</v>
      </c>
      <c r="D435" s="430" t="s">
        <v>863</v>
      </c>
      <c r="E435" s="430" t="s">
        <v>819</v>
      </c>
      <c r="F435" s="430" t="s">
        <v>864</v>
      </c>
      <c r="G435" s="431" t="s">
        <v>389</v>
      </c>
      <c r="H435" s="430" t="s">
        <v>390</v>
      </c>
      <c r="I435" s="430" t="s">
        <v>410</v>
      </c>
      <c r="J435" s="430">
        <v>69</v>
      </c>
      <c r="K435" s="432">
        <v>0</v>
      </c>
      <c r="L435" s="433" t="s">
        <v>819</v>
      </c>
      <c r="M435" s="434" t="s">
        <v>393</v>
      </c>
      <c r="N435" s="435">
        <v>0</v>
      </c>
      <c r="O435" s="435" t="e">
        <v>#NAME?</v>
      </c>
    </row>
    <row r="436" spans="1:15">
      <c r="A436" s="430" t="s">
        <v>865</v>
      </c>
      <c r="B436" s="430" t="s">
        <v>429</v>
      </c>
      <c r="C436" s="430" t="s">
        <v>429</v>
      </c>
      <c r="D436" s="430" t="s">
        <v>866</v>
      </c>
      <c r="E436" s="430" t="s">
        <v>819</v>
      </c>
      <c r="F436" s="430" t="s">
        <v>864</v>
      </c>
      <c r="G436" s="431" t="s">
        <v>389</v>
      </c>
      <c r="H436" s="430" t="s">
        <v>390</v>
      </c>
      <c r="I436" s="430" t="s">
        <v>400</v>
      </c>
      <c r="J436" s="430">
        <v>19</v>
      </c>
      <c r="K436" s="432">
        <v>9307500</v>
      </c>
      <c r="L436" s="433" t="s">
        <v>819</v>
      </c>
      <c r="M436" s="434" t="s">
        <v>393</v>
      </c>
      <c r="N436" s="435">
        <v>9307500</v>
      </c>
      <c r="O436" s="435" t="e">
        <v>#NAME?</v>
      </c>
    </row>
    <row r="437" spans="1:15">
      <c r="A437" s="430" t="s">
        <v>865</v>
      </c>
      <c r="B437" s="430" t="s">
        <v>429</v>
      </c>
      <c r="C437" s="430" t="s">
        <v>429</v>
      </c>
      <c r="D437" s="430" t="s">
        <v>866</v>
      </c>
      <c r="E437" s="430" t="s">
        <v>819</v>
      </c>
      <c r="F437" s="430" t="s">
        <v>864</v>
      </c>
      <c r="G437" s="431" t="s">
        <v>389</v>
      </c>
      <c r="H437" s="430" t="s">
        <v>390</v>
      </c>
      <c r="I437" s="430" t="s">
        <v>391</v>
      </c>
      <c r="J437" s="430">
        <v>77</v>
      </c>
      <c r="K437" s="432">
        <v>0</v>
      </c>
      <c r="L437" s="433" t="s">
        <v>819</v>
      </c>
      <c r="M437" s="434" t="s">
        <v>393</v>
      </c>
      <c r="N437" s="435">
        <v>0</v>
      </c>
      <c r="O437" s="435" t="e">
        <v>#NAME?</v>
      </c>
    </row>
    <row r="438" spans="1:15">
      <c r="A438" s="430" t="s">
        <v>865</v>
      </c>
      <c r="B438" s="430" t="s">
        <v>429</v>
      </c>
      <c r="C438" s="430" t="s">
        <v>429</v>
      </c>
      <c r="D438" s="430" t="s">
        <v>866</v>
      </c>
      <c r="E438" s="430" t="s">
        <v>819</v>
      </c>
      <c r="F438" s="430" t="s">
        <v>864</v>
      </c>
      <c r="G438" s="431" t="s">
        <v>389</v>
      </c>
      <c r="H438" s="430" t="s">
        <v>390</v>
      </c>
      <c r="I438" s="430" t="s">
        <v>410</v>
      </c>
      <c r="J438" s="430">
        <v>69</v>
      </c>
      <c r="K438" s="432">
        <v>0</v>
      </c>
      <c r="L438" s="433" t="s">
        <v>819</v>
      </c>
      <c r="M438" s="434" t="s">
        <v>393</v>
      </c>
      <c r="N438" s="435">
        <v>0</v>
      </c>
      <c r="O438" s="435" t="e">
        <v>#NAME?</v>
      </c>
    </row>
    <row r="439" spans="1:15">
      <c r="A439" s="430" t="s">
        <v>867</v>
      </c>
      <c r="B439" s="430" t="s">
        <v>868</v>
      </c>
      <c r="C439" s="430" t="s">
        <v>869</v>
      </c>
      <c r="D439" s="430" t="s">
        <v>870</v>
      </c>
      <c r="E439" s="430" t="s">
        <v>819</v>
      </c>
      <c r="F439" s="430" t="s">
        <v>864</v>
      </c>
      <c r="G439" s="431" t="s">
        <v>389</v>
      </c>
      <c r="H439" s="430" t="s">
        <v>390</v>
      </c>
      <c r="I439" s="430" t="s">
        <v>400</v>
      </c>
      <c r="J439" s="430">
        <v>19</v>
      </c>
      <c r="K439" s="432">
        <v>2483668</v>
      </c>
      <c r="L439" s="433" t="s">
        <v>819</v>
      </c>
      <c r="M439" s="434" t="s">
        <v>393</v>
      </c>
      <c r="N439" s="435">
        <v>2483668</v>
      </c>
      <c r="O439" s="435" t="e">
        <v>#NAME?</v>
      </c>
    </row>
    <row r="440" spans="1:15">
      <c r="A440" s="430" t="s">
        <v>867</v>
      </c>
      <c r="B440" s="430" t="s">
        <v>868</v>
      </c>
      <c r="C440" s="430" t="s">
        <v>869</v>
      </c>
      <c r="D440" s="430" t="s">
        <v>870</v>
      </c>
      <c r="E440" s="430" t="s">
        <v>819</v>
      </c>
      <c r="F440" s="430" t="s">
        <v>864</v>
      </c>
      <c r="G440" s="431" t="s">
        <v>389</v>
      </c>
      <c r="H440" s="430" t="s">
        <v>390</v>
      </c>
      <c r="I440" s="430" t="s">
        <v>391</v>
      </c>
      <c r="J440" s="430">
        <v>77</v>
      </c>
      <c r="K440" s="432">
        <v>0</v>
      </c>
      <c r="L440" s="433" t="s">
        <v>819</v>
      </c>
      <c r="M440" s="434" t="s">
        <v>393</v>
      </c>
      <c r="N440" s="435">
        <v>0</v>
      </c>
      <c r="O440" s="435" t="e">
        <v>#NAME?</v>
      </c>
    </row>
    <row r="441" spans="1:15">
      <c r="A441" s="430" t="s">
        <v>867</v>
      </c>
      <c r="B441" s="430" t="s">
        <v>868</v>
      </c>
      <c r="C441" s="430" t="s">
        <v>869</v>
      </c>
      <c r="D441" s="430" t="s">
        <v>870</v>
      </c>
      <c r="E441" s="430" t="s">
        <v>819</v>
      </c>
      <c r="F441" s="430" t="s">
        <v>864</v>
      </c>
      <c r="G441" s="431" t="s">
        <v>389</v>
      </c>
      <c r="H441" s="430" t="s">
        <v>390</v>
      </c>
      <c r="I441" s="430" t="s">
        <v>410</v>
      </c>
      <c r="J441" s="430">
        <v>69</v>
      </c>
      <c r="K441" s="432">
        <v>0</v>
      </c>
      <c r="L441" s="433" t="s">
        <v>819</v>
      </c>
      <c r="M441" s="434" t="s">
        <v>393</v>
      </c>
      <c r="N441" s="435">
        <v>0</v>
      </c>
      <c r="O441" s="435" t="e">
        <v>#NAME?</v>
      </c>
    </row>
    <row r="442" spans="1:15">
      <c r="A442" s="430" t="s">
        <v>871</v>
      </c>
      <c r="B442" s="430" t="s">
        <v>441</v>
      </c>
      <c r="C442" s="430" t="s">
        <v>872</v>
      </c>
      <c r="D442" s="430" t="s">
        <v>871</v>
      </c>
      <c r="E442" s="430" t="s">
        <v>819</v>
      </c>
      <c r="F442" s="430" t="s">
        <v>847</v>
      </c>
      <c r="G442" s="431" t="s">
        <v>389</v>
      </c>
      <c r="H442" s="430" t="s">
        <v>390</v>
      </c>
      <c r="I442" s="430" t="s">
        <v>400</v>
      </c>
      <c r="J442" s="430">
        <v>19</v>
      </c>
      <c r="K442" s="432">
        <v>1142300</v>
      </c>
      <c r="L442" s="433" t="s">
        <v>819</v>
      </c>
      <c r="M442" s="434" t="s">
        <v>393</v>
      </c>
      <c r="N442" s="435">
        <v>1142300</v>
      </c>
      <c r="O442" s="435" t="e">
        <v>#NAME?</v>
      </c>
    </row>
    <row r="443" spans="1:15">
      <c r="A443" s="430" t="s">
        <v>873</v>
      </c>
      <c r="B443" s="430" t="s">
        <v>874</v>
      </c>
      <c r="C443" s="430" t="s">
        <v>874</v>
      </c>
      <c r="D443" s="430" t="s">
        <v>875</v>
      </c>
      <c r="E443" s="430" t="s">
        <v>819</v>
      </c>
      <c r="F443" s="430" t="s">
        <v>847</v>
      </c>
      <c r="G443" s="431" t="s">
        <v>389</v>
      </c>
      <c r="H443" s="430" t="s">
        <v>390</v>
      </c>
      <c r="I443" s="430" t="s">
        <v>400</v>
      </c>
      <c r="J443" s="430">
        <v>19</v>
      </c>
      <c r="K443" s="432">
        <v>0</v>
      </c>
      <c r="L443" s="433" t="s">
        <v>819</v>
      </c>
      <c r="M443" s="434" t="s">
        <v>393</v>
      </c>
      <c r="N443" s="435">
        <v>0</v>
      </c>
      <c r="O443" s="435" t="e">
        <v>#NAME?</v>
      </c>
    </row>
    <row r="444" spans="1:15">
      <c r="A444" s="430" t="s">
        <v>876</v>
      </c>
      <c r="B444" s="430" t="s">
        <v>877</v>
      </c>
      <c r="C444" s="430" t="s">
        <v>877</v>
      </c>
      <c r="D444" s="430" t="s">
        <v>878</v>
      </c>
      <c r="E444" s="430" t="s">
        <v>819</v>
      </c>
      <c r="F444" s="430" t="s">
        <v>847</v>
      </c>
      <c r="G444" s="431" t="s">
        <v>389</v>
      </c>
      <c r="H444" s="430" t="s">
        <v>390</v>
      </c>
      <c r="I444" s="430" t="s">
        <v>400</v>
      </c>
      <c r="J444" s="430">
        <v>19</v>
      </c>
      <c r="K444" s="432">
        <v>0</v>
      </c>
      <c r="L444" s="433" t="s">
        <v>819</v>
      </c>
      <c r="M444" s="434" t="s">
        <v>393</v>
      </c>
      <c r="N444" s="435">
        <v>0</v>
      </c>
      <c r="O444" s="435" t="e">
        <v>#NAME?</v>
      </c>
    </row>
    <row r="445" spans="1:15">
      <c r="A445" s="430" t="s">
        <v>876</v>
      </c>
      <c r="B445" s="430" t="s">
        <v>877</v>
      </c>
      <c r="C445" s="430" t="s">
        <v>877</v>
      </c>
      <c r="D445" s="430" t="s">
        <v>878</v>
      </c>
      <c r="E445" s="430" t="s">
        <v>819</v>
      </c>
      <c r="F445" s="430" t="s">
        <v>847</v>
      </c>
      <c r="G445" s="431" t="s">
        <v>389</v>
      </c>
      <c r="H445" s="430" t="s">
        <v>390</v>
      </c>
      <c r="I445" s="430" t="s">
        <v>391</v>
      </c>
      <c r="J445" s="430">
        <v>77</v>
      </c>
      <c r="K445" s="432">
        <v>0</v>
      </c>
      <c r="L445" s="433" t="s">
        <v>819</v>
      </c>
      <c r="M445" s="434" t="s">
        <v>393</v>
      </c>
      <c r="N445" s="435">
        <v>0</v>
      </c>
      <c r="O445" s="435" t="e">
        <v>#NAME?</v>
      </c>
    </row>
    <row r="446" spans="1:15">
      <c r="A446" s="430" t="s">
        <v>876</v>
      </c>
      <c r="B446" s="430" t="s">
        <v>877</v>
      </c>
      <c r="C446" s="430" t="s">
        <v>877</v>
      </c>
      <c r="D446" s="430" t="s">
        <v>878</v>
      </c>
      <c r="E446" s="430" t="s">
        <v>819</v>
      </c>
      <c r="F446" s="430" t="s">
        <v>847</v>
      </c>
      <c r="G446" s="431" t="s">
        <v>389</v>
      </c>
      <c r="H446" s="430" t="s">
        <v>390</v>
      </c>
      <c r="I446" s="430" t="s">
        <v>410</v>
      </c>
      <c r="J446" s="430">
        <v>69</v>
      </c>
      <c r="K446" s="432">
        <v>0</v>
      </c>
      <c r="L446" s="433" t="s">
        <v>819</v>
      </c>
      <c r="M446" s="434" t="s">
        <v>393</v>
      </c>
      <c r="N446" s="435">
        <v>0</v>
      </c>
      <c r="O446" s="435" t="e">
        <v>#NAME?</v>
      </c>
    </row>
    <row r="447" spans="1:15">
      <c r="A447" s="430" t="s">
        <v>879</v>
      </c>
      <c r="B447" s="430" t="s">
        <v>750</v>
      </c>
      <c r="C447" s="430" t="s">
        <v>880</v>
      </c>
      <c r="D447" s="430" t="s">
        <v>881</v>
      </c>
      <c r="E447" s="430" t="s">
        <v>819</v>
      </c>
      <c r="F447" s="430" t="s">
        <v>847</v>
      </c>
      <c r="G447" s="431" t="s">
        <v>389</v>
      </c>
      <c r="H447" s="430" t="s">
        <v>390</v>
      </c>
      <c r="I447" s="430" t="s">
        <v>400</v>
      </c>
      <c r="J447" s="430">
        <v>19</v>
      </c>
      <c r="K447" s="432">
        <v>0</v>
      </c>
      <c r="L447" s="433" t="s">
        <v>819</v>
      </c>
      <c r="M447" s="434" t="s">
        <v>393</v>
      </c>
      <c r="N447" s="435">
        <v>0</v>
      </c>
      <c r="O447" s="435" t="e">
        <v>#NAME?</v>
      </c>
    </row>
    <row r="448" spans="1:15">
      <c r="A448" s="430" t="s">
        <v>882</v>
      </c>
      <c r="B448" s="430" t="s">
        <v>883</v>
      </c>
      <c r="C448" s="430" t="s">
        <v>884</v>
      </c>
      <c r="D448" s="430" t="s">
        <v>885</v>
      </c>
      <c r="E448" s="430" t="s">
        <v>819</v>
      </c>
      <c r="F448" s="430" t="s">
        <v>847</v>
      </c>
      <c r="G448" s="431" t="s">
        <v>389</v>
      </c>
      <c r="H448" s="430" t="s">
        <v>390</v>
      </c>
      <c r="I448" s="430" t="s">
        <v>400</v>
      </c>
      <c r="J448" s="430">
        <v>19</v>
      </c>
      <c r="K448" s="432">
        <v>1977574</v>
      </c>
      <c r="L448" s="433" t="s">
        <v>819</v>
      </c>
      <c r="M448" s="434" t="s">
        <v>393</v>
      </c>
      <c r="N448" s="435">
        <v>1977574</v>
      </c>
      <c r="O448" s="435" t="e">
        <v>#NAME?</v>
      </c>
    </row>
    <row r="449" spans="1:15">
      <c r="A449" s="430" t="s">
        <v>886</v>
      </c>
      <c r="B449" s="430" t="s">
        <v>591</v>
      </c>
      <c r="C449" s="430" t="s">
        <v>592</v>
      </c>
      <c r="D449" s="430" t="s">
        <v>887</v>
      </c>
      <c r="E449" s="430" t="s">
        <v>819</v>
      </c>
      <c r="F449" s="430" t="s">
        <v>847</v>
      </c>
      <c r="G449" s="431" t="s">
        <v>389</v>
      </c>
      <c r="H449" s="430" t="s">
        <v>390</v>
      </c>
      <c r="I449" s="430" t="s">
        <v>400</v>
      </c>
      <c r="J449" s="430">
        <v>19</v>
      </c>
      <c r="K449" s="432">
        <v>0</v>
      </c>
      <c r="L449" s="433" t="s">
        <v>819</v>
      </c>
      <c r="M449" s="434" t="s">
        <v>393</v>
      </c>
      <c r="N449" s="435">
        <v>0</v>
      </c>
      <c r="O449" s="435" t="e">
        <v>#NAME?</v>
      </c>
    </row>
    <row r="450" spans="1:15">
      <c r="A450" s="430" t="s">
        <v>888</v>
      </c>
      <c r="B450" s="430" t="s">
        <v>712</v>
      </c>
      <c r="C450" s="430" t="s">
        <v>712</v>
      </c>
      <c r="D450" s="430" t="s">
        <v>889</v>
      </c>
      <c r="E450" s="430" t="s">
        <v>819</v>
      </c>
      <c r="F450" s="430" t="s">
        <v>864</v>
      </c>
      <c r="G450" s="431" t="s">
        <v>389</v>
      </c>
      <c r="H450" s="430" t="s">
        <v>390</v>
      </c>
      <c r="I450" s="430" t="s">
        <v>400</v>
      </c>
      <c r="J450" s="430">
        <v>19</v>
      </c>
      <c r="K450" s="432">
        <v>1543051</v>
      </c>
      <c r="L450" s="433" t="s">
        <v>819</v>
      </c>
      <c r="M450" s="434" t="s">
        <v>393</v>
      </c>
      <c r="N450" s="435">
        <v>1543051</v>
      </c>
      <c r="O450" s="435" t="e">
        <v>#NAME?</v>
      </c>
    </row>
    <row r="451" spans="1:15">
      <c r="A451" s="430" t="s">
        <v>888</v>
      </c>
      <c r="B451" s="430" t="s">
        <v>712</v>
      </c>
      <c r="C451" s="430" t="s">
        <v>712</v>
      </c>
      <c r="D451" s="430" t="s">
        <v>889</v>
      </c>
      <c r="E451" s="430" t="s">
        <v>819</v>
      </c>
      <c r="F451" s="430" t="s">
        <v>864</v>
      </c>
      <c r="G451" s="431" t="s">
        <v>389</v>
      </c>
      <c r="H451" s="430" t="s">
        <v>390</v>
      </c>
      <c r="I451" s="430" t="s">
        <v>410</v>
      </c>
      <c r="J451" s="430">
        <v>69</v>
      </c>
      <c r="K451" s="432">
        <v>0</v>
      </c>
      <c r="L451" s="433" t="s">
        <v>819</v>
      </c>
      <c r="M451" s="434" t="s">
        <v>393</v>
      </c>
      <c r="N451" s="435">
        <v>0</v>
      </c>
      <c r="O451" s="435" t="e">
        <v>#NAME?</v>
      </c>
    </row>
    <row r="452" spans="1:15">
      <c r="A452" s="430" t="s">
        <v>890</v>
      </c>
      <c r="B452" s="430" t="s">
        <v>891</v>
      </c>
      <c r="C452" s="430" t="s">
        <v>892</v>
      </c>
      <c r="D452" s="430" t="s">
        <v>890</v>
      </c>
      <c r="E452" s="430" t="s">
        <v>819</v>
      </c>
      <c r="F452" s="430" t="s">
        <v>820</v>
      </c>
      <c r="G452" s="431" t="s">
        <v>389</v>
      </c>
      <c r="H452" s="430" t="s">
        <v>390</v>
      </c>
      <c r="I452" s="430" t="s">
        <v>400</v>
      </c>
      <c r="J452" s="430">
        <v>19</v>
      </c>
      <c r="K452" s="432">
        <v>4069404</v>
      </c>
      <c r="L452" s="433" t="s">
        <v>819</v>
      </c>
      <c r="M452" s="434" t="s">
        <v>393</v>
      </c>
      <c r="N452" s="435">
        <v>4069404</v>
      </c>
      <c r="O452" s="435" t="e">
        <v>#NAME?</v>
      </c>
    </row>
    <row r="453" spans="1:15">
      <c r="A453" s="430" t="s">
        <v>890</v>
      </c>
      <c r="B453" s="430" t="s">
        <v>891</v>
      </c>
      <c r="C453" s="430" t="s">
        <v>892</v>
      </c>
      <c r="D453" s="430" t="s">
        <v>890</v>
      </c>
      <c r="E453" s="430" t="s">
        <v>819</v>
      </c>
      <c r="F453" s="430" t="s">
        <v>820</v>
      </c>
      <c r="G453" s="431" t="s">
        <v>389</v>
      </c>
      <c r="H453" s="430" t="s">
        <v>390</v>
      </c>
      <c r="I453" s="430" t="s">
        <v>391</v>
      </c>
      <c r="J453" s="430">
        <v>77</v>
      </c>
      <c r="K453" s="432">
        <v>0</v>
      </c>
      <c r="L453" s="433" t="s">
        <v>819</v>
      </c>
      <c r="M453" s="434" t="s">
        <v>393</v>
      </c>
      <c r="N453" s="435">
        <v>0</v>
      </c>
      <c r="O453" s="435" t="e">
        <v>#NAME?</v>
      </c>
    </row>
    <row r="454" spans="1:15">
      <c r="A454" s="430" t="s">
        <v>890</v>
      </c>
      <c r="B454" s="430" t="s">
        <v>891</v>
      </c>
      <c r="C454" s="430" t="s">
        <v>892</v>
      </c>
      <c r="D454" s="430" t="s">
        <v>890</v>
      </c>
      <c r="E454" s="430" t="s">
        <v>819</v>
      </c>
      <c r="F454" s="430" t="s">
        <v>820</v>
      </c>
      <c r="G454" s="431" t="s">
        <v>389</v>
      </c>
      <c r="H454" s="430" t="s">
        <v>390</v>
      </c>
      <c r="I454" s="430" t="s">
        <v>410</v>
      </c>
      <c r="J454" s="430">
        <v>69</v>
      </c>
      <c r="K454" s="432">
        <v>0</v>
      </c>
      <c r="L454" s="433" t="s">
        <v>819</v>
      </c>
      <c r="M454" s="434" t="s">
        <v>393</v>
      </c>
      <c r="N454" s="435">
        <v>0</v>
      </c>
      <c r="O454" s="435" t="e">
        <v>#NAME?</v>
      </c>
    </row>
    <row r="455" spans="1:15">
      <c r="A455" s="430" t="s">
        <v>893</v>
      </c>
      <c r="B455" s="430" t="s">
        <v>437</v>
      </c>
      <c r="C455" s="430" t="s">
        <v>894</v>
      </c>
      <c r="D455" s="430" t="s">
        <v>895</v>
      </c>
      <c r="E455" s="430" t="s">
        <v>598</v>
      </c>
      <c r="F455" s="430" t="s">
        <v>709</v>
      </c>
      <c r="G455" s="431" t="s">
        <v>389</v>
      </c>
      <c r="H455" s="430" t="s">
        <v>390</v>
      </c>
      <c r="I455" s="430" t="s">
        <v>400</v>
      </c>
      <c r="J455" s="430">
        <v>19</v>
      </c>
      <c r="K455" s="432">
        <v>3074722</v>
      </c>
      <c r="L455" s="433" t="s">
        <v>819</v>
      </c>
      <c r="M455" s="434" t="s">
        <v>393</v>
      </c>
      <c r="N455" s="435">
        <v>3074722</v>
      </c>
      <c r="O455" s="435" t="e">
        <v>#NAME?</v>
      </c>
    </row>
    <row r="456" spans="1:15">
      <c r="A456" s="430" t="s">
        <v>893</v>
      </c>
      <c r="B456" s="430" t="s">
        <v>437</v>
      </c>
      <c r="C456" s="430" t="s">
        <v>894</v>
      </c>
      <c r="D456" s="430" t="s">
        <v>895</v>
      </c>
      <c r="E456" s="430" t="s">
        <v>598</v>
      </c>
      <c r="F456" s="430" t="s">
        <v>709</v>
      </c>
      <c r="G456" s="431" t="s">
        <v>389</v>
      </c>
      <c r="H456" s="430" t="s">
        <v>390</v>
      </c>
      <c r="I456" s="430" t="s">
        <v>391</v>
      </c>
      <c r="J456" s="430">
        <v>77</v>
      </c>
      <c r="K456" s="432">
        <v>0</v>
      </c>
      <c r="L456" s="433" t="s">
        <v>819</v>
      </c>
      <c r="M456" s="434" t="s">
        <v>393</v>
      </c>
      <c r="N456" s="435">
        <v>0</v>
      </c>
      <c r="O456" s="435" t="e">
        <v>#NAME?</v>
      </c>
    </row>
    <row r="457" spans="1:15">
      <c r="A457" s="430" t="s">
        <v>893</v>
      </c>
      <c r="B457" s="430" t="s">
        <v>437</v>
      </c>
      <c r="C457" s="430" t="s">
        <v>894</v>
      </c>
      <c r="D457" s="430" t="s">
        <v>895</v>
      </c>
      <c r="E457" s="430" t="s">
        <v>598</v>
      </c>
      <c r="F457" s="430" t="s">
        <v>709</v>
      </c>
      <c r="G457" s="431" t="s">
        <v>389</v>
      </c>
      <c r="H457" s="430" t="s">
        <v>390</v>
      </c>
      <c r="I457" s="430" t="s">
        <v>410</v>
      </c>
      <c r="J457" s="430">
        <v>69</v>
      </c>
      <c r="K457" s="432">
        <v>0</v>
      </c>
      <c r="L457" s="433" t="s">
        <v>819</v>
      </c>
      <c r="M457" s="434" t="s">
        <v>393</v>
      </c>
      <c r="N457" s="435">
        <v>0</v>
      </c>
      <c r="O457" s="435" t="e">
        <v>#NAME?</v>
      </c>
    </row>
    <row r="458" spans="1:15">
      <c r="A458" s="430" t="s">
        <v>896</v>
      </c>
      <c r="B458" s="430" t="s">
        <v>518</v>
      </c>
      <c r="C458" s="430" t="s">
        <v>897</v>
      </c>
      <c r="D458" s="430" t="s">
        <v>898</v>
      </c>
      <c r="E458" s="430" t="s">
        <v>598</v>
      </c>
      <c r="F458" s="430" t="s">
        <v>899</v>
      </c>
      <c r="G458" s="431" t="s">
        <v>389</v>
      </c>
      <c r="H458" s="430" t="s">
        <v>390</v>
      </c>
      <c r="I458" s="430" t="s">
        <v>391</v>
      </c>
      <c r="J458" s="430">
        <v>77</v>
      </c>
      <c r="K458" s="432">
        <v>0</v>
      </c>
      <c r="L458" s="433" t="s">
        <v>900</v>
      </c>
      <c r="M458" s="434" t="s">
        <v>393</v>
      </c>
      <c r="N458" s="435">
        <v>0</v>
      </c>
      <c r="O458" s="435" t="e">
        <v>#NAME?</v>
      </c>
    </row>
    <row r="459" spans="1:15">
      <c r="A459" s="430" t="s">
        <v>901</v>
      </c>
      <c r="B459" s="430" t="s">
        <v>420</v>
      </c>
      <c r="C459" s="430" t="s">
        <v>902</v>
      </c>
      <c r="D459" s="430" t="s">
        <v>901</v>
      </c>
      <c r="E459" s="430" t="s">
        <v>598</v>
      </c>
      <c r="F459" s="430" t="s">
        <v>899</v>
      </c>
      <c r="G459" s="431" t="s">
        <v>389</v>
      </c>
      <c r="H459" s="430" t="s">
        <v>390</v>
      </c>
      <c r="I459" s="430" t="s">
        <v>400</v>
      </c>
      <c r="J459" s="430">
        <v>19</v>
      </c>
      <c r="K459" s="432">
        <v>0</v>
      </c>
      <c r="L459" s="433" t="s">
        <v>900</v>
      </c>
      <c r="M459" s="434" t="s">
        <v>393</v>
      </c>
      <c r="N459" s="435">
        <v>0</v>
      </c>
      <c r="O459" s="435" t="e">
        <v>#NAME?</v>
      </c>
    </row>
    <row r="460" spans="1:15">
      <c r="A460" s="430" t="s">
        <v>903</v>
      </c>
      <c r="B460" s="430" t="s">
        <v>458</v>
      </c>
      <c r="C460" s="430" t="s">
        <v>904</v>
      </c>
      <c r="D460" s="430" t="s">
        <v>905</v>
      </c>
      <c r="E460" s="430" t="s">
        <v>598</v>
      </c>
      <c r="F460" s="430" t="s">
        <v>899</v>
      </c>
      <c r="G460" s="431" t="s">
        <v>389</v>
      </c>
      <c r="H460" s="430" t="s">
        <v>390</v>
      </c>
      <c r="I460" s="430" t="s">
        <v>391</v>
      </c>
      <c r="J460" s="430">
        <v>77</v>
      </c>
      <c r="K460" s="432">
        <v>0</v>
      </c>
      <c r="L460" s="433" t="s">
        <v>900</v>
      </c>
      <c r="M460" s="434" t="s">
        <v>393</v>
      </c>
      <c r="N460" s="435">
        <v>0</v>
      </c>
      <c r="O460" s="435" t="e">
        <v>#NAME?</v>
      </c>
    </row>
    <row r="461" spans="1:15">
      <c r="A461" s="430" t="s">
        <v>906</v>
      </c>
      <c r="B461" s="430" t="s">
        <v>420</v>
      </c>
      <c r="C461" s="430" t="s">
        <v>420</v>
      </c>
      <c r="D461" s="430" t="s">
        <v>907</v>
      </c>
      <c r="E461" s="430" t="s">
        <v>598</v>
      </c>
      <c r="F461" s="430" t="s">
        <v>899</v>
      </c>
      <c r="G461" s="431" t="s">
        <v>389</v>
      </c>
      <c r="H461" s="430" t="s">
        <v>390</v>
      </c>
      <c r="I461" s="430" t="s">
        <v>410</v>
      </c>
      <c r="J461" s="430">
        <v>69</v>
      </c>
      <c r="K461" s="432">
        <v>0</v>
      </c>
      <c r="L461" s="433" t="s">
        <v>900</v>
      </c>
      <c r="M461" s="434" t="s">
        <v>393</v>
      </c>
      <c r="N461" s="435">
        <v>0</v>
      </c>
      <c r="O461" s="435" t="e">
        <v>#NAME?</v>
      </c>
    </row>
    <row r="462" spans="1:15">
      <c r="A462" s="430" t="s">
        <v>908</v>
      </c>
      <c r="B462" s="430" t="s">
        <v>853</v>
      </c>
      <c r="C462" s="430" t="s">
        <v>854</v>
      </c>
      <c r="D462" s="430" t="s">
        <v>907</v>
      </c>
      <c r="E462" s="430" t="s">
        <v>598</v>
      </c>
      <c r="F462" s="430" t="s">
        <v>899</v>
      </c>
      <c r="G462" s="431" t="s">
        <v>389</v>
      </c>
      <c r="H462" s="430" t="s">
        <v>390</v>
      </c>
      <c r="I462" s="430" t="s">
        <v>400</v>
      </c>
      <c r="J462" s="430">
        <v>19</v>
      </c>
      <c r="K462" s="432">
        <v>6439050</v>
      </c>
      <c r="L462" s="433" t="s">
        <v>900</v>
      </c>
      <c r="M462" s="434" t="s">
        <v>393</v>
      </c>
      <c r="N462" s="435">
        <v>6439050</v>
      </c>
      <c r="O462" s="435" t="e">
        <v>#NAME?</v>
      </c>
    </row>
    <row r="463" spans="1:15">
      <c r="A463" s="430" t="s">
        <v>906</v>
      </c>
      <c r="B463" s="430" t="s">
        <v>420</v>
      </c>
      <c r="C463" s="430" t="s">
        <v>420</v>
      </c>
      <c r="D463" s="430" t="s">
        <v>907</v>
      </c>
      <c r="E463" s="430" t="s">
        <v>598</v>
      </c>
      <c r="F463" s="430" t="s">
        <v>899</v>
      </c>
      <c r="G463" s="431" t="s">
        <v>389</v>
      </c>
      <c r="H463" s="430" t="s">
        <v>390</v>
      </c>
      <c r="I463" s="430" t="s">
        <v>400</v>
      </c>
      <c r="J463" s="430">
        <v>19</v>
      </c>
      <c r="K463" s="432">
        <v>7120381</v>
      </c>
      <c r="L463" s="433" t="s">
        <v>900</v>
      </c>
      <c r="M463" s="434" t="s">
        <v>393</v>
      </c>
      <c r="N463" s="435">
        <v>7120381</v>
      </c>
      <c r="O463" s="435" t="e">
        <v>#NAME?</v>
      </c>
    </row>
    <row r="464" spans="1:15">
      <c r="A464" s="430" t="s">
        <v>906</v>
      </c>
      <c r="B464" s="430" t="s">
        <v>420</v>
      </c>
      <c r="C464" s="430" t="s">
        <v>420</v>
      </c>
      <c r="D464" s="430" t="s">
        <v>907</v>
      </c>
      <c r="E464" s="430" t="s">
        <v>598</v>
      </c>
      <c r="F464" s="430" t="s">
        <v>899</v>
      </c>
      <c r="G464" s="431" t="s">
        <v>389</v>
      </c>
      <c r="H464" s="430" t="s">
        <v>390</v>
      </c>
      <c r="I464" s="430" t="s">
        <v>391</v>
      </c>
      <c r="J464" s="430">
        <v>77</v>
      </c>
      <c r="K464" s="432">
        <v>0</v>
      </c>
      <c r="L464" s="433" t="s">
        <v>900</v>
      </c>
      <c r="M464" s="434" t="s">
        <v>393</v>
      </c>
      <c r="N464" s="435">
        <v>0</v>
      </c>
      <c r="O464" s="435" t="e">
        <v>#NAME?</v>
      </c>
    </row>
    <row r="465" spans="1:15">
      <c r="A465" s="430" t="s">
        <v>908</v>
      </c>
      <c r="B465" s="430" t="s">
        <v>853</v>
      </c>
      <c r="C465" s="430" t="s">
        <v>854</v>
      </c>
      <c r="D465" s="430" t="s">
        <v>907</v>
      </c>
      <c r="E465" s="430" t="s">
        <v>598</v>
      </c>
      <c r="F465" s="430" t="s">
        <v>899</v>
      </c>
      <c r="G465" s="431" t="s">
        <v>389</v>
      </c>
      <c r="H465" s="430" t="s">
        <v>390</v>
      </c>
      <c r="I465" s="430" t="s">
        <v>391</v>
      </c>
      <c r="J465" s="430">
        <v>77</v>
      </c>
      <c r="K465" s="432">
        <v>0</v>
      </c>
      <c r="L465" s="433" t="s">
        <v>900</v>
      </c>
      <c r="M465" s="434" t="s">
        <v>393</v>
      </c>
      <c r="N465" s="435">
        <v>0</v>
      </c>
      <c r="O465" s="435" t="e">
        <v>#NAME?</v>
      </c>
    </row>
    <row r="466" spans="1:15">
      <c r="A466" s="430" t="s">
        <v>908</v>
      </c>
      <c r="B466" s="430" t="s">
        <v>853</v>
      </c>
      <c r="C466" s="430" t="s">
        <v>854</v>
      </c>
      <c r="D466" s="430" t="s">
        <v>907</v>
      </c>
      <c r="E466" s="430" t="s">
        <v>598</v>
      </c>
      <c r="F466" s="430" t="s">
        <v>899</v>
      </c>
      <c r="G466" s="431" t="s">
        <v>389</v>
      </c>
      <c r="H466" s="430" t="s">
        <v>390</v>
      </c>
      <c r="I466" s="430" t="s">
        <v>410</v>
      </c>
      <c r="J466" s="430">
        <v>69</v>
      </c>
      <c r="K466" s="432">
        <v>0</v>
      </c>
      <c r="L466" s="433" t="s">
        <v>900</v>
      </c>
      <c r="M466" s="434" t="s">
        <v>393</v>
      </c>
      <c r="N466" s="435">
        <v>0</v>
      </c>
      <c r="O466" s="435" t="e">
        <v>#NAME?</v>
      </c>
    </row>
    <row r="467" spans="1:15">
      <c r="A467" s="430" t="s">
        <v>909</v>
      </c>
      <c r="B467" s="430" t="s">
        <v>910</v>
      </c>
      <c r="C467" s="430" t="s">
        <v>910</v>
      </c>
      <c r="D467" s="430" t="s">
        <v>911</v>
      </c>
      <c r="E467" s="430" t="s">
        <v>598</v>
      </c>
      <c r="F467" s="430" t="s">
        <v>899</v>
      </c>
      <c r="G467" s="431" t="s">
        <v>389</v>
      </c>
      <c r="H467" s="430" t="s">
        <v>390</v>
      </c>
      <c r="I467" s="430" t="s">
        <v>400</v>
      </c>
      <c r="J467" s="430">
        <v>19</v>
      </c>
      <c r="K467" s="432">
        <v>39559150</v>
      </c>
      <c r="L467" s="433" t="s">
        <v>900</v>
      </c>
      <c r="M467" s="434" t="s">
        <v>393</v>
      </c>
      <c r="N467" s="435">
        <v>39559150</v>
      </c>
      <c r="O467" s="435" t="e">
        <v>#NAME?</v>
      </c>
    </row>
    <row r="468" spans="1:15">
      <c r="A468" s="430" t="s">
        <v>909</v>
      </c>
      <c r="B468" s="430" t="s">
        <v>910</v>
      </c>
      <c r="C468" s="430" t="s">
        <v>910</v>
      </c>
      <c r="D468" s="430" t="s">
        <v>911</v>
      </c>
      <c r="E468" s="430" t="s">
        <v>598</v>
      </c>
      <c r="F468" s="430" t="s">
        <v>899</v>
      </c>
      <c r="G468" s="431" t="s">
        <v>389</v>
      </c>
      <c r="H468" s="430" t="s">
        <v>390</v>
      </c>
      <c r="I468" s="430" t="s">
        <v>391</v>
      </c>
      <c r="J468" s="430">
        <v>77</v>
      </c>
      <c r="K468" s="432">
        <v>0</v>
      </c>
      <c r="L468" s="433" t="s">
        <v>900</v>
      </c>
      <c r="M468" s="434" t="s">
        <v>393</v>
      </c>
      <c r="N468" s="435">
        <v>0</v>
      </c>
      <c r="O468" s="435" t="e">
        <v>#NAME?</v>
      </c>
    </row>
    <row r="469" spans="1:15">
      <c r="A469" s="430" t="s">
        <v>909</v>
      </c>
      <c r="B469" s="430" t="s">
        <v>910</v>
      </c>
      <c r="C469" s="430" t="s">
        <v>910</v>
      </c>
      <c r="D469" s="430" t="s">
        <v>911</v>
      </c>
      <c r="E469" s="430" t="s">
        <v>598</v>
      </c>
      <c r="F469" s="430" t="s">
        <v>899</v>
      </c>
      <c r="G469" s="431" t="s">
        <v>389</v>
      </c>
      <c r="H469" s="430" t="s">
        <v>390</v>
      </c>
      <c r="I469" s="430" t="s">
        <v>410</v>
      </c>
      <c r="J469" s="430">
        <v>69</v>
      </c>
      <c r="K469" s="432">
        <v>23719</v>
      </c>
      <c r="L469" s="433" t="s">
        <v>900</v>
      </c>
      <c r="M469" s="434" t="s">
        <v>393</v>
      </c>
      <c r="N469" s="435">
        <v>23719</v>
      </c>
      <c r="O469" s="435" t="e">
        <v>#NAME?</v>
      </c>
    </row>
    <row r="470" spans="1:15">
      <c r="A470" s="430" t="s">
        <v>912</v>
      </c>
      <c r="B470" s="430" t="s">
        <v>458</v>
      </c>
      <c r="C470" s="430" t="s">
        <v>904</v>
      </c>
      <c r="D470" s="430" t="s">
        <v>913</v>
      </c>
      <c r="E470" s="430" t="s">
        <v>598</v>
      </c>
      <c r="F470" s="430" t="s">
        <v>899</v>
      </c>
      <c r="G470" s="431" t="s">
        <v>389</v>
      </c>
      <c r="H470" s="430" t="s">
        <v>390</v>
      </c>
      <c r="I470" s="430" t="s">
        <v>400</v>
      </c>
      <c r="J470" s="430">
        <v>19</v>
      </c>
      <c r="K470" s="432">
        <v>6935983</v>
      </c>
      <c r="L470" s="433" t="s">
        <v>900</v>
      </c>
      <c r="M470" s="434" t="s">
        <v>393</v>
      </c>
      <c r="N470" s="435">
        <v>6935983</v>
      </c>
      <c r="O470" s="435" t="e">
        <v>#NAME?</v>
      </c>
    </row>
    <row r="471" spans="1:15">
      <c r="A471" s="430" t="s">
        <v>912</v>
      </c>
      <c r="B471" s="430" t="s">
        <v>458</v>
      </c>
      <c r="C471" s="430" t="s">
        <v>904</v>
      </c>
      <c r="D471" s="430" t="s">
        <v>913</v>
      </c>
      <c r="E471" s="430" t="s">
        <v>598</v>
      </c>
      <c r="F471" s="430" t="s">
        <v>899</v>
      </c>
      <c r="G471" s="431" t="s">
        <v>389</v>
      </c>
      <c r="H471" s="430" t="s">
        <v>390</v>
      </c>
      <c r="I471" s="430" t="s">
        <v>410</v>
      </c>
      <c r="J471" s="430">
        <v>69</v>
      </c>
      <c r="K471" s="432">
        <v>0</v>
      </c>
      <c r="L471" s="433" t="s">
        <v>900</v>
      </c>
      <c r="M471" s="434" t="s">
        <v>393</v>
      </c>
      <c r="N471" s="435">
        <v>0</v>
      </c>
      <c r="O471" s="435" t="e">
        <v>#NAME?</v>
      </c>
    </row>
    <row r="472" spans="1:15">
      <c r="A472" s="430" t="s">
        <v>914</v>
      </c>
      <c r="B472" s="430" t="s">
        <v>768</v>
      </c>
      <c r="C472" s="430" t="s">
        <v>768</v>
      </c>
      <c r="D472" s="430" t="s">
        <v>914</v>
      </c>
      <c r="E472" s="430" t="s">
        <v>598</v>
      </c>
      <c r="F472" s="430" t="s">
        <v>915</v>
      </c>
      <c r="G472" s="431" t="s">
        <v>389</v>
      </c>
      <c r="H472" s="430" t="s">
        <v>390</v>
      </c>
      <c r="I472" s="430" t="s">
        <v>400</v>
      </c>
      <c r="J472" s="430">
        <v>19</v>
      </c>
      <c r="K472" s="432">
        <v>4103978</v>
      </c>
      <c r="L472" s="433" t="s">
        <v>900</v>
      </c>
      <c r="M472" s="434" t="s">
        <v>393</v>
      </c>
      <c r="N472" s="435">
        <v>4103978</v>
      </c>
      <c r="O472" s="435" t="e">
        <v>#NAME?</v>
      </c>
    </row>
    <row r="473" spans="1:15">
      <c r="A473" s="430" t="s">
        <v>914</v>
      </c>
      <c r="B473" s="430" t="s">
        <v>768</v>
      </c>
      <c r="C473" s="430" t="s">
        <v>768</v>
      </c>
      <c r="D473" s="430" t="s">
        <v>914</v>
      </c>
      <c r="E473" s="430" t="s">
        <v>598</v>
      </c>
      <c r="F473" s="430" t="s">
        <v>915</v>
      </c>
      <c r="G473" s="431" t="s">
        <v>389</v>
      </c>
      <c r="H473" s="430" t="s">
        <v>390</v>
      </c>
      <c r="I473" s="430" t="s">
        <v>391</v>
      </c>
      <c r="J473" s="430">
        <v>77</v>
      </c>
      <c r="K473" s="432">
        <v>0</v>
      </c>
      <c r="L473" s="433" t="s">
        <v>900</v>
      </c>
      <c r="M473" s="434" t="s">
        <v>393</v>
      </c>
      <c r="N473" s="435">
        <v>0</v>
      </c>
      <c r="O473" s="435" t="e">
        <v>#NAME?</v>
      </c>
    </row>
    <row r="474" spans="1:15">
      <c r="A474" s="430" t="s">
        <v>914</v>
      </c>
      <c r="B474" s="430" t="s">
        <v>768</v>
      </c>
      <c r="C474" s="430" t="s">
        <v>768</v>
      </c>
      <c r="D474" s="430" t="s">
        <v>914</v>
      </c>
      <c r="E474" s="430" t="s">
        <v>598</v>
      </c>
      <c r="F474" s="430" t="s">
        <v>915</v>
      </c>
      <c r="G474" s="431" t="s">
        <v>389</v>
      </c>
      <c r="H474" s="430" t="s">
        <v>390</v>
      </c>
      <c r="I474" s="430" t="s">
        <v>410</v>
      </c>
      <c r="J474" s="430">
        <v>69</v>
      </c>
      <c r="K474" s="432">
        <v>0</v>
      </c>
      <c r="L474" s="433" t="s">
        <v>900</v>
      </c>
      <c r="M474" s="434" t="s">
        <v>393</v>
      </c>
      <c r="N474" s="435">
        <v>0</v>
      </c>
      <c r="O474" s="435" t="e">
        <v>#NAME?</v>
      </c>
    </row>
    <row r="475" spans="1:15">
      <c r="A475" s="430" t="s">
        <v>903</v>
      </c>
      <c r="B475" s="430" t="s">
        <v>458</v>
      </c>
      <c r="C475" s="430" t="s">
        <v>904</v>
      </c>
      <c r="D475" s="430" t="s">
        <v>905</v>
      </c>
      <c r="E475" s="430" t="s">
        <v>598</v>
      </c>
      <c r="F475" s="430" t="s">
        <v>899</v>
      </c>
      <c r="G475" s="431" t="s">
        <v>389</v>
      </c>
      <c r="H475" s="430" t="s">
        <v>390</v>
      </c>
      <c r="I475" s="430" t="s">
        <v>400</v>
      </c>
      <c r="J475" s="430">
        <v>19</v>
      </c>
      <c r="K475" s="432">
        <v>4943916</v>
      </c>
      <c r="L475" s="433" t="s">
        <v>900</v>
      </c>
      <c r="M475" s="434" t="s">
        <v>393</v>
      </c>
      <c r="N475" s="435">
        <v>4943916</v>
      </c>
      <c r="O475" s="435" t="e">
        <v>#NAME?</v>
      </c>
    </row>
    <row r="476" spans="1:15">
      <c r="A476" s="430" t="s">
        <v>903</v>
      </c>
      <c r="B476" s="430" t="s">
        <v>458</v>
      </c>
      <c r="C476" s="430" t="s">
        <v>904</v>
      </c>
      <c r="D476" s="430" t="s">
        <v>905</v>
      </c>
      <c r="E476" s="430" t="s">
        <v>598</v>
      </c>
      <c r="F476" s="430" t="s">
        <v>899</v>
      </c>
      <c r="G476" s="431" t="s">
        <v>389</v>
      </c>
      <c r="H476" s="430" t="s">
        <v>390</v>
      </c>
      <c r="I476" s="430" t="s">
        <v>410</v>
      </c>
      <c r="J476" s="430">
        <v>69</v>
      </c>
      <c r="K476" s="432">
        <v>0</v>
      </c>
      <c r="L476" s="433" t="s">
        <v>900</v>
      </c>
      <c r="M476" s="434" t="s">
        <v>393</v>
      </c>
      <c r="N476" s="435">
        <v>0</v>
      </c>
      <c r="O476" s="435" t="e">
        <v>#NAME?</v>
      </c>
    </row>
    <row r="477" spans="1:15">
      <c r="A477" s="430" t="s">
        <v>916</v>
      </c>
      <c r="B477" s="430" t="s">
        <v>917</v>
      </c>
      <c r="C477" s="430" t="s">
        <v>917</v>
      </c>
      <c r="D477" s="430" t="s">
        <v>918</v>
      </c>
      <c r="E477" s="430" t="s">
        <v>598</v>
      </c>
      <c r="F477" s="430" t="s">
        <v>899</v>
      </c>
      <c r="G477" s="431" t="s">
        <v>389</v>
      </c>
      <c r="H477" s="430" t="s">
        <v>390</v>
      </c>
      <c r="I477" s="430" t="s">
        <v>400</v>
      </c>
      <c r="J477" s="430">
        <v>19</v>
      </c>
      <c r="K477" s="432">
        <v>5454188</v>
      </c>
      <c r="L477" s="433" t="s">
        <v>900</v>
      </c>
      <c r="M477" s="434" t="s">
        <v>393</v>
      </c>
      <c r="N477" s="435">
        <v>5454188</v>
      </c>
      <c r="O477" s="435" t="e">
        <v>#NAME?</v>
      </c>
    </row>
    <row r="478" spans="1:15">
      <c r="A478" s="430" t="s">
        <v>916</v>
      </c>
      <c r="B478" s="430" t="s">
        <v>917</v>
      </c>
      <c r="C478" s="430" t="s">
        <v>917</v>
      </c>
      <c r="D478" s="430" t="s">
        <v>918</v>
      </c>
      <c r="E478" s="430" t="s">
        <v>598</v>
      </c>
      <c r="F478" s="430" t="s">
        <v>899</v>
      </c>
      <c r="G478" s="431" t="s">
        <v>389</v>
      </c>
      <c r="H478" s="430" t="s">
        <v>390</v>
      </c>
      <c r="I478" s="430" t="s">
        <v>410</v>
      </c>
      <c r="J478" s="430">
        <v>69</v>
      </c>
      <c r="K478" s="432">
        <v>0</v>
      </c>
      <c r="L478" s="433" t="s">
        <v>900</v>
      </c>
      <c r="M478" s="434" t="s">
        <v>393</v>
      </c>
      <c r="N478" s="435">
        <v>0</v>
      </c>
      <c r="O478" s="435" t="e">
        <v>#NAME?</v>
      </c>
    </row>
    <row r="479" spans="1:15">
      <c r="A479" s="430" t="s">
        <v>896</v>
      </c>
      <c r="B479" s="430" t="s">
        <v>518</v>
      </c>
      <c r="C479" s="430" t="s">
        <v>897</v>
      </c>
      <c r="D479" s="430" t="s">
        <v>898</v>
      </c>
      <c r="E479" s="430" t="s">
        <v>598</v>
      </c>
      <c r="F479" s="430" t="s">
        <v>899</v>
      </c>
      <c r="G479" s="431" t="s">
        <v>389</v>
      </c>
      <c r="H479" s="430" t="s">
        <v>390</v>
      </c>
      <c r="I479" s="430" t="s">
        <v>415</v>
      </c>
      <c r="J479" s="430">
        <v>61</v>
      </c>
      <c r="K479" s="432">
        <v>441</v>
      </c>
      <c r="L479" s="433" t="s">
        <v>900</v>
      </c>
      <c r="M479" s="434" t="s">
        <v>393</v>
      </c>
      <c r="N479" s="435">
        <v>441</v>
      </c>
      <c r="O479" s="435" t="e">
        <v>#NAME?</v>
      </c>
    </row>
    <row r="480" spans="1:15">
      <c r="A480" s="430" t="s">
        <v>896</v>
      </c>
      <c r="B480" s="430" t="s">
        <v>518</v>
      </c>
      <c r="C480" s="430" t="s">
        <v>897</v>
      </c>
      <c r="D480" s="430" t="s">
        <v>898</v>
      </c>
      <c r="E480" s="430" t="s">
        <v>598</v>
      </c>
      <c r="F480" s="430" t="s">
        <v>899</v>
      </c>
      <c r="G480" s="431" t="s">
        <v>389</v>
      </c>
      <c r="H480" s="430" t="s">
        <v>390</v>
      </c>
      <c r="I480" s="430" t="s">
        <v>400</v>
      </c>
      <c r="J480" s="430">
        <v>19</v>
      </c>
      <c r="K480" s="432">
        <v>5236082</v>
      </c>
      <c r="L480" s="433" t="s">
        <v>900</v>
      </c>
      <c r="M480" s="434" t="s">
        <v>393</v>
      </c>
      <c r="N480" s="435">
        <v>5236082</v>
      </c>
      <c r="O480" s="435" t="e">
        <v>#NAME?</v>
      </c>
    </row>
    <row r="481" spans="1:15">
      <c r="A481" s="430" t="s">
        <v>896</v>
      </c>
      <c r="B481" s="430" t="s">
        <v>518</v>
      </c>
      <c r="C481" s="430" t="s">
        <v>897</v>
      </c>
      <c r="D481" s="430" t="s">
        <v>898</v>
      </c>
      <c r="E481" s="430" t="s">
        <v>598</v>
      </c>
      <c r="F481" s="430" t="s">
        <v>899</v>
      </c>
      <c r="G481" s="431" t="s">
        <v>389</v>
      </c>
      <c r="H481" s="430" t="s">
        <v>390</v>
      </c>
      <c r="I481" s="430" t="s">
        <v>410</v>
      </c>
      <c r="J481" s="430">
        <v>69</v>
      </c>
      <c r="K481" s="432">
        <v>0</v>
      </c>
      <c r="L481" s="433" t="s">
        <v>900</v>
      </c>
      <c r="M481" s="434" t="s">
        <v>393</v>
      </c>
      <c r="N481" s="435">
        <v>0</v>
      </c>
      <c r="O481" s="435" t="e">
        <v>#NAME?</v>
      </c>
    </row>
    <row r="482" spans="1:15">
      <c r="A482" s="430" t="s">
        <v>919</v>
      </c>
      <c r="B482" s="430" t="s">
        <v>385</v>
      </c>
      <c r="C482" s="430" t="s">
        <v>385</v>
      </c>
      <c r="D482" s="430" t="s">
        <v>919</v>
      </c>
      <c r="E482" s="430" t="s">
        <v>574</v>
      </c>
      <c r="F482" s="430" t="s">
        <v>920</v>
      </c>
      <c r="G482" s="431" t="s">
        <v>389</v>
      </c>
      <c r="H482" s="430" t="s">
        <v>390</v>
      </c>
      <c r="I482" s="430" t="s">
        <v>391</v>
      </c>
      <c r="J482" s="430">
        <v>77</v>
      </c>
      <c r="K482" s="432">
        <v>0</v>
      </c>
      <c r="L482" s="433" t="s">
        <v>921</v>
      </c>
      <c r="M482" s="434" t="s">
        <v>393</v>
      </c>
      <c r="N482" s="435">
        <v>0</v>
      </c>
      <c r="O482" s="435" t="e">
        <v>#NAME?</v>
      </c>
    </row>
    <row r="483" spans="1:15">
      <c r="A483" s="430" t="s">
        <v>922</v>
      </c>
      <c r="B483" s="430" t="s">
        <v>694</v>
      </c>
      <c r="C483" s="430" t="s">
        <v>694</v>
      </c>
      <c r="D483" s="430" t="s">
        <v>923</v>
      </c>
      <c r="E483" s="430" t="s">
        <v>574</v>
      </c>
      <c r="F483" s="430" t="s">
        <v>920</v>
      </c>
      <c r="G483" s="431" t="s">
        <v>389</v>
      </c>
      <c r="H483" s="430" t="s">
        <v>390</v>
      </c>
      <c r="I483" s="430" t="s">
        <v>400</v>
      </c>
      <c r="J483" s="430">
        <v>19</v>
      </c>
      <c r="K483" s="432">
        <v>38511984</v>
      </c>
      <c r="L483" s="433" t="s">
        <v>921</v>
      </c>
      <c r="M483" s="434" t="s">
        <v>393</v>
      </c>
      <c r="N483" s="435">
        <v>38511984</v>
      </c>
      <c r="O483" s="435" t="e">
        <v>#NAME?</v>
      </c>
    </row>
    <row r="484" spans="1:15">
      <c r="A484" s="430" t="s">
        <v>919</v>
      </c>
      <c r="B484" s="430" t="s">
        <v>385</v>
      </c>
      <c r="C484" s="430" t="s">
        <v>385</v>
      </c>
      <c r="D484" s="430" t="s">
        <v>919</v>
      </c>
      <c r="E484" s="430" t="s">
        <v>574</v>
      </c>
      <c r="F484" s="430" t="s">
        <v>920</v>
      </c>
      <c r="G484" s="431" t="s">
        <v>389</v>
      </c>
      <c r="H484" s="430" t="s">
        <v>390</v>
      </c>
      <c r="I484" s="430" t="s">
        <v>415</v>
      </c>
      <c r="J484" s="430">
        <v>61</v>
      </c>
      <c r="K484" s="432">
        <v>926</v>
      </c>
      <c r="L484" s="433" t="s">
        <v>921</v>
      </c>
      <c r="M484" s="434" t="s">
        <v>393</v>
      </c>
      <c r="N484" s="435">
        <v>926</v>
      </c>
      <c r="O484" s="435" t="e">
        <v>#NAME?</v>
      </c>
    </row>
    <row r="485" spans="1:15">
      <c r="A485" s="430" t="s">
        <v>919</v>
      </c>
      <c r="B485" s="430" t="s">
        <v>385</v>
      </c>
      <c r="C485" s="430" t="s">
        <v>385</v>
      </c>
      <c r="D485" s="430" t="s">
        <v>919</v>
      </c>
      <c r="E485" s="430" t="s">
        <v>574</v>
      </c>
      <c r="F485" s="430" t="s">
        <v>920</v>
      </c>
      <c r="G485" s="431" t="s">
        <v>389</v>
      </c>
      <c r="H485" s="430" t="s">
        <v>390</v>
      </c>
      <c r="I485" s="430" t="s">
        <v>400</v>
      </c>
      <c r="J485" s="430">
        <v>19</v>
      </c>
      <c r="K485" s="432">
        <v>484700205</v>
      </c>
      <c r="L485" s="433" t="s">
        <v>921</v>
      </c>
      <c r="M485" s="434" t="s">
        <v>393</v>
      </c>
      <c r="N485" s="435">
        <v>484700205</v>
      </c>
      <c r="O485" s="435" t="e">
        <v>#NAME?</v>
      </c>
    </row>
    <row r="486" spans="1:15">
      <c r="A486" s="430" t="s">
        <v>919</v>
      </c>
      <c r="B486" s="430" t="s">
        <v>385</v>
      </c>
      <c r="C486" s="430" t="s">
        <v>385</v>
      </c>
      <c r="D486" s="430" t="s">
        <v>919</v>
      </c>
      <c r="E486" s="430" t="s">
        <v>574</v>
      </c>
      <c r="F486" s="430" t="s">
        <v>920</v>
      </c>
      <c r="G486" s="431" t="s">
        <v>389</v>
      </c>
      <c r="H486" s="430" t="s">
        <v>390</v>
      </c>
      <c r="I486" s="430" t="s">
        <v>410</v>
      </c>
      <c r="J486" s="430">
        <v>69</v>
      </c>
      <c r="K486" s="432">
        <v>0</v>
      </c>
      <c r="L486" s="433" t="s">
        <v>921</v>
      </c>
      <c r="M486" s="434" t="s">
        <v>393</v>
      </c>
      <c r="N486" s="435">
        <v>0</v>
      </c>
      <c r="O486" s="435" t="e">
        <v>#NAME?</v>
      </c>
    </row>
    <row r="487" spans="1:15">
      <c r="A487" s="430" t="s">
        <v>922</v>
      </c>
      <c r="B487" s="430" t="s">
        <v>694</v>
      </c>
      <c r="C487" s="430" t="s">
        <v>694</v>
      </c>
      <c r="D487" s="430" t="s">
        <v>923</v>
      </c>
      <c r="E487" s="430" t="s">
        <v>574</v>
      </c>
      <c r="F487" s="430" t="s">
        <v>920</v>
      </c>
      <c r="G487" s="431" t="s">
        <v>389</v>
      </c>
      <c r="H487" s="430" t="s">
        <v>390</v>
      </c>
      <c r="I487" s="430" t="s">
        <v>410</v>
      </c>
      <c r="J487" s="430">
        <v>69</v>
      </c>
      <c r="K487" s="432">
        <v>0</v>
      </c>
      <c r="L487" s="433" t="s">
        <v>921</v>
      </c>
      <c r="M487" s="434" t="s">
        <v>393</v>
      </c>
      <c r="N487" s="435">
        <v>0</v>
      </c>
      <c r="O487" s="435" t="e">
        <v>#NAME?</v>
      </c>
    </row>
    <row r="488" spans="1:15">
      <c r="A488" s="430" t="s">
        <v>924</v>
      </c>
      <c r="B488" s="430" t="s">
        <v>518</v>
      </c>
      <c r="C488" s="430" t="s">
        <v>925</v>
      </c>
      <c r="D488" s="430" t="s">
        <v>926</v>
      </c>
      <c r="E488" s="430" t="s">
        <v>598</v>
      </c>
      <c r="F488" s="430" t="s">
        <v>709</v>
      </c>
      <c r="G488" s="431" t="s">
        <v>389</v>
      </c>
      <c r="H488" s="430" t="s">
        <v>390</v>
      </c>
      <c r="I488" s="430" t="s">
        <v>400</v>
      </c>
      <c r="J488" s="430">
        <v>19</v>
      </c>
      <c r="K488" s="432">
        <v>1123980</v>
      </c>
      <c r="L488" s="433" t="s">
        <v>921</v>
      </c>
      <c r="M488" s="434" t="s">
        <v>393</v>
      </c>
      <c r="N488" s="435">
        <v>1123980</v>
      </c>
      <c r="O488" s="435" t="e">
        <v>#NAME?</v>
      </c>
    </row>
    <row r="489" spans="1:15">
      <c r="A489" s="430" t="s">
        <v>924</v>
      </c>
      <c r="B489" s="430" t="s">
        <v>518</v>
      </c>
      <c r="C489" s="430" t="s">
        <v>925</v>
      </c>
      <c r="D489" s="430" t="s">
        <v>926</v>
      </c>
      <c r="E489" s="430" t="s">
        <v>598</v>
      </c>
      <c r="F489" s="430" t="s">
        <v>709</v>
      </c>
      <c r="G489" s="431" t="s">
        <v>389</v>
      </c>
      <c r="H489" s="430" t="s">
        <v>390</v>
      </c>
      <c r="I489" s="430" t="s">
        <v>391</v>
      </c>
      <c r="J489" s="430">
        <v>77</v>
      </c>
      <c r="K489" s="432">
        <v>0</v>
      </c>
      <c r="L489" s="433" t="s">
        <v>921</v>
      </c>
      <c r="M489" s="434" t="s">
        <v>393</v>
      </c>
      <c r="N489" s="435">
        <v>0</v>
      </c>
      <c r="O489" s="435" t="e">
        <v>#NAME?</v>
      </c>
    </row>
    <row r="490" spans="1:15">
      <c r="A490" s="430" t="s">
        <v>924</v>
      </c>
      <c r="B490" s="430" t="s">
        <v>518</v>
      </c>
      <c r="C490" s="430" t="s">
        <v>925</v>
      </c>
      <c r="D490" s="430" t="s">
        <v>926</v>
      </c>
      <c r="E490" s="430" t="s">
        <v>598</v>
      </c>
      <c r="F490" s="430" t="s">
        <v>709</v>
      </c>
      <c r="G490" s="431" t="s">
        <v>389</v>
      </c>
      <c r="H490" s="430" t="s">
        <v>390</v>
      </c>
      <c r="I490" s="430" t="s">
        <v>410</v>
      </c>
      <c r="J490" s="430">
        <v>69</v>
      </c>
      <c r="K490" s="432">
        <v>0</v>
      </c>
      <c r="L490" s="433" t="s">
        <v>921</v>
      </c>
      <c r="M490" s="434" t="s">
        <v>393</v>
      </c>
      <c r="N490" s="435">
        <v>0</v>
      </c>
      <c r="O490" s="435" t="e">
        <v>#NAME?</v>
      </c>
    </row>
    <row r="491" spans="1:15">
      <c r="A491" s="430" t="s">
        <v>927</v>
      </c>
      <c r="B491" s="430" t="s">
        <v>425</v>
      </c>
      <c r="C491" s="430" t="s">
        <v>426</v>
      </c>
      <c r="D491" s="430" t="s">
        <v>928</v>
      </c>
      <c r="E491" s="430" t="s">
        <v>387</v>
      </c>
      <c r="F491" s="430" t="s">
        <v>388</v>
      </c>
      <c r="G491" s="431" t="s">
        <v>389</v>
      </c>
      <c r="H491" s="430" t="s">
        <v>390</v>
      </c>
      <c r="I491" s="430" t="s">
        <v>391</v>
      </c>
      <c r="J491" s="430">
        <v>77</v>
      </c>
      <c r="K491" s="432">
        <v>0</v>
      </c>
      <c r="L491" s="433" t="s">
        <v>929</v>
      </c>
      <c r="M491" s="434" t="s">
        <v>393</v>
      </c>
      <c r="N491" s="435">
        <v>0</v>
      </c>
      <c r="O491" s="435" t="e">
        <v>#NAME?</v>
      </c>
    </row>
    <row r="492" spans="1:15">
      <c r="A492" s="430" t="s">
        <v>930</v>
      </c>
      <c r="B492" s="430" t="s">
        <v>406</v>
      </c>
      <c r="C492" s="430" t="s">
        <v>406</v>
      </c>
      <c r="D492" s="430" t="s">
        <v>931</v>
      </c>
      <c r="E492" s="430" t="s">
        <v>387</v>
      </c>
      <c r="F492" s="430" t="s">
        <v>932</v>
      </c>
      <c r="G492" s="431" t="s">
        <v>389</v>
      </c>
      <c r="H492" s="430" t="s">
        <v>390</v>
      </c>
      <c r="I492" s="430" t="s">
        <v>391</v>
      </c>
      <c r="J492" s="430">
        <v>77</v>
      </c>
      <c r="K492" s="432">
        <v>0</v>
      </c>
      <c r="L492" s="433" t="s">
        <v>929</v>
      </c>
      <c r="M492" s="434" t="s">
        <v>393</v>
      </c>
      <c r="N492" s="435">
        <v>0</v>
      </c>
      <c r="O492" s="435" t="e">
        <v>#NAME?</v>
      </c>
    </row>
    <row r="493" spans="1:15">
      <c r="A493" s="430" t="s">
        <v>933</v>
      </c>
      <c r="B493" s="430" t="s">
        <v>934</v>
      </c>
      <c r="C493" s="430" t="s">
        <v>934</v>
      </c>
      <c r="D493" s="430" t="s">
        <v>935</v>
      </c>
      <c r="E493" s="430" t="s">
        <v>387</v>
      </c>
      <c r="F493" s="430" t="s">
        <v>936</v>
      </c>
      <c r="G493" s="431" t="s">
        <v>389</v>
      </c>
      <c r="H493" s="430" t="s">
        <v>390</v>
      </c>
      <c r="I493" s="430" t="s">
        <v>400</v>
      </c>
      <c r="J493" s="430">
        <v>19</v>
      </c>
      <c r="K493" s="432">
        <v>0</v>
      </c>
      <c r="L493" s="433" t="s">
        <v>929</v>
      </c>
      <c r="M493" s="434" t="s">
        <v>393</v>
      </c>
      <c r="N493" s="435">
        <v>0</v>
      </c>
      <c r="O493" s="435" t="e">
        <v>#NAME?</v>
      </c>
    </row>
    <row r="494" spans="1:15">
      <c r="A494" s="430" t="s">
        <v>937</v>
      </c>
      <c r="B494" s="430" t="s">
        <v>877</v>
      </c>
      <c r="C494" s="430" t="s">
        <v>877</v>
      </c>
      <c r="D494" s="430" t="s">
        <v>938</v>
      </c>
      <c r="E494" s="430" t="s">
        <v>387</v>
      </c>
      <c r="F494" s="430" t="s">
        <v>932</v>
      </c>
      <c r="G494" s="431" t="s">
        <v>389</v>
      </c>
      <c r="H494" s="430" t="s">
        <v>390</v>
      </c>
      <c r="I494" s="430" t="s">
        <v>410</v>
      </c>
      <c r="J494" s="430">
        <v>69</v>
      </c>
      <c r="K494" s="432">
        <v>0</v>
      </c>
      <c r="L494" s="433" t="s">
        <v>929</v>
      </c>
      <c r="M494" s="434" t="s">
        <v>393</v>
      </c>
      <c r="N494" s="435">
        <v>0</v>
      </c>
      <c r="O494" s="435" t="e">
        <v>#NAME?</v>
      </c>
    </row>
    <row r="495" spans="1:15">
      <c r="A495" s="430" t="s">
        <v>939</v>
      </c>
      <c r="B495" s="430" t="s">
        <v>940</v>
      </c>
      <c r="C495" s="430" t="s">
        <v>940</v>
      </c>
      <c r="D495" s="430" t="s">
        <v>940</v>
      </c>
      <c r="E495" s="430" t="s">
        <v>387</v>
      </c>
      <c r="F495" s="430" t="s">
        <v>932</v>
      </c>
      <c r="G495" s="431" t="s">
        <v>389</v>
      </c>
      <c r="H495" s="430" t="s">
        <v>390</v>
      </c>
      <c r="I495" s="430" t="s">
        <v>410</v>
      </c>
      <c r="J495" s="430">
        <v>69</v>
      </c>
      <c r="K495" s="432">
        <v>0</v>
      </c>
      <c r="L495" s="433" t="s">
        <v>929</v>
      </c>
      <c r="M495" s="434" t="s">
        <v>393</v>
      </c>
      <c r="N495" s="435">
        <v>0</v>
      </c>
      <c r="O495" s="435" t="e">
        <v>#NAME?</v>
      </c>
    </row>
    <row r="496" spans="1:15">
      <c r="A496" s="430" t="s">
        <v>941</v>
      </c>
      <c r="B496" s="430" t="s">
        <v>942</v>
      </c>
      <c r="C496" s="430" t="s">
        <v>942</v>
      </c>
      <c r="D496" s="430" t="s">
        <v>942</v>
      </c>
      <c r="E496" s="430" t="s">
        <v>387</v>
      </c>
      <c r="F496" s="430" t="s">
        <v>932</v>
      </c>
      <c r="G496" s="431" t="s">
        <v>389</v>
      </c>
      <c r="H496" s="430" t="s">
        <v>390</v>
      </c>
      <c r="I496" s="430" t="s">
        <v>400</v>
      </c>
      <c r="J496" s="430">
        <v>19</v>
      </c>
      <c r="K496" s="432">
        <v>0</v>
      </c>
      <c r="L496" s="433" t="s">
        <v>929</v>
      </c>
      <c r="M496" s="434" t="s">
        <v>393</v>
      </c>
      <c r="N496" s="435">
        <v>0</v>
      </c>
      <c r="O496" s="435" t="e">
        <v>#NAME?</v>
      </c>
    </row>
    <row r="497" spans="1:15">
      <c r="A497" s="430" t="s">
        <v>943</v>
      </c>
      <c r="B497" s="430" t="s">
        <v>402</v>
      </c>
      <c r="C497" s="430" t="s">
        <v>402</v>
      </c>
      <c r="D497" s="430" t="s">
        <v>944</v>
      </c>
      <c r="E497" s="430" t="s">
        <v>387</v>
      </c>
      <c r="F497" s="430" t="s">
        <v>932</v>
      </c>
      <c r="G497" s="431" t="s">
        <v>389</v>
      </c>
      <c r="H497" s="430" t="s">
        <v>390</v>
      </c>
      <c r="I497" s="430" t="s">
        <v>391</v>
      </c>
      <c r="J497" s="430">
        <v>77</v>
      </c>
      <c r="K497" s="432">
        <v>0</v>
      </c>
      <c r="L497" s="433" t="s">
        <v>929</v>
      </c>
      <c r="M497" s="434" t="s">
        <v>393</v>
      </c>
      <c r="N497" s="435">
        <v>0</v>
      </c>
      <c r="O497" s="435" t="e">
        <v>#NAME?</v>
      </c>
    </row>
    <row r="498" spans="1:15">
      <c r="A498" s="430" t="s">
        <v>945</v>
      </c>
      <c r="B498" s="430" t="s">
        <v>395</v>
      </c>
      <c r="C498" s="430" t="s">
        <v>946</v>
      </c>
      <c r="D498" s="430" t="s">
        <v>947</v>
      </c>
      <c r="E498" s="430" t="s">
        <v>387</v>
      </c>
      <c r="F498" s="430" t="s">
        <v>778</v>
      </c>
      <c r="G498" s="431" t="s">
        <v>389</v>
      </c>
      <c r="H498" s="430" t="s">
        <v>390</v>
      </c>
      <c r="I498" s="430" t="s">
        <v>410</v>
      </c>
      <c r="J498" s="430">
        <v>69</v>
      </c>
      <c r="K498" s="432">
        <v>0</v>
      </c>
      <c r="L498" s="433" t="s">
        <v>929</v>
      </c>
      <c r="M498" s="434" t="s">
        <v>393</v>
      </c>
      <c r="N498" s="435">
        <v>0</v>
      </c>
      <c r="O498" s="435" t="e">
        <v>#NAME?</v>
      </c>
    </row>
    <row r="499" spans="1:15">
      <c r="A499" s="430" t="s">
        <v>948</v>
      </c>
      <c r="B499" s="430" t="s">
        <v>495</v>
      </c>
      <c r="C499" s="430" t="s">
        <v>495</v>
      </c>
      <c r="D499" s="430" t="s">
        <v>495</v>
      </c>
      <c r="E499" s="430" t="s">
        <v>387</v>
      </c>
      <c r="F499" s="430" t="s">
        <v>936</v>
      </c>
      <c r="G499" s="431" t="s">
        <v>389</v>
      </c>
      <c r="H499" s="430" t="s">
        <v>390</v>
      </c>
      <c r="I499" s="430" t="s">
        <v>400</v>
      </c>
      <c r="J499" s="430">
        <v>19</v>
      </c>
      <c r="K499" s="432">
        <v>0</v>
      </c>
      <c r="L499" s="433" t="s">
        <v>929</v>
      </c>
      <c r="M499" s="434" t="s">
        <v>393</v>
      </c>
      <c r="N499" s="435">
        <v>0</v>
      </c>
      <c r="O499" s="435" t="e">
        <v>#NAME?</v>
      </c>
    </row>
    <row r="500" spans="1:15">
      <c r="A500" s="430" t="s">
        <v>949</v>
      </c>
      <c r="B500" s="430" t="s">
        <v>385</v>
      </c>
      <c r="C500" s="430" t="s">
        <v>385</v>
      </c>
      <c r="D500" s="430" t="s">
        <v>950</v>
      </c>
      <c r="E500" s="430" t="s">
        <v>387</v>
      </c>
      <c r="F500" s="430" t="s">
        <v>932</v>
      </c>
      <c r="G500" s="431" t="s">
        <v>389</v>
      </c>
      <c r="H500" s="430" t="s">
        <v>390</v>
      </c>
      <c r="I500" s="430" t="s">
        <v>391</v>
      </c>
      <c r="J500" s="430">
        <v>77</v>
      </c>
      <c r="K500" s="432">
        <v>0</v>
      </c>
      <c r="L500" s="433" t="s">
        <v>929</v>
      </c>
      <c r="M500" s="434" t="s">
        <v>393</v>
      </c>
      <c r="N500" s="435">
        <v>0</v>
      </c>
      <c r="O500" s="435" t="e">
        <v>#NAME?</v>
      </c>
    </row>
    <row r="501" spans="1:15">
      <c r="A501" s="430" t="s">
        <v>951</v>
      </c>
      <c r="B501" s="430" t="s">
        <v>768</v>
      </c>
      <c r="C501" s="430" t="s">
        <v>768</v>
      </c>
      <c r="D501" s="430" t="s">
        <v>951</v>
      </c>
      <c r="E501" s="430" t="s">
        <v>387</v>
      </c>
      <c r="F501" s="430" t="s">
        <v>932</v>
      </c>
      <c r="G501" s="431" t="s">
        <v>389</v>
      </c>
      <c r="H501" s="430" t="s">
        <v>390</v>
      </c>
      <c r="I501" s="430" t="s">
        <v>410</v>
      </c>
      <c r="J501" s="430">
        <v>69</v>
      </c>
      <c r="K501" s="432">
        <v>0</v>
      </c>
      <c r="L501" s="433" t="s">
        <v>929</v>
      </c>
      <c r="M501" s="434" t="s">
        <v>393</v>
      </c>
      <c r="N501" s="435">
        <v>0</v>
      </c>
      <c r="O501" s="435" t="e">
        <v>#NAME?</v>
      </c>
    </row>
    <row r="502" spans="1:15">
      <c r="A502" s="430" t="s">
        <v>952</v>
      </c>
      <c r="B502" s="430" t="s">
        <v>953</v>
      </c>
      <c r="C502" s="430" t="s">
        <v>953</v>
      </c>
      <c r="D502" s="430" t="s">
        <v>954</v>
      </c>
      <c r="E502" s="430" t="s">
        <v>387</v>
      </c>
      <c r="F502" s="430" t="s">
        <v>932</v>
      </c>
      <c r="G502" s="431" t="s">
        <v>389</v>
      </c>
      <c r="H502" s="430" t="s">
        <v>390</v>
      </c>
      <c r="I502" s="430" t="s">
        <v>400</v>
      </c>
      <c r="J502" s="430">
        <v>19</v>
      </c>
      <c r="K502" s="432">
        <v>0</v>
      </c>
      <c r="L502" s="433" t="s">
        <v>929</v>
      </c>
      <c r="M502" s="434" t="s">
        <v>393</v>
      </c>
      <c r="N502" s="435">
        <v>0</v>
      </c>
      <c r="O502" s="435" t="e">
        <v>#NAME?</v>
      </c>
    </row>
    <row r="503" spans="1:15">
      <c r="A503" s="430" t="s">
        <v>955</v>
      </c>
      <c r="B503" s="430" t="s">
        <v>467</v>
      </c>
      <c r="C503" s="430" t="s">
        <v>467</v>
      </c>
      <c r="D503" s="430" t="s">
        <v>955</v>
      </c>
      <c r="E503" s="430" t="s">
        <v>387</v>
      </c>
      <c r="F503" s="430" t="s">
        <v>932</v>
      </c>
      <c r="G503" s="431" t="s">
        <v>389</v>
      </c>
      <c r="H503" s="430" t="s">
        <v>390</v>
      </c>
      <c r="I503" s="430" t="s">
        <v>391</v>
      </c>
      <c r="J503" s="430">
        <v>77</v>
      </c>
      <c r="K503" s="432">
        <v>0</v>
      </c>
      <c r="L503" s="433" t="s">
        <v>929</v>
      </c>
      <c r="M503" s="434" t="s">
        <v>393</v>
      </c>
      <c r="N503" s="435">
        <v>0</v>
      </c>
      <c r="O503" s="435" t="e">
        <v>#NAME?</v>
      </c>
    </row>
    <row r="504" spans="1:15">
      <c r="A504" s="430" t="s">
        <v>956</v>
      </c>
      <c r="B504" s="430" t="s">
        <v>395</v>
      </c>
      <c r="C504" s="430" t="s">
        <v>946</v>
      </c>
      <c r="D504" s="430" t="s">
        <v>957</v>
      </c>
      <c r="E504" s="430" t="s">
        <v>387</v>
      </c>
      <c r="F504" s="430" t="s">
        <v>778</v>
      </c>
      <c r="G504" s="431" t="s">
        <v>389</v>
      </c>
      <c r="H504" s="430" t="s">
        <v>390</v>
      </c>
      <c r="I504" s="430" t="s">
        <v>391</v>
      </c>
      <c r="J504" s="430">
        <v>77</v>
      </c>
      <c r="K504" s="432">
        <v>0</v>
      </c>
      <c r="L504" s="433" t="s">
        <v>929</v>
      </c>
      <c r="M504" s="434" t="s">
        <v>393</v>
      </c>
      <c r="N504" s="435">
        <v>0</v>
      </c>
      <c r="O504" s="435" t="e">
        <v>#NAME?</v>
      </c>
    </row>
    <row r="505" spans="1:15">
      <c r="A505" s="430" t="s">
        <v>958</v>
      </c>
      <c r="B505" s="430" t="s">
        <v>959</v>
      </c>
      <c r="C505" s="430" t="s">
        <v>959</v>
      </c>
      <c r="D505" s="430" t="s">
        <v>960</v>
      </c>
      <c r="E505" s="430" t="s">
        <v>387</v>
      </c>
      <c r="F505" s="430" t="s">
        <v>932</v>
      </c>
      <c r="G505" s="431" t="s">
        <v>389</v>
      </c>
      <c r="H505" s="430" t="s">
        <v>390</v>
      </c>
      <c r="I505" s="430" t="s">
        <v>391</v>
      </c>
      <c r="J505" s="430">
        <v>77</v>
      </c>
      <c r="K505" s="432">
        <v>0</v>
      </c>
      <c r="L505" s="433" t="s">
        <v>929</v>
      </c>
      <c r="M505" s="434" t="s">
        <v>393</v>
      </c>
      <c r="N505" s="435">
        <v>0</v>
      </c>
      <c r="O505" s="435" t="e">
        <v>#NAME?</v>
      </c>
    </row>
    <row r="506" spans="1:15">
      <c r="A506" s="430" t="s">
        <v>961</v>
      </c>
      <c r="B506" s="430" t="s">
        <v>959</v>
      </c>
      <c r="C506" s="430" t="s">
        <v>959</v>
      </c>
      <c r="D506" s="430" t="s">
        <v>961</v>
      </c>
      <c r="E506" s="430" t="s">
        <v>387</v>
      </c>
      <c r="F506" s="430" t="s">
        <v>932</v>
      </c>
      <c r="G506" s="431" t="s">
        <v>389</v>
      </c>
      <c r="H506" s="430" t="s">
        <v>390</v>
      </c>
      <c r="I506" s="430" t="s">
        <v>391</v>
      </c>
      <c r="J506" s="430">
        <v>77</v>
      </c>
      <c r="K506" s="432">
        <v>0</v>
      </c>
      <c r="L506" s="433" t="s">
        <v>929</v>
      </c>
      <c r="M506" s="434" t="s">
        <v>393</v>
      </c>
      <c r="N506" s="435">
        <v>0</v>
      </c>
      <c r="O506" s="435" t="e">
        <v>#NAME?</v>
      </c>
    </row>
    <row r="507" spans="1:15">
      <c r="A507" s="430" t="s">
        <v>962</v>
      </c>
      <c r="B507" s="430" t="s">
        <v>467</v>
      </c>
      <c r="C507" s="430" t="s">
        <v>467</v>
      </c>
      <c r="D507" s="430" t="s">
        <v>963</v>
      </c>
      <c r="E507" s="430" t="s">
        <v>387</v>
      </c>
      <c r="F507" s="430" t="s">
        <v>932</v>
      </c>
      <c r="G507" s="431" t="s">
        <v>389</v>
      </c>
      <c r="H507" s="430" t="s">
        <v>390</v>
      </c>
      <c r="I507" s="430" t="s">
        <v>391</v>
      </c>
      <c r="J507" s="430">
        <v>77</v>
      </c>
      <c r="K507" s="432">
        <v>0</v>
      </c>
      <c r="L507" s="433" t="s">
        <v>929</v>
      </c>
      <c r="M507" s="434" t="s">
        <v>393</v>
      </c>
      <c r="N507" s="435">
        <v>0</v>
      </c>
      <c r="O507" s="435" t="e">
        <v>#NAME?</v>
      </c>
    </row>
    <row r="508" spans="1:15">
      <c r="A508" s="430" t="s">
        <v>964</v>
      </c>
      <c r="B508" s="430" t="s">
        <v>965</v>
      </c>
      <c r="C508" s="430" t="s">
        <v>965</v>
      </c>
      <c r="D508" s="430" t="s">
        <v>966</v>
      </c>
      <c r="E508" s="430" t="s">
        <v>387</v>
      </c>
      <c r="F508" s="430" t="s">
        <v>932</v>
      </c>
      <c r="G508" s="431" t="s">
        <v>389</v>
      </c>
      <c r="H508" s="430" t="s">
        <v>390</v>
      </c>
      <c r="I508" s="430" t="s">
        <v>410</v>
      </c>
      <c r="J508" s="430">
        <v>69</v>
      </c>
      <c r="K508" s="432">
        <v>0</v>
      </c>
      <c r="L508" s="433" t="s">
        <v>929</v>
      </c>
      <c r="M508" s="434" t="s">
        <v>393</v>
      </c>
      <c r="N508" s="435">
        <v>0</v>
      </c>
      <c r="O508" s="435" t="e">
        <v>#NAME?</v>
      </c>
    </row>
    <row r="509" spans="1:15">
      <c r="A509" s="430" t="s">
        <v>967</v>
      </c>
      <c r="B509" s="430" t="s">
        <v>968</v>
      </c>
      <c r="C509" s="430" t="s">
        <v>969</v>
      </c>
      <c r="D509" s="430" t="s">
        <v>970</v>
      </c>
      <c r="E509" s="430" t="s">
        <v>387</v>
      </c>
      <c r="F509" s="430" t="s">
        <v>932</v>
      </c>
      <c r="G509" s="431" t="s">
        <v>389</v>
      </c>
      <c r="H509" s="430" t="s">
        <v>390</v>
      </c>
      <c r="I509" s="430" t="s">
        <v>391</v>
      </c>
      <c r="J509" s="430">
        <v>77</v>
      </c>
      <c r="K509" s="432">
        <v>0</v>
      </c>
      <c r="L509" s="433" t="s">
        <v>929</v>
      </c>
      <c r="M509" s="434" t="s">
        <v>393</v>
      </c>
      <c r="N509" s="435">
        <v>0</v>
      </c>
      <c r="O509" s="435" t="e">
        <v>#NAME?</v>
      </c>
    </row>
    <row r="510" spans="1:15">
      <c r="A510" s="430" t="s">
        <v>971</v>
      </c>
      <c r="B510" s="430" t="s">
        <v>741</v>
      </c>
      <c r="C510" s="430" t="s">
        <v>741</v>
      </c>
      <c r="D510" s="430" t="s">
        <v>972</v>
      </c>
      <c r="E510" s="430" t="s">
        <v>387</v>
      </c>
      <c r="F510" s="430" t="s">
        <v>932</v>
      </c>
      <c r="G510" s="431" t="s">
        <v>389</v>
      </c>
      <c r="H510" s="430" t="s">
        <v>390</v>
      </c>
      <c r="I510" s="430" t="s">
        <v>391</v>
      </c>
      <c r="J510" s="430">
        <v>77</v>
      </c>
      <c r="K510" s="432">
        <v>0</v>
      </c>
      <c r="L510" s="433" t="s">
        <v>929</v>
      </c>
      <c r="M510" s="434" t="s">
        <v>393</v>
      </c>
      <c r="N510" s="435">
        <v>0</v>
      </c>
      <c r="O510" s="435" t="e">
        <v>#NAME?</v>
      </c>
    </row>
    <row r="511" spans="1:15">
      <c r="A511" s="430" t="s">
        <v>973</v>
      </c>
      <c r="B511" s="430" t="s">
        <v>467</v>
      </c>
      <c r="C511" s="430" t="s">
        <v>467</v>
      </c>
      <c r="D511" s="430" t="s">
        <v>963</v>
      </c>
      <c r="E511" s="430" t="s">
        <v>387</v>
      </c>
      <c r="F511" s="430" t="s">
        <v>932</v>
      </c>
      <c r="G511" s="431" t="s">
        <v>389</v>
      </c>
      <c r="H511" s="430" t="s">
        <v>390</v>
      </c>
      <c r="I511" s="430" t="s">
        <v>391</v>
      </c>
      <c r="J511" s="430">
        <v>77</v>
      </c>
      <c r="K511" s="432">
        <v>0</v>
      </c>
      <c r="L511" s="433" t="s">
        <v>929</v>
      </c>
      <c r="M511" s="434" t="s">
        <v>393</v>
      </c>
      <c r="N511" s="435">
        <v>0</v>
      </c>
      <c r="O511" s="435" t="e">
        <v>#NAME?</v>
      </c>
    </row>
    <row r="512" spans="1:15">
      <c r="A512" s="430" t="s">
        <v>974</v>
      </c>
      <c r="B512" s="430" t="s">
        <v>975</v>
      </c>
      <c r="C512" s="430" t="s">
        <v>975</v>
      </c>
      <c r="D512" s="430" t="s">
        <v>975</v>
      </c>
      <c r="E512" s="430" t="s">
        <v>387</v>
      </c>
      <c r="F512" s="430" t="s">
        <v>932</v>
      </c>
      <c r="G512" s="431" t="s">
        <v>389</v>
      </c>
      <c r="H512" s="430" t="s">
        <v>390</v>
      </c>
      <c r="I512" s="430" t="s">
        <v>391</v>
      </c>
      <c r="J512" s="430">
        <v>77</v>
      </c>
      <c r="K512" s="432">
        <v>0</v>
      </c>
      <c r="L512" s="433" t="s">
        <v>929</v>
      </c>
      <c r="M512" s="434" t="s">
        <v>393</v>
      </c>
      <c r="N512" s="435">
        <v>0</v>
      </c>
      <c r="O512" s="435" t="e">
        <v>#NAME?</v>
      </c>
    </row>
    <row r="513" spans="1:15">
      <c r="A513" s="430" t="s">
        <v>976</v>
      </c>
      <c r="B513" s="430" t="s">
        <v>518</v>
      </c>
      <c r="C513" s="430" t="s">
        <v>977</v>
      </c>
      <c r="D513" s="430" t="s">
        <v>976</v>
      </c>
      <c r="E513" s="430" t="s">
        <v>387</v>
      </c>
      <c r="F513" s="430" t="s">
        <v>932</v>
      </c>
      <c r="G513" s="431" t="s">
        <v>389</v>
      </c>
      <c r="H513" s="430" t="s">
        <v>390</v>
      </c>
      <c r="I513" s="430" t="s">
        <v>391</v>
      </c>
      <c r="J513" s="430">
        <v>77</v>
      </c>
      <c r="K513" s="432">
        <v>0</v>
      </c>
      <c r="L513" s="433" t="s">
        <v>929</v>
      </c>
      <c r="M513" s="434" t="s">
        <v>393</v>
      </c>
      <c r="N513" s="435">
        <v>0</v>
      </c>
      <c r="O513" s="435" t="e">
        <v>#NAME?</v>
      </c>
    </row>
    <row r="514" spans="1:15">
      <c r="A514" s="430" t="s">
        <v>978</v>
      </c>
      <c r="B514" s="430" t="s">
        <v>402</v>
      </c>
      <c r="C514" s="430" t="s">
        <v>402</v>
      </c>
      <c r="D514" s="430" t="s">
        <v>837</v>
      </c>
      <c r="E514" s="430" t="s">
        <v>387</v>
      </c>
      <c r="F514" s="430" t="s">
        <v>778</v>
      </c>
      <c r="G514" s="431" t="s">
        <v>389</v>
      </c>
      <c r="H514" s="430" t="s">
        <v>390</v>
      </c>
      <c r="I514" s="430" t="s">
        <v>400</v>
      </c>
      <c r="J514" s="430">
        <v>19</v>
      </c>
      <c r="K514" s="432">
        <v>0</v>
      </c>
      <c r="L514" s="433" t="s">
        <v>929</v>
      </c>
      <c r="M514" s="434" t="s">
        <v>393</v>
      </c>
      <c r="N514" s="435">
        <v>0</v>
      </c>
      <c r="O514" s="435" t="e">
        <v>#NAME?</v>
      </c>
    </row>
    <row r="515" spans="1:15">
      <c r="A515" s="430" t="s">
        <v>952</v>
      </c>
      <c r="B515" s="430" t="s">
        <v>953</v>
      </c>
      <c r="C515" s="430" t="s">
        <v>953</v>
      </c>
      <c r="D515" s="430" t="s">
        <v>954</v>
      </c>
      <c r="E515" s="430" t="s">
        <v>387</v>
      </c>
      <c r="F515" s="430" t="s">
        <v>932</v>
      </c>
      <c r="G515" s="431" t="s">
        <v>389</v>
      </c>
      <c r="H515" s="430" t="s">
        <v>390</v>
      </c>
      <c r="I515" s="430" t="s">
        <v>391</v>
      </c>
      <c r="J515" s="430">
        <v>77</v>
      </c>
      <c r="K515" s="432">
        <v>0</v>
      </c>
      <c r="L515" s="433" t="s">
        <v>929</v>
      </c>
      <c r="M515" s="434" t="s">
        <v>393</v>
      </c>
      <c r="N515" s="435">
        <v>0</v>
      </c>
      <c r="O515" s="435" t="e">
        <v>#NAME?</v>
      </c>
    </row>
    <row r="516" spans="1:15">
      <c r="A516" s="430" t="s">
        <v>952</v>
      </c>
      <c r="B516" s="430" t="s">
        <v>953</v>
      </c>
      <c r="C516" s="430" t="s">
        <v>953</v>
      </c>
      <c r="D516" s="430" t="s">
        <v>954</v>
      </c>
      <c r="E516" s="430" t="s">
        <v>387</v>
      </c>
      <c r="F516" s="430" t="s">
        <v>932</v>
      </c>
      <c r="G516" s="431" t="s">
        <v>389</v>
      </c>
      <c r="H516" s="430" t="s">
        <v>390</v>
      </c>
      <c r="I516" s="430" t="s">
        <v>410</v>
      </c>
      <c r="J516" s="430">
        <v>69</v>
      </c>
      <c r="K516" s="432">
        <v>0</v>
      </c>
      <c r="L516" s="433" t="s">
        <v>929</v>
      </c>
      <c r="M516" s="434" t="s">
        <v>393</v>
      </c>
      <c r="N516" s="435">
        <v>0</v>
      </c>
      <c r="O516" s="435" t="e">
        <v>#NAME?</v>
      </c>
    </row>
    <row r="517" spans="1:15">
      <c r="A517" s="430" t="s">
        <v>979</v>
      </c>
      <c r="B517" s="430" t="s">
        <v>518</v>
      </c>
      <c r="C517" s="430" t="s">
        <v>897</v>
      </c>
      <c r="D517" s="430" t="s">
        <v>979</v>
      </c>
      <c r="E517" s="430" t="s">
        <v>387</v>
      </c>
      <c r="F517" s="430" t="s">
        <v>695</v>
      </c>
      <c r="G517" s="431" t="s">
        <v>389</v>
      </c>
      <c r="H517" s="430" t="s">
        <v>390</v>
      </c>
      <c r="I517" s="430" t="s">
        <v>400</v>
      </c>
      <c r="J517" s="430">
        <v>19</v>
      </c>
      <c r="K517" s="432">
        <v>0</v>
      </c>
      <c r="L517" s="433" t="s">
        <v>929</v>
      </c>
      <c r="M517" s="434" t="s">
        <v>393</v>
      </c>
      <c r="N517" s="435">
        <v>0</v>
      </c>
      <c r="O517" s="435" t="e">
        <v>#NAME?</v>
      </c>
    </row>
    <row r="518" spans="1:15">
      <c r="A518" s="430" t="s">
        <v>979</v>
      </c>
      <c r="B518" s="430" t="s">
        <v>518</v>
      </c>
      <c r="C518" s="430" t="s">
        <v>897</v>
      </c>
      <c r="D518" s="430" t="s">
        <v>979</v>
      </c>
      <c r="E518" s="430" t="s">
        <v>387</v>
      </c>
      <c r="F518" s="430" t="s">
        <v>695</v>
      </c>
      <c r="G518" s="431" t="s">
        <v>389</v>
      </c>
      <c r="H518" s="430" t="s">
        <v>390</v>
      </c>
      <c r="I518" s="430" t="s">
        <v>391</v>
      </c>
      <c r="J518" s="430">
        <v>77</v>
      </c>
      <c r="K518" s="432">
        <v>0</v>
      </c>
      <c r="L518" s="433" t="s">
        <v>929</v>
      </c>
      <c r="M518" s="434" t="s">
        <v>393</v>
      </c>
      <c r="N518" s="435">
        <v>0</v>
      </c>
      <c r="O518" s="435" t="e">
        <v>#NAME?</v>
      </c>
    </row>
    <row r="519" spans="1:15">
      <c r="A519" s="430" t="s">
        <v>979</v>
      </c>
      <c r="B519" s="430" t="s">
        <v>518</v>
      </c>
      <c r="C519" s="430" t="s">
        <v>897</v>
      </c>
      <c r="D519" s="430" t="s">
        <v>979</v>
      </c>
      <c r="E519" s="430" t="s">
        <v>387</v>
      </c>
      <c r="F519" s="430" t="s">
        <v>695</v>
      </c>
      <c r="G519" s="431" t="s">
        <v>389</v>
      </c>
      <c r="H519" s="430" t="s">
        <v>390</v>
      </c>
      <c r="I519" s="430" t="s">
        <v>410</v>
      </c>
      <c r="J519" s="430">
        <v>69</v>
      </c>
      <c r="K519" s="432">
        <v>0</v>
      </c>
      <c r="L519" s="433" t="s">
        <v>929</v>
      </c>
      <c r="M519" s="434" t="s">
        <v>393</v>
      </c>
      <c r="N519" s="435">
        <v>0</v>
      </c>
      <c r="O519" s="435" t="e">
        <v>#NAME?</v>
      </c>
    </row>
    <row r="520" spans="1:15">
      <c r="A520" s="430" t="s">
        <v>980</v>
      </c>
      <c r="B520" s="430" t="s">
        <v>591</v>
      </c>
      <c r="C520" s="430" t="s">
        <v>592</v>
      </c>
      <c r="D520" s="430" t="s">
        <v>981</v>
      </c>
      <c r="E520" s="430" t="s">
        <v>387</v>
      </c>
      <c r="F520" s="430" t="s">
        <v>932</v>
      </c>
      <c r="G520" s="431" t="s">
        <v>389</v>
      </c>
      <c r="H520" s="430" t="s">
        <v>390</v>
      </c>
      <c r="I520" s="430" t="s">
        <v>400</v>
      </c>
      <c r="J520" s="430">
        <v>19</v>
      </c>
      <c r="K520" s="432">
        <v>0</v>
      </c>
      <c r="L520" s="433" t="s">
        <v>929</v>
      </c>
      <c r="M520" s="434" t="s">
        <v>393</v>
      </c>
      <c r="N520" s="435">
        <v>0</v>
      </c>
      <c r="O520" s="435" t="e">
        <v>#NAME?</v>
      </c>
    </row>
    <row r="521" spans="1:15">
      <c r="A521" s="430" t="s">
        <v>982</v>
      </c>
      <c r="B521" s="430" t="s">
        <v>613</v>
      </c>
      <c r="C521" s="430" t="s">
        <v>983</v>
      </c>
      <c r="D521" s="430" t="s">
        <v>984</v>
      </c>
      <c r="E521" s="430" t="s">
        <v>387</v>
      </c>
      <c r="F521" s="430" t="s">
        <v>778</v>
      </c>
      <c r="G521" s="431" t="s">
        <v>389</v>
      </c>
      <c r="H521" s="430" t="s">
        <v>390</v>
      </c>
      <c r="I521" s="430" t="s">
        <v>400</v>
      </c>
      <c r="J521" s="430">
        <v>19</v>
      </c>
      <c r="K521" s="432">
        <v>9744160</v>
      </c>
      <c r="L521" s="433" t="s">
        <v>929</v>
      </c>
      <c r="M521" s="434" t="s">
        <v>393</v>
      </c>
      <c r="N521" s="435">
        <v>9744160</v>
      </c>
      <c r="O521" s="435" t="e">
        <v>#NAME?</v>
      </c>
    </row>
    <row r="522" spans="1:15">
      <c r="A522" s="430" t="s">
        <v>982</v>
      </c>
      <c r="B522" s="430" t="s">
        <v>613</v>
      </c>
      <c r="C522" s="430" t="s">
        <v>983</v>
      </c>
      <c r="D522" s="430" t="s">
        <v>984</v>
      </c>
      <c r="E522" s="430" t="s">
        <v>387</v>
      </c>
      <c r="F522" s="430" t="s">
        <v>778</v>
      </c>
      <c r="G522" s="431" t="s">
        <v>389</v>
      </c>
      <c r="H522" s="430" t="s">
        <v>390</v>
      </c>
      <c r="I522" s="430" t="s">
        <v>391</v>
      </c>
      <c r="J522" s="430">
        <v>77</v>
      </c>
      <c r="K522" s="432">
        <v>13328</v>
      </c>
      <c r="L522" s="433" t="s">
        <v>929</v>
      </c>
      <c r="M522" s="434" t="s">
        <v>393</v>
      </c>
      <c r="N522" s="435">
        <v>13328</v>
      </c>
      <c r="O522" s="435" t="e">
        <v>#NAME?</v>
      </c>
    </row>
    <row r="523" spans="1:15">
      <c r="A523" s="430" t="s">
        <v>982</v>
      </c>
      <c r="B523" s="430" t="s">
        <v>613</v>
      </c>
      <c r="C523" s="430" t="s">
        <v>983</v>
      </c>
      <c r="D523" s="430" t="s">
        <v>984</v>
      </c>
      <c r="E523" s="430" t="s">
        <v>387</v>
      </c>
      <c r="F523" s="430" t="s">
        <v>778</v>
      </c>
      <c r="G523" s="431" t="s">
        <v>389</v>
      </c>
      <c r="H523" s="430" t="s">
        <v>390</v>
      </c>
      <c r="I523" s="430" t="s">
        <v>410</v>
      </c>
      <c r="J523" s="430">
        <v>69</v>
      </c>
      <c r="K523" s="432">
        <v>61922</v>
      </c>
      <c r="L523" s="433" t="s">
        <v>929</v>
      </c>
      <c r="M523" s="434" t="s">
        <v>393</v>
      </c>
      <c r="N523" s="435">
        <v>61922</v>
      </c>
      <c r="O523" s="435" t="e">
        <v>#NAME?</v>
      </c>
    </row>
    <row r="524" spans="1:15">
      <c r="A524" s="430" t="s">
        <v>985</v>
      </c>
      <c r="B524" s="430" t="s">
        <v>860</v>
      </c>
      <c r="C524" s="430" t="s">
        <v>860</v>
      </c>
      <c r="D524" s="430" t="s">
        <v>986</v>
      </c>
      <c r="E524" s="430" t="s">
        <v>387</v>
      </c>
      <c r="F524" s="430" t="s">
        <v>932</v>
      </c>
      <c r="G524" s="431" t="s">
        <v>389</v>
      </c>
      <c r="H524" s="430" t="s">
        <v>390</v>
      </c>
      <c r="I524" s="430" t="s">
        <v>400</v>
      </c>
      <c r="J524" s="430">
        <v>19</v>
      </c>
      <c r="K524" s="432">
        <v>1454469</v>
      </c>
      <c r="L524" s="433" t="s">
        <v>929</v>
      </c>
      <c r="M524" s="434" t="s">
        <v>393</v>
      </c>
      <c r="N524" s="435">
        <v>1454469</v>
      </c>
      <c r="O524" s="435" t="e">
        <v>#NAME?</v>
      </c>
    </row>
    <row r="525" spans="1:15">
      <c r="A525" s="430" t="s">
        <v>985</v>
      </c>
      <c r="B525" s="430" t="s">
        <v>860</v>
      </c>
      <c r="C525" s="430" t="s">
        <v>860</v>
      </c>
      <c r="D525" s="430" t="s">
        <v>986</v>
      </c>
      <c r="E525" s="430" t="s">
        <v>387</v>
      </c>
      <c r="F525" s="430" t="s">
        <v>932</v>
      </c>
      <c r="G525" s="431" t="s">
        <v>389</v>
      </c>
      <c r="H525" s="430" t="s">
        <v>390</v>
      </c>
      <c r="I525" s="430" t="s">
        <v>391</v>
      </c>
      <c r="J525" s="430">
        <v>77</v>
      </c>
      <c r="K525" s="432">
        <v>0</v>
      </c>
      <c r="L525" s="433" t="s">
        <v>929</v>
      </c>
      <c r="M525" s="434" t="s">
        <v>393</v>
      </c>
      <c r="N525" s="435">
        <v>0</v>
      </c>
      <c r="O525" s="435" t="e">
        <v>#NAME?</v>
      </c>
    </row>
    <row r="526" spans="1:15">
      <c r="A526" s="430" t="s">
        <v>985</v>
      </c>
      <c r="B526" s="430" t="s">
        <v>860</v>
      </c>
      <c r="C526" s="430" t="s">
        <v>860</v>
      </c>
      <c r="D526" s="430" t="s">
        <v>986</v>
      </c>
      <c r="E526" s="430" t="s">
        <v>387</v>
      </c>
      <c r="F526" s="430" t="s">
        <v>932</v>
      </c>
      <c r="G526" s="431" t="s">
        <v>389</v>
      </c>
      <c r="H526" s="430" t="s">
        <v>390</v>
      </c>
      <c r="I526" s="430" t="s">
        <v>410</v>
      </c>
      <c r="J526" s="430">
        <v>69</v>
      </c>
      <c r="K526" s="432">
        <v>0</v>
      </c>
      <c r="L526" s="433" t="s">
        <v>929</v>
      </c>
      <c r="M526" s="434" t="s">
        <v>393</v>
      </c>
      <c r="N526" s="435">
        <v>0</v>
      </c>
      <c r="O526" s="435" t="e">
        <v>#NAME?</v>
      </c>
    </row>
    <row r="527" spans="1:15">
      <c r="A527" s="430" t="s">
        <v>987</v>
      </c>
      <c r="B527" s="430" t="s">
        <v>645</v>
      </c>
      <c r="C527" s="430" t="s">
        <v>988</v>
      </c>
      <c r="D527" s="430" t="s">
        <v>989</v>
      </c>
      <c r="E527" s="430" t="s">
        <v>387</v>
      </c>
      <c r="F527" s="430" t="s">
        <v>932</v>
      </c>
      <c r="G527" s="431" t="s">
        <v>389</v>
      </c>
      <c r="H527" s="430" t="s">
        <v>390</v>
      </c>
      <c r="I527" s="430" t="s">
        <v>400</v>
      </c>
      <c r="J527" s="430">
        <v>19</v>
      </c>
      <c r="K527" s="432">
        <v>0</v>
      </c>
      <c r="L527" s="433" t="s">
        <v>929</v>
      </c>
      <c r="M527" s="434" t="s">
        <v>393</v>
      </c>
      <c r="N527" s="435">
        <v>0</v>
      </c>
      <c r="O527" s="435" t="e">
        <v>#NAME?</v>
      </c>
    </row>
    <row r="528" spans="1:15">
      <c r="A528" s="430" t="s">
        <v>987</v>
      </c>
      <c r="B528" s="430" t="s">
        <v>645</v>
      </c>
      <c r="C528" s="430" t="s">
        <v>988</v>
      </c>
      <c r="D528" s="430" t="s">
        <v>989</v>
      </c>
      <c r="E528" s="430" t="s">
        <v>387</v>
      </c>
      <c r="F528" s="430" t="s">
        <v>932</v>
      </c>
      <c r="G528" s="431" t="s">
        <v>389</v>
      </c>
      <c r="H528" s="430" t="s">
        <v>390</v>
      </c>
      <c r="I528" s="430" t="s">
        <v>410</v>
      </c>
      <c r="J528" s="430">
        <v>69</v>
      </c>
      <c r="K528" s="432">
        <v>0</v>
      </c>
      <c r="L528" s="433" t="s">
        <v>929</v>
      </c>
      <c r="M528" s="434" t="s">
        <v>393</v>
      </c>
      <c r="N528" s="435">
        <v>0</v>
      </c>
      <c r="O528" s="435" t="e">
        <v>#NAME?</v>
      </c>
    </row>
    <row r="529" spans="1:15">
      <c r="A529" s="430" t="s">
        <v>971</v>
      </c>
      <c r="B529" s="430" t="s">
        <v>741</v>
      </c>
      <c r="C529" s="430" t="s">
        <v>741</v>
      </c>
      <c r="D529" s="430" t="s">
        <v>972</v>
      </c>
      <c r="E529" s="430" t="s">
        <v>387</v>
      </c>
      <c r="F529" s="430" t="s">
        <v>932</v>
      </c>
      <c r="G529" s="431" t="s">
        <v>389</v>
      </c>
      <c r="H529" s="430" t="s">
        <v>390</v>
      </c>
      <c r="I529" s="430" t="s">
        <v>400</v>
      </c>
      <c r="J529" s="430">
        <v>19</v>
      </c>
      <c r="K529" s="432">
        <v>0</v>
      </c>
      <c r="L529" s="433" t="s">
        <v>929</v>
      </c>
      <c r="M529" s="434" t="s">
        <v>393</v>
      </c>
      <c r="N529" s="435">
        <v>0</v>
      </c>
      <c r="O529" s="435" t="e">
        <v>#NAME?</v>
      </c>
    </row>
    <row r="530" spans="1:15">
      <c r="A530" s="430" t="s">
        <v>971</v>
      </c>
      <c r="B530" s="430" t="s">
        <v>741</v>
      </c>
      <c r="C530" s="430" t="s">
        <v>741</v>
      </c>
      <c r="D530" s="430" t="s">
        <v>972</v>
      </c>
      <c r="E530" s="430" t="s">
        <v>387</v>
      </c>
      <c r="F530" s="430" t="s">
        <v>932</v>
      </c>
      <c r="G530" s="431" t="s">
        <v>389</v>
      </c>
      <c r="H530" s="430" t="s">
        <v>390</v>
      </c>
      <c r="I530" s="430" t="s">
        <v>410</v>
      </c>
      <c r="J530" s="430">
        <v>69</v>
      </c>
      <c r="K530" s="432">
        <v>0</v>
      </c>
      <c r="L530" s="433" t="s">
        <v>929</v>
      </c>
      <c r="M530" s="434" t="s">
        <v>393</v>
      </c>
      <c r="N530" s="435">
        <v>0</v>
      </c>
      <c r="O530" s="435" t="e">
        <v>#NAME?</v>
      </c>
    </row>
    <row r="531" spans="1:15">
      <c r="A531" s="430" t="s">
        <v>955</v>
      </c>
      <c r="B531" s="430" t="s">
        <v>467</v>
      </c>
      <c r="C531" s="430" t="s">
        <v>467</v>
      </c>
      <c r="D531" s="430" t="s">
        <v>955</v>
      </c>
      <c r="E531" s="430" t="s">
        <v>387</v>
      </c>
      <c r="F531" s="430" t="s">
        <v>932</v>
      </c>
      <c r="G531" s="431" t="s">
        <v>389</v>
      </c>
      <c r="H531" s="430" t="s">
        <v>390</v>
      </c>
      <c r="I531" s="430" t="s">
        <v>400</v>
      </c>
      <c r="J531" s="430">
        <v>19</v>
      </c>
      <c r="K531" s="432">
        <v>0</v>
      </c>
      <c r="L531" s="433" t="s">
        <v>929</v>
      </c>
      <c r="M531" s="434" t="s">
        <v>393</v>
      </c>
      <c r="N531" s="435">
        <v>0</v>
      </c>
      <c r="O531" s="435" t="e">
        <v>#NAME?</v>
      </c>
    </row>
    <row r="532" spans="1:15">
      <c r="A532" s="430" t="s">
        <v>955</v>
      </c>
      <c r="B532" s="430" t="s">
        <v>467</v>
      </c>
      <c r="C532" s="430" t="s">
        <v>467</v>
      </c>
      <c r="D532" s="430" t="s">
        <v>955</v>
      </c>
      <c r="E532" s="430" t="s">
        <v>387</v>
      </c>
      <c r="F532" s="430" t="s">
        <v>932</v>
      </c>
      <c r="G532" s="431" t="s">
        <v>389</v>
      </c>
      <c r="H532" s="430" t="s">
        <v>390</v>
      </c>
      <c r="I532" s="430" t="s">
        <v>410</v>
      </c>
      <c r="J532" s="430">
        <v>69</v>
      </c>
      <c r="K532" s="432">
        <v>0</v>
      </c>
      <c r="L532" s="433" t="s">
        <v>929</v>
      </c>
      <c r="M532" s="434" t="s">
        <v>393</v>
      </c>
      <c r="N532" s="435">
        <v>0</v>
      </c>
      <c r="O532" s="435" t="e">
        <v>#NAME?</v>
      </c>
    </row>
    <row r="533" spans="1:15">
      <c r="A533" s="430" t="s">
        <v>981</v>
      </c>
      <c r="B533" s="430" t="s">
        <v>402</v>
      </c>
      <c r="C533" s="430" t="s">
        <v>402</v>
      </c>
      <c r="D533" s="430" t="s">
        <v>981</v>
      </c>
      <c r="E533" s="430" t="s">
        <v>387</v>
      </c>
      <c r="F533" s="430" t="s">
        <v>932</v>
      </c>
      <c r="G533" s="431" t="s">
        <v>389</v>
      </c>
      <c r="H533" s="430" t="s">
        <v>390</v>
      </c>
      <c r="I533" s="430" t="s">
        <v>400</v>
      </c>
      <c r="J533" s="430">
        <v>19</v>
      </c>
      <c r="K533" s="432">
        <v>0</v>
      </c>
      <c r="L533" s="433" t="s">
        <v>929</v>
      </c>
      <c r="M533" s="434" t="s">
        <v>393</v>
      </c>
      <c r="N533" s="435">
        <v>0</v>
      </c>
      <c r="O533" s="435" t="e">
        <v>#NAME?</v>
      </c>
    </row>
    <row r="534" spans="1:15">
      <c r="A534" s="430" t="s">
        <v>990</v>
      </c>
      <c r="B534" s="430" t="s">
        <v>991</v>
      </c>
      <c r="C534" s="430" t="s">
        <v>849</v>
      </c>
      <c r="D534" s="430" t="s">
        <v>992</v>
      </c>
      <c r="E534" s="430" t="s">
        <v>387</v>
      </c>
      <c r="F534" s="430" t="s">
        <v>936</v>
      </c>
      <c r="G534" s="431" t="s">
        <v>389</v>
      </c>
      <c r="H534" s="430" t="s">
        <v>390</v>
      </c>
      <c r="I534" s="430" t="s">
        <v>400</v>
      </c>
      <c r="J534" s="430">
        <v>19</v>
      </c>
      <c r="K534" s="432">
        <v>15318404</v>
      </c>
      <c r="L534" s="433" t="s">
        <v>929</v>
      </c>
      <c r="M534" s="434" t="s">
        <v>393</v>
      </c>
      <c r="N534" s="435">
        <v>15318404</v>
      </c>
      <c r="O534" s="435" t="e">
        <v>#NAME?</v>
      </c>
    </row>
    <row r="535" spans="1:15">
      <c r="A535" s="430" t="s">
        <v>990</v>
      </c>
      <c r="B535" s="430" t="s">
        <v>991</v>
      </c>
      <c r="C535" s="430" t="s">
        <v>849</v>
      </c>
      <c r="D535" s="430" t="s">
        <v>992</v>
      </c>
      <c r="E535" s="430" t="s">
        <v>387</v>
      </c>
      <c r="F535" s="430" t="s">
        <v>936</v>
      </c>
      <c r="G535" s="431" t="s">
        <v>389</v>
      </c>
      <c r="H535" s="430" t="s">
        <v>390</v>
      </c>
      <c r="I535" s="430" t="s">
        <v>391</v>
      </c>
      <c r="J535" s="430">
        <v>77</v>
      </c>
      <c r="K535" s="432">
        <v>0</v>
      </c>
      <c r="L535" s="433" t="s">
        <v>929</v>
      </c>
      <c r="M535" s="434" t="s">
        <v>393</v>
      </c>
      <c r="N535" s="435">
        <v>0</v>
      </c>
      <c r="O535" s="435" t="e">
        <v>#NAME?</v>
      </c>
    </row>
    <row r="536" spans="1:15">
      <c r="A536" s="430" t="s">
        <v>990</v>
      </c>
      <c r="B536" s="430" t="s">
        <v>991</v>
      </c>
      <c r="C536" s="430" t="s">
        <v>849</v>
      </c>
      <c r="D536" s="430" t="s">
        <v>992</v>
      </c>
      <c r="E536" s="430" t="s">
        <v>387</v>
      </c>
      <c r="F536" s="430" t="s">
        <v>936</v>
      </c>
      <c r="G536" s="431" t="s">
        <v>389</v>
      </c>
      <c r="H536" s="430" t="s">
        <v>390</v>
      </c>
      <c r="I536" s="430" t="s">
        <v>410</v>
      </c>
      <c r="J536" s="430">
        <v>69</v>
      </c>
      <c r="K536" s="432">
        <v>2357445</v>
      </c>
      <c r="L536" s="433" t="s">
        <v>929</v>
      </c>
      <c r="M536" s="434" t="s">
        <v>393</v>
      </c>
      <c r="N536" s="435">
        <v>2357445</v>
      </c>
      <c r="O536" s="435" t="e">
        <v>#NAME?</v>
      </c>
    </row>
    <row r="537" spans="1:15">
      <c r="A537" s="430" t="s">
        <v>993</v>
      </c>
      <c r="B537" s="430" t="s">
        <v>994</v>
      </c>
      <c r="C537" s="430" t="s">
        <v>995</v>
      </c>
      <c r="D537" s="430" t="s">
        <v>994</v>
      </c>
      <c r="E537" s="430" t="s">
        <v>387</v>
      </c>
      <c r="F537" s="430" t="s">
        <v>936</v>
      </c>
      <c r="G537" s="431" t="s">
        <v>389</v>
      </c>
      <c r="H537" s="430" t="s">
        <v>390</v>
      </c>
      <c r="I537" s="430" t="s">
        <v>400</v>
      </c>
      <c r="J537" s="430">
        <v>19</v>
      </c>
      <c r="K537" s="432">
        <v>45276322</v>
      </c>
      <c r="L537" s="433" t="s">
        <v>929</v>
      </c>
      <c r="M537" s="434" t="s">
        <v>393</v>
      </c>
      <c r="N537" s="435">
        <v>45276322</v>
      </c>
      <c r="O537" s="435" t="e">
        <v>#NAME?</v>
      </c>
    </row>
    <row r="538" spans="1:15">
      <c r="A538" s="430" t="s">
        <v>993</v>
      </c>
      <c r="B538" s="430" t="s">
        <v>994</v>
      </c>
      <c r="C538" s="430" t="s">
        <v>995</v>
      </c>
      <c r="D538" s="430" t="s">
        <v>994</v>
      </c>
      <c r="E538" s="430" t="s">
        <v>387</v>
      </c>
      <c r="F538" s="430" t="s">
        <v>936</v>
      </c>
      <c r="G538" s="431" t="s">
        <v>389</v>
      </c>
      <c r="H538" s="430" t="s">
        <v>390</v>
      </c>
      <c r="I538" s="430" t="s">
        <v>391</v>
      </c>
      <c r="J538" s="430">
        <v>77</v>
      </c>
      <c r="K538" s="432">
        <v>0</v>
      </c>
      <c r="L538" s="433" t="s">
        <v>929</v>
      </c>
      <c r="M538" s="434" t="s">
        <v>393</v>
      </c>
      <c r="N538" s="435">
        <v>0</v>
      </c>
      <c r="O538" s="435" t="e">
        <v>#NAME?</v>
      </c>
    </row>
    <row r="539" spans="1:15">
      <c r="A539" s="430" t="s">
        <v>993</v>
      </c>
      <c r="B539" s="430" t="s">
        <v>994</v>
      </c>
      <c r="C539" s="430" t="s">
        <v>995</v>
      </c>
      <c r="D539" s="430" t="s">
        <v>994</v>
      </c>
      <c r="E539" s="430" t="s">
        <v>387</v>
      </c>
      <c r="F539" s="430" t="s">
        <v>936</v>
      </c>
      <c r="G539" s="431" t="s">
        <v>389</v>
      </c>
      <c r="H539" s="430" t="s">
        <v>390</v>
      </c>
      <c r="I539" s="430" t="s">
        <v>410</v>
      </c>
      <c r="J539" s="430">
        <v>69</v>
      </c>
      <c r="K539" s="432">
        <v>5751689</v>
      </c>
      <c r="L539" s="433" t="s">
        <v>929</v>
      </c>
      <c r="M539" s="434" t="s">
        <v>393</v>
      </c>
      <c r="N539" s="435">
        <v>5751689</v>
      </c>
      <c r="O539" s="435" t="e">
        <v>#NAME?</v>
      </c>
    </row>
    <row r="540" spans="1:15">
      <c r="A540" s="430" t="s">
        <v>996</v>
      </c>
      <c r="B540" s="430" t="s">
        <v>447</v>
      </c>
      <c r="C540" s="430" t="s">
        <v>997</v>
      </c>
      <c r="D540" s="430" t="s">
        <v>996</v>
      </c>
      <c r="E540" s="430" t="s">
        <v>387</v>
      </c>
      <c r="F540" s="430" t="s">
        <v>936</v>
      </c>
      <c r="G540" s="431" t="s">
        <v>389</v>
      </c>
      <c r="H540" s="430" t="s">
        <v>390</v>
      </c>
      <c r="I540" s="430" t="s">
        <v>400</v>
      </c>
      <c r="J540" s="430">
        <v>19</v>
      </c>
      <c r="K540" s="432">
        <v>0</v>
      </c>
      <c r="L540" s="433" t="s">
        <v>929</v>
      </c>
      <c r="M540" s="434" t="s">
        <v>393</v>
      </c>
      <c r="N540" s="435">
        <v>0</v>
      </c>
      <c r="O540" s="435" t="e">
        <v>#NAME?</v>
      </c>
    </row>
    <row r="541" spans="1:15">
      <c r="A541" s="430" t="s">
        <v>996</v>
      </c>
      <c r="B541" s="430" t="s">
        <v>447</v>
      </c>
      <c r="C541" s="430" t="s">
        <v>997</v>
      </c>
      <c r="D541" s="430" t="s">
        <v>996</v>
      </c>
      <c r="E541" s="430" t="s">
        <v>387</v>
      </c>
      <c r="F541" s="430" t="s">
        <v>936</v>
      </c>
      <c r="G541" s="431" t="s">
        <v>389</v>
      </c>
      <c r="H541" s="430" t="s">
        <v>390</v>
      </c>
      <c r="I541" s="430" t="s">
        <v>410</v>
      </c>
      <c r="J541" s="430">
        <v>69</v>
      </c>
      <c r="K541" s="432">
        <v>0</v>
      </c>
      <c r="L541" s="433" t="s">
        <v>929</v>
      </c>
      <c r="M541" s="434" t="s">
        <v>393</v>
      </c>
      <c r="N541" s="435">
        <v>0</v>
      </c>
      <c r="O541" s="435" t="e">
        <v>#NAME?</v>
      </c>
    </row>
    <row r="542" spans="1:15">
      <c r="A542" s="430" t="s">
        <v>998</v>
      </c>
      <c r="B542" s="430" t="s">
        <v>492</v>
      </c>
      <c r="C542" s="430" t="s">
        <v>999</v>
      </c>
      <c r="D542" s="430" t="s">
        <v>1000</v>
      </c>
      <c r="E542" s="430" t="s">
        <v>387</v>
      </c>
      <c r="F542" s="430" t="s">
        <v>936</v>
      </c>
      <c r="G542" s="431" t="s">
        <v>389</v>
      </c>
      <c r="H542" s="430" t="s">
        <v>390</v>
      </c>
      <c r="I542" s="430" t="s">
        <v>400</v>
      </c>
      <c r="J542" s="430">
        <v>19</v>
      </c>
      <c r="K542" s="432">
        <v>5301474</v>
      </c>
      <c r="L542" s="433" t="s">
        <v>929</v>
      </c>
      <c r="M542" s="434" t="s">
        <v>393</v>
      </c>
      <c r="N542" s="435">
        <v>5301474</v>
      </c>
      <c r="O542" s="435" t="e">
        <v>#NAME?</v>
      </c>
    </row>
    <row r="543" spans="1:15">
      <c r="A543" s="430" t="s">
        <v>998</v>
      </c>
      <c r="B543" s="430" t="s">
        <v>492</v>
      </c>
      <c r="C543" s="430" t="s">
        <v>999</v>
      </c>
      <c r="D543" s="430" t="s">
        <v>1000</v>
      </c>
      <c r="E543" s="430" t="s">
        <v>387</v>
      </c>
      <c r="F543" s="430" t="s">
        <v>936</v>
      </c>
      <c r="G543" s="431" t="s">
        <v>389</v>
      </c>
      <c r="H543" s="430" t="s">
        <v>390</v>
      </c>
      <c r="I543" s="430" t="s">
        <v>410</v>
      </c>
      <c r="J543" s="430">
        <v>69</v>
      </c>
      <c r="K543" s="432">
        <v>617428</v>
      </c>
      <c r="L543" s="433" t="s">
        <v>929</v>
      </c>
      <c r="M543" s="434" t="s">
        <v>393</v>
      </c>
      <c r="N543" s="435">
        <v>617428</v>
      </c>
      <c r="O543" s="435" t="e">
        <v>#NAME?</v>
      </c>
    </row>
    <row r="544" spans="1:15">
      <c r="A544" s="430" t="s">
        <v>1001</v>
      </c>
      <c r="B544" s="430" t="s">
        <v>994</v>
      </c>
      <c r="C544" s="430" t="s">
        <v>1002</v>
      </c>
      <c r="D544" s="430" t="s">
        <v>1003</v>
      </c>
      <c r="E544" s="430" t="s">
        <v>387</v>
      </c>
      <c r="F544" s="430" t="s">
        <v>936</v>
      </c>
      <c r="G544" s="431" t="s">
        <v>389</v>
      </c>
      <c r="H544" s="430" t="s">
        <v>390</v>
      </c>
      <c r="I544" s="430" t="s">
        <v>400</v>
      </c>
      <c r="J544" s="430">
        <v>19</v>
      </c>
      <c r="K544" s="432">
        <v>59552405</v>
      </c>
      <c r="L544" s="433" t="s">
        <v>929</v>
      </c>
      <c r="M544" s="434" t="s">
        <v>393</v>
      </c>
      <c r="N544" s="435">
        <v>59552405</v>
      </c>
      <c r="O544" s="435" t="e">
        <v>#NAME?</v>
      </c>
    </row>
    <row r="545" spans="1:15">
      <c r="A545" s="430" t="s">
        <v>1001</v>
      </c>
      <c r="B545" s="430" t="s">
        <v>994</v>
      </c>
      <c r="C545" s="430" t="s">
        <v>1002</v>
      </c>
      <c r="D545" s="430" t="s">
        <v>1003</v>
      </c>
      <c r="E545" s="430" t="s">
        <v>387</v>
      </c>
      <c r="F545" s="430" t="s">
        <v>936</v>
      </c>
      <c r="G545" s="431" t="s">
        <v>389</v>
      </c>
      <c r="H545" s="430" t="s">
        <v>390</v>
      </c>
      <c r="I545" s="430" t="s">
        <v>410</v>
      </c>
      <c r="J545" s="430">
        <v>69</v>
      </c>
      <c r="K545" s="432">
        <v>4310351</v>
      </c>
      <c r="L545" s="433" t="s">
        <v>929</v>
      </c>
      <c r="M545" s="434" t="s">
        <v>393</v>
      </c>
      <c r="N545" s="435">
        <v>4310351</v>
      </c>
      <c r="O545" s="435" t="e">
        <v>#NAME?</v>
      </c>
    </row>
    <row r="546" spans="1:15">
      <c r="A546" s="430" t="s">
        <v>948</v>
      </c>
      <c r="B546" s="430" t="s">
        <v>495</v>
      </c>
      <c r="C546" s="430" t="s">
        <v>495</v>
      </c>
      <c r="D546" s="430" t="s">
        <v>495</v>
      </c>
      <c r="E546" s="430" t="s">
        <v>387</v>
      </c>
      <c r="F546" s="430" t="s">
        <v>936</v>
      </c>
      <c r="G546" s="431" t="s">
        <v>389</v>
      </c>
      <c r="H546" s="430" t="s">
        <v>390</v>
      </c>
      <c r="I546" s="430" t="s">
        <v>391</v>
      </c>
      <c r="J546" s="430">
        <v>77</v>
      </c>
      <c r="K546" s="432">
        <v>0</v>
      </c>
      <c r="L546" s="433" t="s">
        <v>929</v>
      </c>
      <c r="M546" s="434" t="s">
        <v>393</v>
      </c>
      <c r="N546" s="435">
        <v>0</v>
      </c>
      <c r="O546" s="435" t="e">
        <v>#NAME?</v>
      </c>
    </row>
    <row r="547" spans="1:15">
      <c r="A547" s="430" t="s">
        <v>948</v>
      </c>
      <c r="B547" s="430" t="s">
        <v>495</v>
      </c>
      <c r="C547" s="430" t="s">
        <v>495</v>
      </c>
      <c r="D547" s="430" t="s">
        <v>495</v>
      </c>
      <c r="E547" s="430" t="s">
        <v>387</v>
      </c>
      <c r="F547" s="430" t="s">
        <v>936</v>
      </c>
      <c r="G547" s="431" t="s">
        <v>389</v>
      </c>
      <c r="H547" s="430" t="s">
        <v>390</v>
      </c>
      <c r="I547" s="430" t="s">
        <v>410</v>
      </c>
      <c r="J547" s="430">
        <v>69</v>
      </c>
      <c r="K547" s="432">
        <v>0</v>
      </c>
      <c r="L547" s="433" t="s">
        <v>929</v>
      </c>
      <c r="M547" s="434" t="s">
        <v>393</v>
      </c>
      <c r="N547" s="435">
        <v>0</v>
      </c>
      <c r="O547" s="435" t="e">
        <v>#NAME?</v>
      </c>
    </row>
    <row r="548" spans="1:15">
      <c r="A548" s="430" t="s">
        <v>1004</v>
      </c>
      <c r="B548" s="430" t="s">
        <v>518</v>
      </c>
      <c r="C548" s="430" t="s">
        <v>1005</v>
      </c>
      <c r="D548" s="430" t="s">
        <v>1006</v>
      </c>
      <c r="E548" s="430" t="s">
        <v>387</v>
      </c>
      <c r="F548" s="430" t="s">
        <v>936</v>
      </c>
      <c r="G548" s="431" t="s">
        <v>389</v>
      </c>
      <c r="H548" s="430" t="s">
        <v>390</v>
      </c>
      <c r="I548" s="430" t="s">
        <v>400</v>
      </c>
      <c r="J548" s="430">
        <v>19</v>
      </c>
      <c r="K548" s="432">
        <v>0</v>
      </c>
      <c r="L548" s="433" t="s">
        <v>929</v>
      </c>
      <c r="M548" s="434" t="s">
        <v>393</v>
      </c>
      <c r="N548" s="435">
        <v>0</v>
      </c>
      <c r="O548" s="435" t="e">
        <v>#NAME?</v>
      </c>
    </row>
    <row r="549" spans="1:15">
      <c r="A549" s="430" t="s">
        <v>1004</v>
      </c>
      <c r="B549" s="430" t="s">
        <v>518</v>
      </c>
      <c r="C549" s="430" t="s">
        <v>1005</v>
      </c>
      <c r="D549" s="430" t="s">
        <v>1006</v>
      </c>
      <c r="E549" s="430" t="s">
        <v>387</v>
      </c>
      <c r="F549" s="430" t="s">
        <v>936</v>
      </c>
      <c r="G549" s="431" t="s">
        <v>389</v>
      </c>
      <c r="H549" s="430" t="s">
        <v>390</v>
      </c>
      <c r="I549" s="430" t="s">
        <v>410</v>
      </c>
      <c r="J549" s="430">
        <v>69</v>
      </c>
      <c r="K549" s="432">
        <v>55918</v>
      </c>
      <c r="L549" s="433" t="s">
        <v>929</v>
      </c>
      <c r="M549" s="434" t="s">
        <v>393</v>
      </c>
      <c r="N549" s="435">
        <v>55918</v>
      </c>
      <c r="O549" s="435" t="e">
        <v>#NAME?</v>
      </c>
    </row>
    <row r="550" spans="1:15">
      <c r="A550" s="430" t="s">
        <v>1007</v>
      </c>
      <c r="B550" s="430" t="s">
        <v>587</v>
      </c>
      <c r="C550" s="430" t="s">
        <v>1008</v>
      </c>
      <c r="D550" s="430" t="s">
        <v>1009</v>
      </c>
      <c r="E550" s="430" t="s">
        <v>387</v>
      </c>
      <c r="F550" s="430" t="s">
        <v>936</v>
      </c>
      <c r="G550" s="431" t="s">
        <v>389</v>
      </c>
      <c r="H550" s="430" t="s">
        <v>390</v>
      </c>
      <c r="I550" s="430" t="s">
        <v>400</v>
      </c>
      <c r="J550" s="430">
        <v>19</v>
      </c>
      <c r="K550" s="432">
        <v>0</v>
      </c>
      <c r="L550" s="433" t="s">
        <v>929</v>
      </c>
      <c r="M550" s="434" t="s">
        <v>393</v>
      </c>
      <c r="N550" s="435">
        <v>0</v>
      </c>
      <c r="O550" s="435" t="e">
        <v>#NAME?</v>
      </c>
    </row>
    <row r="551" spans="1:15">
      <c r="A551" s="430" t="s">
        <v>1007</v>
      </c>
      <c r="B551" s="430" t="s">
        <v>587</v>
      </c>
      <c r="C551" s="430" t="s">
        <v>1008</v>
      </c>
      <c r="D551" s="430" t="s">
        <v>1009</v>
      </c>
      <c r="E551" s="430" t="s">
        <v>387</v>
      </c>
      <c r="F551" s="430" t="s">
        <v>936</v>
      </c>
      <c r="G551" s="431" t="s">
        <v>389</v>
      </c>
      <c r="H551" s="430" t="s">
        <v>390</v>
      </c>
      <c r="I551" s="430" t="s">
        <v>391</v>
      </c>
      <c r="J551" s="430">
        <v>77</v>
      </c>
      <c r="K551" s="432">
        <v>0</v>
      </c>
      <c r="L551" s="433" t="s">
        <v>929</v>
      </c>
      <c r="M551" s="434" t="s">
        <v>393</v>
      </c>
      <c r="N551" s="435">
        <v>0</v>
      </c>
      <c r="O551" s="435" t="e">
        <v>#NAME?</v>
      </c>
    </row>
    <row r="552" spans="1:15">
      <c r="A552" s="430" t="s">
        <v>1007</v>
      </c>
      <c r="B552" s="430" t="s">
        <v>587</v>
      </c>
      <c r="C552" s="430" t="s">
        <v>1008</v>
      </c>
      <c r="D552" s="430" t="s">
        <v>1009</v>
      </c>
      <c r="E552" s="430" t="s">
        <v>387</v>
      </c>
      <c r="F552" s="430" t="s">
        <v>936</v>
      </c>
      <c r="G552" s="431" t="s">
        <v>389</v>
      </c>
      <c r="H552" s="430" t="s">
        <v>390</v>
      </c>
      <c r="I552" s="430" t="s">
        <v>410</v>
      </c>
      <c r="J552" s="430">
        <v>69</v>
      </c>
      <c r="K552" s="432">
        <v>213551</v>
      </c>
      <c r="L552" s="433" t="s">
        <v>929</v>
      </c>
      <c r="M552" s="434" t="s">
        <v>393</v>
      </c>
      <c r="N552" s="435">
        <v>213551</v>
      </c>
      <c r="O552" s="435" t="e">
        <v>#NAME?</v>
      </c>
    </row>
    <row r="553" spans="1:15">
      <c r="A553" s="430" t="s">
        <v>1010</v>
      </c>
      <c r="B553" s="430" t="s">
        <v>422</v>
      </c>
      <c r="C553" s="430" t="s">
        <v>423</v>
      </c>
      <c r="D553" s="430" t="s">
        <v>1011</v>
      </c>
      <c r="E553" s="430" t="s">
        <v>387</v>
      </c>
      <c r="F553" s="430" t="s">
        <v>936</v>
      </c>
      <c r="G553" s="431" t="s">
        <v>389</v>
      </c>
      <c r="H553" s="430" t="s">
        <v>390</v>
      </c>
      <c r="I553" s="430" t="s">
        <v>400</v>
      </c>
      <c r="J553" s="430">
        <v>19</v>
      </c>
      <c r="K553" s="432">
        <v>38008820</v>
      </c>
      <c r="L553" s="433" t="s">
        <v>929</v>
      </c>
      <c r="M553" s="434" t="s">
        <v>393</v>
      </c>
      <c r="N553" s="435">
        <v>38008820</v>
      </c>
      <c r="O553" s="435" t="e">
        <v>#NAME?</v>
      </c>
    </row>
    <row r="554" spans="1:15">
      <c r="A554" s="430" t="s">
        <v>1010</v>
      </c>
      <c r="B554" s="430" t="s">
        <v>422</v>
      </c>
      <c r="C554" s="430" t="s">
        <v>423</v>
      </c>
      <c r="D554" s="430" t="s">
        <v>1011</v>
      </c>
      <c r="E554" s="430" t="s">
        <v>387</v>
      </c>
      <c r="F554" s="430" t="s">
        <v>936</v>
      </c>
      <c r="G554" s="431" t="s">
        <v>389</v>
      </c>
      <c r="H554" s="430" t="s">
        <v>390</v>
      </c>
      <c r="I554" s="430" t="s">
        <v>391</v>
      </c>
      <c r="J554" s="430">
        <v>77</v>
      </c>
      <c r="K554" s="432">
        <v>0</v>
      </c>
      <c r="L554" s="433" t="s">
        <v>929</v>
      </c>
      <c r="M554" s="434" t="s">
        <v>393</v>
      </c>
      <c r="N554" s="435">
        <v>0</v>
      </c>
      <c r="O554" s="435" t="e">
        <v>#NAME?</v>
      </c>
    </row>
    <row r="555" spans="1:15">
      <c r="A555" s="430" t="s">
        <v>1010</v>
      </c>
      <c r="B555" s="430" t="s">
        <v>422</v>
      </c>
      <c r="C555" s="430" t="s">
        <v>423</v>
      </c>
      <c r="D555" s="430" t="s">
        <v>1011</v>
      </c>
      <c r="E555" s="430" t="s">
        <v>387</v>
      </c>
      <c r="F555" s="430" t="s">
        <v>936</v>
      </c>
      <c r="G555" s="431" t="s">
        <v>389</v>
      </c>
      <c r="H555" s="430" t="s">
        <v>390</v>
      </c>
      <c r="I555" s="430" t="s">
        <v>410</v>
      </c>
      <c r="J555" s="430">
        <v>69</v>
      </c>
      <c r="K555" s="432">
        <v>13850000</v>
      </c>
      <c r="L555" s="433" t="s">
        <v>929</v>
      </c>
      <c r="M555" s="434" t="s">
        <v>393</v>
      </c>
      <c r="N555" s="435">
        <v>13850000</v>
      </c>
      <c r="O555" s="435" t="e">
        <v>#NAME?</v>
      </c>
    </row>
    <row r="556" spans="1:15">
      <c r="A556" s="430" t="s">
        <v>1012</v>
      </c>
      <c r="B556" s="430" t="s">
        <v>1013</v>
      </c>
      <c r="C556" s="430" t="s">
        <v>1013</v>
      </c>
      <c r="D556" s="430" t="s">
        <v>1014</v>
      </c>
      <c r="E556" s="430" t="s">
        <v>387</v>
      </c>
      <c r="F556" s="430" t="s">
        <v>936</v>
      </c>
      <c r="G556" s="431" t="s">
        <v>389</v>
      </c>
      <c r="H556" s="430" t="s">
        <v>390</v>
      </c>
      <c r="I556" s="430" t="s">
        <v>400</v>
      </c>
      <c r="J556" s="430">
        <v>19</v>
      </c>
      <c r="K556" s="432">
        <v>36016837</v>
      </c>
      <c r="L556" s="433" t="s">
        <v>929</v>
      </c>
      <c r="M556" s="434" t="s">
        <v>393</v>
      </c>
      <c r="N556" s="435">
        <v>36016837</v>
      </c>
      <c r="O556" s="435" t="e">
        <v>#NAME?</v>
      </c>
    </row>
    <row r="557" spans="1:15">
      <c r="A557" s="430" t="s">
        <v>1012</v>
      </c>
      <c r="B557" s="430" t="s">
        <v>1013</v>
      </c>
      <c r="C557" s="430" t="s">
        <v>1013</v>
      </c>
      <c r="D557" s="430" t="s">
        <v>1014</v>
      </c>
      <c r="E557" s="430" t="s">
        <v>387</v>
      </c>
      <c r="F557" s="430" t="s">
        <v>936</v>
      </c>
      <c r="G557" s="431" t="s">
        <v>389</v>
      </c>
      <c r="H557" s="430" t="s">
        <v>390</v>
      </c>
      <c r="I557" s="430" t="s">
        <v>391</v>
      </c>
      <c r="J557" s="430">
        <v>77</v>
      </c>
      <c r="K557" s="432">
        <v>0</v>
      </c>
      <c r="L557" s="433" t="s">
        <v>929</v>
      </c>
      <c r="M557" s="434" t="s">
        <v>393</v>
      </c>
      <c r="N557" s="435">
        <v>0</v>
      </c>
      <c r="O557" s="435" t="e">
        <v>#NAME?</v>
      </c>
    </row>
    <row r="558" spans="1:15">
      <c r="A558" s="430" t="s">
        <v>1012</v>
      </c>
      <c r="B558" s="430" t="s">
        <v>1013</v>
      </c>
      <c r="C558" s="430" t="s">
        <v>1013</v>
      </c>
      <c r="D558" s="430" t="s">
        <v>1014</v>
      </c>
      <c r="E558" s="430" t="s">
        <v>387</v>
      </c>
      <c r="F558" s="430" t="s">
        <v>936</v>
      </c>
      <c r="G558" s="431" t="s">
        <v>389</v>
      </c>
      <c r="H558" s="430" t="s">
        <v>390</v>
      </c>
      <c r="I558" s="430" t="s">
        <v>410</v>
      </c>
      <c r="J558" s="430">
        <v>69</v>
      </c>
      <c r="K558" s="432">
        <v>5005680</v>
      </c>
      <c r="L558" s="433" t="s">
        <v>929</v>
      </c>
      <c r="M558" s="434" t="s">
        <v>393</v>
      </c>
      <c r="N558" s="435">
        <v>5005680</v>
      </c>
      <c r="O558" s="435" t="e">
        <v>#NAME?</v>
      </c>
    </row>
    <row r="559" spans="1:15">
      <c r="A559" s="430" t="s">
        <v>1015</v>
      </c>
      <c r="B559" s="430" t="s">
        <v>464</v>
      </c>
      <c r="C559" s="430" t="s">
        <v>1016</v>
      </c>
      <c r="D559" s="430" t="s">
        <v>1015</v>
      </c>
      <c r="E559" s="430" t="s">
        <v>387</v>
      </c>
      <c r="F559" s="430" t="s">
        <v>936</v>
      </c>
      <c r="G559" s="431" t="s">
        <v>389</v>
      </c>
      <c r="H559" s="430" t="s">
        <v>390</v>
      </c>
      <c r="I559" s="430" t="s">
        <v>400</v>
      </c>
      <c r="J559" s="430">
        <v>19</v>
      </c>
      <c r="K559" s="432">
        <v>20277989</v>
      </c>
      <c r="L559" s="433" t="s">
        <v>929</v>
      </c>
      <c r="M559" s="434" t="s">
        <v>393</v>
      </c>
      <c r="N559" s="435">
        <v>20277989</v>
      </c>
      <c r="O559" s="435" t="e">
        <v>#NAME?</v>
      </c>
    </row>
    <row r="560" spans="1:15">
      <c r="A560" s="430" t="s">
        <v>1015</v>
      </c>
      <c r="B560" s="430" t="s">
        <v>464</v>
      </c>
      <c r="C560" s="430" t="s">
        <v>1016</v>
      </c>
      <c r="D560" s="430" t="s">
        <v>1015</v>
      </c>
      <c r="E560" s="430" t="s">
        <v>387</v>
      </c>
      <c r="F560" s="430" t="s">
        <v>936</v>
      </c>
      <c r="G560" s="431" t="s">
        <v>389</v>
      </c>
      <c r="H560" s="430" t="s">
        <v>390</v>
      </c>
      <c r="I560" s="430" t="s">
        <v>391</v>
      </c>
      <c r="J560" s="430">
        <v>77</v>
      </c>
      <c r="K560" s="432">
        <v>0</v>
      </c>
      <c r="L560" s="433" t="s">
        <v>929</v>
      </c>
      <c r="M560" s="434" t="s">
        <v>393</v>
      </c>
      <c r="N560" s="435">
        <v>0</v>
      </c>
      <c r="O560" s="435" t="e">
        <v>#NAME?</v>
      </c>
    </row>
    <row r="561" spans="1:15">
      <c r="A561" s="430" t="s">
        <v>1015</v>
      </c>
      <c r="B561" s="430" t="s">
        <v>464</v>
      </c>
      <c r="C561" s="430" t="s">
        <v>1016</v>
      </c>
      <c r="D561" s="430" t="s">
        <v>1015</v>
      </c>
      <c r="E561" s="430" t="s">
        <v>387</v>
      </c>
      <c r="F561" s="430" t="s">
        <v>936</v>
      </c>
      <c r="G561" s="431" t="s">
        <v>389</v>
      </c>
      <c r="H561" s="430" t="s">
        <v>390</v>
      </c>
      <c r="I561" s="430" t="s">
        <v>410</v>
      </c>
      <c r="J561" s="430">
        <v>69</v>
      </c>
      <c r="K561" s="432">
        <v>6451865</v>
      </c>
      <c r="L561" s="433" t="s">
        <v>929</v>
      </c>
      <c r="M561" s="434" t="s">
        <v>393</v>
      </c>
      <c r="N561" s="435">
        <v>6451865</v>
      </c>
      <c r="O561" s="435" t="e">
        <v>#NAME?</v>
      </c>
    </row>
    <row r="562" spans="1:15">
      <c r="A562" s="430" t="s">
        <v>1017</v>
      </c>
      <c r="B562" s="430" t="s">
        <v>518</v>
      </c>
      <c r="C562" s="430" t="s">
        <v>1018</v>
      </c>
      <c r="D562" s="430" t="s">
        <v>1019</v>
      </c>
      <c r="E562" s="430" t="s">
        <v>387</v>
      </c>
      <c r="F562" s="430" t="s">
        <v>936</v>
      </c>
      <c r="G562" s="431" t="s">
        <v>389</v>
      </c>
      <c r="H562" s="430" t="s">
        <v>390</v>
      </c>
      <c r="I562" s="430" t="s">
        <v>400</v>
      </c>
      <c r="J562" s="430">
        <v>19</v>
      </c>
      <c r="K562" s="432">
        <v>37440957</v>
      </c>
      <c r="L562" s="433" t="s">
        <v>929</v>
      </c>
      <c r="M562" s="434" t="s">
        <v>393</v>
      </c>
      <c r="N562" s="435">
        <v>37440957</v>
      </c>
      <c r="O562" s="435" t="e">
        <v>#NAME?</v>
      </c>
    </row>
    <row r="563" spans="1:15">
      <c r="A563" s="430" t="s">
        <v>1017</v>
      </c>
      <c r="B563" s="430" t="s">
        <v>518</v>
      </c>
      <c r="C563" s="430" t="s">
        <v>1018</v>
      </c>
      <c r="D563" s="430" t="s">
        <v>1019</v>
      </c>
      <c r="E563" s="430" t="s">
        <v>387</v>
      </c>
      <c r="F563" s="430" t="s">
        <v>936</v>
      </c>
      <c r="G563" s="431" t="s">
        <v>389</v>
      </c>
      <c r="H563" s="430" t="s">
        <v>390</v>
      </c>
      <c r="I563" s="430" t="s">
        <v>391</v>
      </c>
      <c r="J563" s="430">
        <v>77</v>
      </c>
      <c r="K563" s="432">
        <v>0</v>
      </c>
      <c r="L563" s="433" t="s">
        <v>929</v>
      </c>
      <c r="M563" s="434" t="s">
        <v>393</v>
      </c>
      <c r="N563" s="435">
        <v>0</v>
      </c>
      <c r="O563" s="435" t="e">
        <v>#NAME?</v>
      </c>
    </row>
    <row r="564" spans="1:15">
      <c r="A564" s="430" t="s">
        <v>1017</v>
      </c>
      <c r="B564" s="430" t="s">
        <v>518</v>
      </c>
      <c r="C564" s="430" t="s">
        <v>1018</v>
      </c>
      <c r="D564" s="430" t="s">
        <v>1019</v>
      </c>
      <c r="E564" s="430" t="s">
        <v>387</v>
      </c>
      <c r="F564" s="430" t="s">
        <v>936</v>
      </c>
      <c r="G564" s="431" t="s">
        <v>389</v>
      </c>
      <c r="H564" s="430" t="s">
        <v>390</v>
      </c>
      <c r="I564" s="430" t="s">
        <v>410</v>
      </c>
      <c r="J564" s="430">
        <v>69</v>
      </c>
      <c r="K564" s="432">
        <v>5493461</v>
      </c>
      <c r="L564" s="433" t="s">
        <v>929</v>
      </c>
      <c r="M564" s="434" t="s">
        <v>393</v>
      </c>
      <c r="N564" s="435">
        <v>5493461</v>
      </c>
      <c r="O564" s="435" t="e">
        <v>#NAME?</v>
      </c>
    </row>
    <row r="565" spans="1:15">
      <c r="A565" s="430" t="s">
        <v>1020</v>
      </c>
      <c r="B565" s="430" t="s">
        <v>585</v>
      </c>
      <c r="C565" s="430" t="s">
        <v>585</v>
      </c>
      <c r="D565" s="430" t="s">
        <v>585</v>
      </c>
      <c r="E565" s="430" t="s">
        <v>387</v>
      </c>
      <c r="F565" s="430" t="s">
        <v>936</v>
      </c>
      <c r="G565" s="431" t="s">
        <v>389</v>
      </c>
      <c r="H565" s="430" t="s">
        <v>390</v>
      </c>
      <c r="I565" s="430" t="s">
        <v>400</v>
      </c>
      <c r="J565" s="430">
        <v>19</v>
      </c>
      <c r="K565" s="432">
        <v>1676279</v>
      </c>
      <c r="L565" s="433" t="s">
        <v>929</v>
      </c>
      <c r="M565" s="434" t="s">
        <v>393</v>
      </c>
      <c r="N565" s="435">
        <v>1676279</v>
      </c>
      <c r="O565" s="435" t="e">
        <v>#NAME?</v>
      </c>
    </row>
    <row r="566" spans="1:15">
      <c r="A566" s="430" t="s">
        <v>1020</v>
      </c>
      <c r="B566" s="430" t="s">
        <v>585</v>
      </c>
      <c r="C566" s="430" t="s">
        <v>585</v>
      </c>
      <c r="D566" s="430" t="s">
        <v>585</v>
      </c>
      <c r="E566" s="430" t="s">
        <v>387</v>
      </c>
      <c r="F566" s="430" t="s">
        <v>936</v>
      </c>
      <c r="G566" s="431" t="s">
        <v>389</v>
      </c>
      <c r="H566" s="430" t="s">
        <v>390</v>
      </c>
      <c r="I566" s="430" t="s">
        <v>391</v>
      </c>
      <c r="J566" s="430">
        <v>77</v>
      </c>
      <c r="K566" s="432">
        <v>0</v>
      </c>
      <c r="L566" s="433" t="s">
        <v>929</v>
      </c>
      <c r="M566" s="434" t="s">
        <v>393</v>
      </c>
      <c r="N566" s="435">
        <v>0</v>
      </c>
      <c r="O566" s="435" t="e">
        <v>#NAME?</v>
      </c>
    </row>
    <row r="567" spans="1:15">
      <c r="A567" s="430" t="s">
        <v>1020</v>
      </c>
      <c r="B567" s="430" t="s">
        <v>585</v>
      </c>
      <c r="C567" s="430" t="s">
        <v>585</v>
      </c>
      <c r="D567" s="430" t="s">
        <v>585</v>
      </c>
      <c r="E567" s="430" t="s">
        <v>387</v>
      </c>
      <c r="F567" s="430" t="s">
        <v>936</v>
      </c>
      <c r="G567" s="431" t="s">
        <v>389</v>
      </c>
      <c r="H567" s="430" t="s">
        <v>390</v>
      </c>
      <c r="I567" s="430" t="s">
        <v>410</v>
      </c>
      <c r="J567" s="430">
        <v>69</v>
      </c>
      <c r="K567" s="432">
        <v>463807</v>
      </c>
      <c r="L567" s="433" t="s">
        <v>929</v>
      </c>
      <c r="M567" s="434" t="s">
        <v>393</v>
      </c>
      <c r="N567" s="435">
        <v>463807</v>
      </c>
      <c r="O567" s="435" t="e">
        <v>#NAME?</v>
      </c>
    </row>
    <row r="568" spans="1:15">
      <c r="A568" s="430" t="s">
        <v>1021</v>
      </c>
      <c r="B568" s="430" t="s">
        <v>613</v>
      </c>
      <c r="C568" s="430" t="s">
        <v>1022</v>
      </c>
      <c r="D568" s="430" t="s">
        <v>1023</v>
      </c>
      <c r="E568" s="430" t="s">
        <v>387</v>
      </c>
      <c r="F568" s="430" t="s">
        <v>936</v>
      </c>
      <c r="G568" s="431" t="s">
        <v>389</v>
      </c>
      <c r="H568" s="430" t="s">
        <v>390</v>
      </c>
      <c r="I568" s="430" t="s">
        <v>400</v>
      </c>
      <c r="J568" s="430">
        <v>19</v>
      </c>
      <c r="K568" s="432">
        <v>1718918</v>
      </c>
      <c r="L568" s="433" t="s">
        <v>929</v>
      </c>
      <c r="M568" s="434" t="s">
        <v>393</v>
      </c>
      <c r="N568" s="435">
        <v>1718918</v>
      </c>
      <c r="O568" s="435" t="e">
        <v>#NAME?</v>
      </c>
    </row>
    <row r="569" spans="1:15">
      <c r="A569" s="430" t="s">
        <v>1021</v>
      </c>
      <c r="B569" s="430" t="s">
        <v>613</v>
      </c>
      <c r="C569" s="430" t="s">
        <v>1022</v>
      </c>
      <c r="D569" s="430" t="s">
        <v>1023</v>
      </c>
      <c r="E569" s="430" t="s">
        <v>387</v>
      </c>
      <c r="F569" s="430" t="s">
        <v>936</v>
      </c>
      <c r="G569" s="431" t="s">
        <v>389</v>
      </c>
      <c r="H569" s="430" t="s">
        <v>390</v>
      </c>
      <c r="I569" s="430" t="s">
        <v>391</v>
      </c>
      <c r="J569" s="430">
        <v>77</v>
      </c>
      <c r="K569" s="432">
        <v>0</v>
      </c>
      <c r="L569" s="433" t="s">
        <v>929</v>
      </c>
      <c r="M569" s="434" t="s">
        <v>393</v>
      </c>
      <c r="N569" s="435">
        <v>0</v>
      </c>
      <c r="O569" s="435" t="e">
        <v>#NAME?</v>
      </c>
    </row>
    <row r="570" spans="1:15">
      <c r="A570" s="430" t="s">
        <v>1021</v>
      </c>
      <c r="B570" s="430" t="s">
        <v>613</v>
      </c>
      <c r="C570" s="430" t="s">
        <v>1022</v>
      </c>
      <c r="D570" s="430" t="s">
        <v>1023</v>
      </c>
      <c r="E570" s="430" t="s">
        <v>387</v>
      </c>
      <c r="F570" s="430" t="s">
        <v>936</v>
      </c>
      <c r="G570" s="431" t="s">
        <v>389</v>
      </c>
      <c r="H570" s="430" t="s">
        <v>390</v>
      </c>
      <c r="I570" s="430" t="s">
        <v>410</v>
      </c>
      <c r="J570" s="430">
        <v>69</v>
      </c>
      <c r="K570" s="432">
        <v>585400</v>
      </c>
      <c r="L570" s="433" t="s">
        <v>929</v>
      </c>
      <c r="M570" s="434" t="s">
        <v>393</v>
      </c>
      <c r="N570" s="435">
        <v>585400</v>
      </c>
      <c r="O570" s="435" t="e">
        <v>#NAME?</v>
      </c>
    </row>
    <row r="571" spans="1:15">
      <c r="A571" s="430" t="s">
        <v>945</v>
      </c>
      <c r="B571" s="430" t="s">
        <v>395</v>
      </c>
      <c r="C571" s="430" t="s">
        <v>946</v>
      </c>
      <c r="D571" s="430" t="s">
        <v>947</v>
      </c>
      <c r="E571" s="430" t="s">
        <v>387</v>
      </c>
      <c r="F571" s="430" t="s">
        <v>778</v>
      </c>
      <c r="G571" s="431" t="s">
        <v>389</v>
      </c>
      <c r="H571" s="430" t="s">
        <v>390</v>
      </c>
      <c r="I571" s="430" t="s">
        <v>400</v>
      </c>
      <c r="J571" s="430">
        <v>19</v>
      </c>
      <c r="K571" s="432">
        <v>0</v>
      </c>
      <c r="L571" s="433" t="s">
        <v>929</v>
      </c>
      <c r="M571" s="434" t="s">
        <v>393</v>
      </c>
      <c r="N571" s="435">
        <v>0</v>
      </c>
      <c r="O571" s="435" t="e">
        <v>#NAME?</v>
      </c>
    </row>
    <row r="572" spans="1:15">
      <c r="A572" s="430" t="s">
        <v>1024</v>
      </c>
      <c r="B572" s="430" t="s">
        <v>1025</v>
      </c>
      <c r="C572" s="430" t="s">
        <v>1025</v>
      </c>
      <c r="D572" s="430" t="s">
        <v>1026</v>
      </c>
      <c r="E572" s="430" t="s">
        <v>387</v>
      </c>
      <c r="F572" s="430" t="s">
        <v>932</v>
      </c>
      <c r="G572" s="431" t="s">
        <v>389</v>
      </c>
      <c r="H572" s="430" t="s">
        <v>390</v>
      </c>
      <c r="I572" s="430" t="s">
        <v>400</v>
      </c>
      <c r="J572" s="430">
        <v>19</v>
      </c>
      <c r="K572" s="432">
        <v>0</v>
      </c>
      <c r="L572" s="433" t="s">
        <v>929</v>
      </c>
      <c r="M572" s="434" t="s">
        <v>393</v>
      </c>
      <c r="N572" s="435">
        <v>0</v>
      </c>
      <c r="O572" s="435" t="e">
        <v>#NAME?</v>
      </c>
    </row>
    <row r="573" spans="1:15">
      <c r="A573" s="430" t="s">
        <v>1024</v>
      </c>
      <c r="B573" s="430" t="s">
        <v>1025</v>
      </c>
      <c r="C573" s="430" t="s">
        <v>1025</v>
      </c>
      <c r="D573" s="430" t="s">
        <v>1026</v>
      </c>
      <c r="E573" s="430" t="s">
        <v>387</v>
      </c>
      <c r="F573" s="430" t="s">
        <v>932</v>
      </c>
      <c r="G573" s="431" t="s">
        <v>389</v>
      </c>
      <c r="H573" s="430" t="s">
        <v>390</v>
      </c>
      <c r="I573" s="430" t="s">
        <v>410</v>
      </c>
      <c r="J573" s="430">
        <v>69</v>
      </c>
      <c r="K573" s="432">
        <v>0</v>
      </c>
      <c r="L573" s="433" t="s">
        <v>929</v>
      </c>
      <c r="M573" s="434" t="s">
        <v>393</v>
      </c>
      <c r="N573" s="435">
        <v>0</v>
      </c>
      <c r="O573" s="435" t="e">
        <v>#NAME?</v>
      </c>
    </row>
    <row r="574" spans="1:15">
      <c r="A574" s="430" t="s">
        <v>1027</v>
      </c>
      <c r="B574" s="430" t="s">
        <v>395</v>
      </c>
      <c r="C574" s="430" t="s">
        <v>946</v>
      </c>
      <c r="D574" s="430" t="s">
        <v>1028</v>
      </c>
      <c r="E574" s="430" t="s">
        <v>387</v>
      </c>
      <c r="F574" s="430" t="s">
        <v>932</v>
      </c>
      <c r="G574" s="431" t="s">
        <v>389</v>
      </c>
      <c r="H574" s="430" t="s">
        <v>390</v>
      </c>
      <c r="I574" s="430" t="s">
        <v>400</v>
      </c>
      <c r="J574" s="430">
        <v>19</v>
      </c>
      <c r="K574" s="432">
        <v>0</v>
      </c>
      <c r="L574" s="433" t="s">
        <v>929</v>
      </c>
      <c r="M574" s="434" t="s">
        <v>393</v>
      </c>
      <c r="N574" s="435">
        <v>0</v>
      </c>
      <c r="O574" s="435" t="e">
        <v>#NAME?</v>
      </c>
    </row>
    <row r="575" spans="1:15">
      <c r="A575" s="430" t="s">
        <v>1027</v>
      </c>
      <c r="B575" s="430" t="s">
        <v>395</v>
      </c>
      <c r="C575" s="430" t="s">
        <v>946</v>
      </c>
      <c r="D575" s="430" t="s">
        <v>1028</v>
      </c>
      <c r="E575" s="430" t="s">
        <v>387</v>
      </c>
      <c r="F575" s="430" t="s">
        <v>932</v>
      </c>
      <c r="G575" s="431" t="s">
        <v>389</v>
      </c>
      <c r="H575" s="430" t="s">
        <v>390</v>
      </c>
      <c r="I575" s="430" t="s">
        <v>391</v>
      </c>
      <c r="J575" s="430">
        <v>77</v>
      </c>
      <c r="K575" s="432">
        <v>0</v>
      </c>
      <c r="L575" s="433" t="s">
        <v>929</v>
      </c>
      <c r="M575" s="434" t="s">
        <v>393</v>
      </c>
      <c r="N575" s="435">
        <v>0</v>
      </c>
      <c r="O575" s="435" t="e">
        <v>#NAME?</v>
      </c>
    </row>
    <row r="576" spans="1:15">
      <c r="A576" s="430" t="s">
        <v>1027</v>
      </c>
      <c r="B576" s="430" t="s">
        <v>395</v>
      </c>
      <c r="C576" s="430" t="s">
        <v>946</v>
      </c>
      <c r="D576" s="430" t="s">
        <v>1028</v>
      </c>
      <c r="E576" s="430" t="s">
        <v>387</v>
      </c>
      <c r="F576" s="430" t="s">
        <v>932</v>
      </c>
      <c r="G576" s="431" t="s">
        <v>389</v>
      </c>
      <c r="H576" s="430" t="s">
        <v>390</v>
      </c>
      <c r="I576" s="430" t="s">
        <v>410</v>
      </c>
      <c r="J576" s="430">
        <v>69</v>
      </c>
      <c r="K576" s="432">
        <v>0</v>
      </c>
      <c r="L576" s="433" t="s">
        <v>929</v>
      </c>
      <c r="M576" s="434" t="s">
        <v>393</v>
      </c>
      <c r="N576" s="435">
        <v>0</v>
      </c>
      <c r="O576" s="435" t="e">
        <v>#NAME?</v>
      </c>
    </row>
    <row r="577" spans="1:15">
      <c r="A577" s="430" t="s">
        <v>1029</v>
      </c>
      <c r="B577" s="430" t="s">
        <v>591</v>
      </c>
      <c r="C577" s="430" t="s">
        <v>592</v>
      </c>
      <c r="D577" s="430" t="s">
        <v>1030</v>
      </c>
      <c r="E577" s="430" t="s">
        <v>387</v>
      </c>
      <c r="F577" s="430" t="s">
        <v>932</v>
      </c>
      <c r="G577" s="431" t="s">
        <v>389</v>
      </c>
      <c r="H577" s="430" t="s">
        <v>390</v>
      </c>
      <c r="I577" s="430" t="s">
        <v>400</v>
      </c>
      <c r="J577" s="430">
        <v>19</v>
      </c>
      <c r="K577" s="432">
        <v>0</v>
      </c>
      <c r="L577" s="433" t="s">
        <v>929</v>
      </c>
      <c r="M577" s="434" t="s">
        <v>393</v>
      </c>
      <c r="N577" s="435">
        <v>0</v>
      </c>
      <c r="O577" s="435" t="e">
        <v>#NAME?</v>
      </c>
    </row>
    <row r="578" spans="1:15">
      <c r="A578" s="430" t="s">
        <v>1029</v>
      </c>
      <c r="B578" s="430" t="s">
        <v>591</v>
      </c>
      <c r="C578" s="430" t="s">
        <v>592</v>
      </c>
      <c r="D578" s="430" t="s">
        <v>1030</v>
      </c>
      <c r="E578" s="430" t="s">
        <v>387</v>
      </c>
      <c r="F578" s="430" t="s">
        <v>932</v>
      </c>
      <c r="G578" s="431" t="s">
        <v>389</v>
      </c>
      <c r="H578" s="430" t="s">
        <v>390</v>
      </c>
      <c r="I578" s="430" t="s">
        <v>391</v>
      </c>
      <c r="J578" s="430">
        <v>77</v>
      </c>
      <c r="K578" s="432">
        <v>0</v>
      </c>
      <c r="L578" s="433" t="s">
        <v>929</v>
      </c>
      <c r="M578" s="434" t="s">
        <v>393</v>
      </c>
      <c r="N578" s="435">
        <v>0</v>
      </c>
      <c r="O578" s="435" t="e">
        <v>#NAME?</v>
      </c>
    </row>
    <row r="579" spans="1:15">
      <c r="A579" s="430" t="s">
        <v>1029</v>
      </c>
      <c r="B579" s="430" t="s">
        <v>591</v>
      </c>
      <c r="C579" s="430" t="s">
        <v>592</v>
      </c>
      <c r="D579" s="430" t="s">
        <v>1030</v>
      </c>
      <c r="E579" s="430" t="s">
        <v>387</v>
      </c>
      <c r="F579" s="430" t="s">
        <v>932</v>
      </c>
      <c r="G579" s="431" t="s">
        <v>389</v>
      </c>
      <c r="H579" s="430" t="s">
        <v>390</v>
      </c>
      <c r="I579" s="430" t="s">
        <v>410</v>
      </c>
      <c r="J579" s="430">
        <v>69</v>
      </c>
      <c r="K579" s="432">
        <v>0</v>
      </c>
      <c r="L579" s="433" t="s">
        <v>929</v>
      </c>
      <c r="M579" s="434" t="s">
        <v>393</v>
      </c>
      <c r="N579" s="435">
        <v>0</v>
      </c>
      <c r="O579" s="435" t="e">
        <v>#NAME?</v>
      </c>
    </row>
    <row r="580" spans="1:15">
      <c r="A580" s="430" t="s">
        <v>1031</v>
      </c>
      <c r="B580" s="430" t="s">
        <v>449</v>
      </c>
      <c r="C580" s="430" t="s">
        <v>450</v>
      </c>
      <c r="D580" s="430" t="s">
        <v>1032</v>
      </c>
      <c r="E580" s="430" t="s">
        <v>387</v>
      </c>
      <c r="F580" s="430" t="s">
        <v>932</v>
      </c>
      <c r="G580" s="431" t="s">
        <v>389</v>
      </c>
      <c r="H580" s="430" t="s">
        <v>390</v>
      </c>
      <c r="I580" s="430" t="s">
        <v>400</v>
      </c>
      <c r="J580" s="430">
        <v>19</v>
      </c>
      <c r="K580" s="432">
        <v>0</v>
      </c>
      <c r="L580" s="433" t="s">
        <v>929</v>
      </c>
      <c r="M580" s="434" t="s">
        <v>393</v>
      </c>
      <c r="N580" s="435">
        <v>0</v>
      </c>
      <c r="O580" s="435" t="e">
        <v>#NAME?</v>
      </c>
    </row>
    <row r="581" spans="1:15">
      <c r="A581" s="430" t="s">
        <v>1031</v>
      </c>
      <c r="B581" s="430" t="s">
        <v>449</v>
      </c>
      <c r="C581" s="430" t="s">
        <v>450</v>
      </c>
      <c r="D581" s="430" t="s">
        <v>1032</v>
      </c>
      <c r="E581" s="430" t="s">
        <v>387</v>
      </c>
      <c r="F581" s="430" t="s">
        <v>932</v>
      </c>
      <c r="G581" s="431" t="s">
        <v>389</v>
      </c>
      <c r="H581" s="430" t="s">
        <v>390</v>
      </c>
      <c r="I581" s="430" t="s">
        <v>410</v>
      </c>
      <c r="J581" s="430">
        <v>69</v>
      </c>
      <c r="K581" s="432">
        <v>0</v>
      </c>
      <c r="L581" s="433" t="s">
        <v>929</v>
      </c>
      <c r="M581" s="434" t="s">
        <v>393</v>
      </c>
      <c r="N581" s="435">
        <v>0</v>
      </c>
      <c r="O581" s="435" t="e">
        <v>#NAME?</v>
      </c>
    </row>
    <row r="582" spans="1:15">
      <c r="A582" s="430" t="s">
        <v>937</v>
      </c>
      <c r="B582" s="430" t="s">
        <v>877</v>
      </c>
      <c r="C582" s="430" t="s">
        <v>877</v>
      </c>
      <c r="D582" s="430" t="s">
        <v>938</v>
      </c>
      <c r="E582" s="430" t="s">
        <v>387</v>
      </c>
      <c r="F582" s="430" t="s">
        <v>932</v>
      </c>
      <c r="G582" s="431" t="s">
        <v>389</v>
      </c>
      <c r="H582" s="430" t="s">
        <v>390</v>
      </c>
      <c r="I582" s="430" t="s">
        <v>400</v>
      </c>
      <c r="J582" s="430">
        <v>19</v>
      </c>
      <c r="K582" s="432">
        <v>0</v>
      </c>
      <c r="L582" s="433" t="s">
        <v>929</v>
      </c>
      <c r="M582" s="434" t="s">
        <v>393</v>
      </c>
      <c r="N582" s="435">
        <v>0</v>
      </c>
      <c r="O582" s="435" t="e">
        <v>#NAME?</v>
      </c>
    </row>
    <row r="583" spans="1:15">
      <c r="A583" s="430" t="s">
        <v>937</v>
      </c>
      <c r="B583" s="430" t="s">
        <v>877</v>
      </c>
      <c r="C583" s="430" t="s">
        <v>877</v>
      </c>
      <c r="D583" s="430" t="s">
        <v>938</v>
      </c>
      <c r="E583" s="430" t="s">
        <v>387</v>
      </c>
      <c r="F583" s="430" t="s">
        <v>932</v>
      </c>
      <c r="G583" s="431" t="s">
        <v>389</v>
      </c>
      <c r="H583" s="430" t="s">
        <v>390</v>
      </c>
      <c r="I583" s="430" t="s">
        <v>391</v>
      </c>
      <c r="J583" s="430">
        <v>77</v>
      </c>
      <c r="K583" s="432">
        <v>0</v>
      </c>
      <c r="L583" s="433" t="s">
        <v>929</v>
      </c>
      <c r="M583" s="434" t="s">
        <v>393</v>
      </c>
      <c r="N583" s="435">
        <v>0</v>
      </c>
      <c r="O583" s="435" t="e">
        <v>#NAME?</v>
      </c>
    </row>
    <row r="584" spans="1:15">
      <c r="A584" s="430" t="s">
        <v>1033</v>
      </c>
      <c r="B584" s="430" t="s">
        <v>489</v>
      </c>
      <c r="C584" s="430" t="s">
        <v>489</v>
      </c>
      <c r="D584" s="430" t="s">
        <v>1034</v>
      </c>
      <c r="E584" s="430" t="s">
        <v>387</v>
      </c>
      <c r="F584" s="430" t="s">
        <v>932</v>
      </c>
      <c r="G584" s="431" t="s">
        <v>389</v>
      </c>
      <c r="H584" s="430" t="s">
        <v>390</v>
      </c>
      <c r="I584" s="430" t="s">
        <v>400</v>
      </c>
      <c r="J584" s="430">
        <v>19</v>
      </c>
      <c r="K584" s="432">
        <v>0</v>
      </c>
      <c r="L584" s="433" t="s">
        <v>929</v>
      </c>
      <c r="M584" s="434" t="s">
        <v>393</v>
      </c>
      <c r="N584" s="435">
        <v>0</v>
      </c>
      <c r="O584" s="435" t="e">
        <v>#NAME?</v>
      </c>
    </row>
    <row r="585" spans="1:15">
      <c r="A585" s="430" t="s">
        <v>1033</v>
      </c>
      <c r="B585" s="430" t="s">
        <v>489</v>
      </c>
      <c r="C585" s="430" t="s">
        <v>489</v>
      </c>
      <c r="D585" s="430" t="s">
        <v>1034</v>
      </c>
      <c r="E585" s="430" t="s">
        <v>387</v>
      </c>
      <c r="F585" s="430" t="s">
        <v>932</v>
      </c>
      <c r="G585" s="431" t="s">
        <v>389</v>
      </c>
      <c r="H585" s="430" t="s">
        <v>390</v>
      </c>
      <c r="I585" s="430" t="s">
        <v>391</v>
      </c>
      <c r="J585" s="430">
        <v>77</v>
      </c>
      <c r="K585" s="432">
        <v>0</v>
      </c>
      <c r="L585" s="433" t="s">
        <v>929</v>
      </c>
      <c r="M585" s="434" t="s">
        <v>393</v>
      </c>
      <c r="N585" s="435">
        <v>0</v>
      </c>
      <c r="O585" s="435" t="e">
        <v>#NAME?</v>
      </c>
    </row>
    <row r="586" spans="1:15">
      <c r="A586" s="430" t="s">
        <v>1033</v>
      </c>
      <c r="B586" s="430" t="s">
        <v>489</v>
      </c>
      <c r="C586" s="430" t="s">
        <v>489</v>
      </c>
      <c r="D586" s="430" t="s">
        <v>1034</v>
      </c>
      <c r="E586" s="430" t="s">
        <v>387</v>
      </c>
      <c r="F586" s="430" t="s">
        <v>932</v>
      </c>
      <c r="G586" s="431" t="s">
        <v>389</v>
      </c>
      <c r="H586" s="430" t="s">
        <v>390</v>
      </c>
      <c r="I586" s="430" t="s">
        <v>410</v>
      </c>
      <c r="J586" s="430">
        <v>69</v>
      </c>
      <c r="K586" s="432">
        <v>0</v>
      </c>
      <c r="L586" s="433" t="s">
        <v>929</v>
      </c>
      <c r="M586" s="434" t="s">
        <v>393</v>
      </c>
      <c r="N586" s="435">
        <v>0</v>
      </c>
      <c r="O586" s="435" t="e">
        <v>#NAME?</v>
      </c>
    </row>
    <row r="587" spans="1:15">
      <c r="A587" s="430" t="s">
        <v>949</v>
      </c>
      <c r="B587" s="430" t="s">
        <v>385</v>
      </c>
      <c r="C587" s="430" t="s">
        <v>385</v>
      </c>
      <c r="D587" s="430" t="s">
        <v>950</v>
      </c>
      <c r="E587" s="430" t="s">
        <v>387</v>
      </c>
      <c r="F587" s="430" t="s">
        <v>932</v>
      </c>
      <c r="G587" s="431" t="s">
        <v>389</v>
      </c>
      <c r="H587" s="430" t="s">
        <v>390</v>
      </c>
      <c r="I587" s="430" t="s">
        <v>400</v>
      </c>
      <c r="J587" s="430">
        <v>19</v>
      </c>
      <c r="K587" s="432">
        <v>0</v>
      </c>
      <c r="L587" s="433" t="s">
        <v>929</v>
      </c>
      <c r="M587" s="434" t="s">
        <v>393</v>
      </c>
      <c r="N587" s="435">
        <v>0</v>
      </c>
      <c r="O587" s="435" t="e">
        <v>#NAME?</v>
      </c>
    </row>
    <row r="588" spans="1:15">
      <c r="A588" s="430" t="s">
        <v>949</v>
      </c>
      <c r="B588" s="430" t="s">
        <v>385</v>
      </c>
      <c r="C588" s="430" t="s">
        <v>385</v>
      </c>
      <c r="D588" s="430" t="s">
        <v>950</v>
      </c>
      <c r="E588" s="430" t="s">
        <v>387</v>
      </c>
      <c r="F588" s="430" t="s">
        <v>932</v>
      </c>
      <c r="G588" s="431" t="s">
        <v>389</v>
      </c>
      <c r="H588" s="430" t="s">
        <v>390</v>
      </c>
      <c r="I588" s="430" t="s">
        <v>410</v>
      </c>
      <c r="J588" s="430">
        <v>69</v>
      </c>
      <c r="K588" s="432">
        <v>0</v>
      </c>
      <c r="L588" s="433" t="s">
        <v>929</v>
      </c>
      <c r="M588" s="434" t="s">
        <v>393</v>
      </c>
      <c r="N588" s="435">
        <v>0</v>
      </c>
      <c r="O588" s="435" t="e">
        <v>#NAME?</v>
      </c>
    </row>
    <row r="589" spans="1:15">
      <c r="A589" s="430" t="s">
        <v>1035</v>
      </c>
      <c r="B589" s="430" t="s">
        <v>402</v>
      </c>
      <c r="C589" s="430" t="s">
        <v>402</v>
      </c>
      <c r="D589" s="430" t="s">
        <v>1036</v>
      </c>
      <c r="E589" s="430" t="s">
        <v>387</v>
      </c>
      <c r="F589" s="430" t="s">
        <v>932</v>
      </c>
      <c r="G589" s="431" t="s">
        <v>389</v>
      </c>
      <c r="H589" s="430" t="s">
        <v>390</v>
      </c>
      <c r="I589" s="430" t="s">
        <v>400</v>
      </c>
      <c r="J589" s="430">
        <v>19</v>
      </c>
      <c r="K589" s="432">
        <v>0</v>
      </c>
      <c r="L589" s="433" t="s">
        <v>929</v>
      </c>
      <c r="M589" s="434" t="s">
        <v>393</v>
      </c>
      <c r="N589" s="435">
        <v>0</v>
      </c>
      <c r="O589" s="435" t="e">
        <v>#NAME?</v>
      </c>
    </row>
    <row r="590" spans="1:15">
      <c r="A590" s="430" t="s">
        <v>1035</v>
      </c>
      <c r="B590" s="430" t="s">
        <v>402</v>
      </c>
      <c r="C590" s="430" t="s">
        <v>402</v>
      </c>
      <c r="D590" s="430" t="s">
        <v>1036</v>
      </c>
      <c r="E590" s="430" t="s">
        <v>387</v>
      </c>
      <c r="F590" s="430" t="s">
        <v>932</v>
      </c>
      <c r="G590" s="431" t="s">
        <v>389</v>
      </c>
      <c r="H590" s="430" t="s">
        <v>390</v>
      </c>
      <c r="I590" s="430" t="s">
        <v>391</v>
      </c>
      <c r="J590" s="430">
        <v>77</v>
      </c>
      <c r="K590" s="432">
        <v>0</v>
      </c>
      <c r="L590" s="433" t="s">
        <v>929</v>
      </c>
      <c r="M590" s="434" t="s">
        <v>393</v>
      </c>
      <c r="N590" s="435">
        <v>0</v>
      </c>
      <c r="O590" s="435" t="e">
        <v>#NAME?</v>
      </c>
    </row>
    <row r="591" spans="1:15">
      <c r="A591" s="430" t="s">
        <v>1035</v>
      </c>
      <c r="B591" s="430" t="s">
        <v>402</v>
      </c>
      <c r="C591" s="430" t="s">
        <v>402</v>
      </c>
      <c r="D591" s="430" t="s">
        <v>1036</v>
      </c>
      <c r="E591" s="430" t="s">
        <v>387</v>
      </c>
      <c r="F591" s="430" t="s">
        <v>932</v>
      </c>
      <c r="G591" s="431" t="s">
        <v>389</v>
      </c>
      <c r="H591" s="430" t="s">
        <v>390</v>
      </c>
      <c r="I591" s="430" t="s">
        <v>410</v>
      </c>
      <c r="J591" s="430">
        <v>69</v>
      </c>
      <c r="K591" s="432">
        <v>0</v>
      </c>
      <c r="L591" s="433" t="s">
        <v>929</v>
      </c>
      <c r="M591" s="434" t="s">
        <v>393</v>
      </c>
      <c r="N591" s="435">
        <v>0</v>
      </c>
      <c r="O591" s="435" t="e">
        <v>#NAME?</v>
      </c>
    </row>
    <row r="592" spans="1:15">
      <c r="A592" s="430" t="s">
        <v>1037</v>
      </c>
      <c r="B592" s="430" t="s">
        <v>420</v>
      </c>
      <c r="C592" s="430" t="s">
        <v>420</v>
      </c>
      <c r="D592" s="430" t="s">
        <v>1038</v>
      </c>
      <c r="E592" s="430" t="s">
        <v>387</v>
      </c>
      <c r="F592" s="430" t="s">
        <v>936</v>
      </c>
      <c r="G592" s="431" t="s">
        <v>389</v>
      </c>
      <c r="H592" s="430" t="s">
        <v>390</v>
      </c>
      <c r="I592" s="430" t="s">
        <v>400</v>
      </c>
      <c r="J592" s="430">
        <v>19</v>
      </c>
      <c r="K592" s="432">
        <v>0</v>
      </c>
      <c r="L592" s="433" t="s">
        <v>929</v>
      </c>
      <c r="M592" s="434" t="s">
        <v>393</v>
      </c>
      <c r="N592" s="435">
        <v>0</v>
      </c>
      <c r="O592" s="435" t="e">
        <v>#NAME?</v>
      </c>
    </row>
    <row r="593" spans="1:15">
      <c r="A593" s="430" t="s">
        <v>1037</v>
      </c>
      <c r="B593" s="430" t="s">
        <v>420</v>
      </c>
      <c r="C593" s="430" t="s">
        <v>420</v>
      </c>
      <c r="D593" s="430" t="s">
        <v>1038</v>
      </c>
      <c r="E593" s="430" t="s">
        <v>387</v>
      </c>
      <c r="F593" s="430" t="s">
        <v>936</v>
      </c>
      <c r="G593" s="431" t="s">
        <v>389</v>
      </c>
      <c r="H593" s="430" t="s">
        <v>390</v>
      </c>
      <c r="I593" s="430" t="s">
        <v>391</v>
      </c>
      <c r="J593" s="430">
        <v>77</v>
      </c>
      <c r="K593" s="432">
        <v>0</v>
      </c>
      <c r="L593" s="433" t="s">
        <v>929</v>
      </c>
      <c r="M593" s="434" t="s">
        <v>393</v>
      </c>
      <c r="N593" s="435">
        <v>0</v>
      </c>
      <c r="O593" s="435" t="e">
        <v>#NAME?</v>
      </c>
    </row>
    <row r="594" spans="1:15">
      <c r="A594" s="430" t="s">
        <v>1037</v>
      </c>
      <c r="B594" s="430" t="s">
        <v>420</v>
      </c>
      <c r="C594" s="430" t="s">
        <v>420</v>
      </c>
      <c r="D594" s="430" t="s">
        <v>1038</v>
      </c>
      <c r="E594" s="430" t="s">
        <v>387</v>
      </c>
      <c r="F594" s="430" t="s">
        <v>936</v>
      </c>
      <c r="G594" s="431" t="s">
        <v>389</v>
      </c>
      <c r="H594" s="430" t="s">
        <v>390</v>
      </c>
      <c r="I594" s="430" t="s">
        <v>410</v>
      </c>
      <c r="J594" s="430">
        <v>69</v>
      </c>
      <c r="K594" s="432">
        <v>0</v>
      </c>
      <c r="L594" s="433" t="s">
        <v>929</v>
      </c>
      <c r="M594" s="434" t="s">
        <v>393</v>
      </c>
      <c r="N594" s="435">
        <v>0</v>
      </c>
      <c r="O594" s="435" t="e">
        <v>#NAME?</v>
      </c>
    </row>
    <row r="595" spans="1:15">
      <c r="A595" s="430" t="s">
        <v>956</v>
      </c>
      <c r="B595" s="430" t="s">
        <v>395</v>
      </c>
      <c r="C595" s="430" t="s">
        <v>946</v>
      </c>
      <c r="D595" s="430" t="s">
        <v>957</v>
      </c>
      <c r="E595" s="430" t="s">
        <v>387</v>
      </c>
      <c r="F595" s="430" t="s">
        <v>778</v>
      </c>
      <c r="G595" s="431" t="s">
        <v>389</v>
      </c>
      <c r="H595" s="430" t="s">
        <v>390</v>
      </c>
      <c r="I595" s="430" t="s">
        <v>400</v>
      </c>
      <c r="J595" s="430">
        <v>19</v>
      </c>
      <c r="K595" s="432">
        <v>0</v>
      </c>
      <c r="L595" s="433" t="s">
        <v>929</v>
      </c>
      <c r="M595" s="434" t="s">
        <v>393</v>
      </c>
      <c r="N595" s="435">
        <v>0</v>
      </c>
      <c r="O595" s="435" t="e">
        <v>#NAME?</v>
      </c>
    </row>
    <row r="596" spans="1:15">
      <c r="A596" s="430" t="s">
        <v>956</v>
      </c>
      <c r="B596" s="430" t="s">
        <v>395</v>
      </c>
      <c r="C596" s="430" t="s">
        <v>946</v>
      </c>
      <c r="D596" s="430" t="s">
        <v>957</v>
      </c>
      <c r="E596" s="430" t="s">
        <v>387</v>
      </c>
      <c r="F596" s="430" t="s">
        <v>778</v>
      </c>
      <c r="G596" s="431" t="s">
        <v>389</v>
      </c>
      <c r="H596" s="430" t="s">
        <v>390</v>
      </c>
      <c r="I596" s="430" t="s">
        <v>410</v>
      </c>
      <c r="J596" s="430">
        <v>69</v>
      </c>
      <c r="K596" s="432">
        <v>0</v>
      </c>
      <c r="L596" s="433" t="s">
        <v>929</v>
      </c>
      <c r="M596" s="434" t="s">
        <v>393</v>
      </c>
      <c r="N596" s="435">
        <v>0</v>
      </c>
      <c r="O596" s="435" t="e">
        <v>#NAME?</v>
      </c>
    </row>
    <row r="597" spans="1:15">
      <c r="A597" s="430" t="s">
        <v>941</v>
      </c>
      <c r="B597" s="430" t="s">
        <v>942</v>
      </c>
      <c r="C597" s="430" t="s">
        <v>942</v>
      </c>
      <c r="D597" s="430" t="s">
        <v>942</v>
      </c>
      <c r="E597" s="430" t="s">
        <v>387</v>
      </c>
      <c r="F597" s="430" t="s">
        <v>932</v>
      </c>
      <c r="G597" s="431" t="s">
        <v>389</v>
      </c>
      <c r="H597" s="430" t="s">
        <v>390</v>
      </c>
      <c r="I597" s="430" t="s">
        <v>410</v>
      </c>
      <c r="J597" s="430">
        <v>69</v>
      </c>
      <c r="K597" s="432">
        <v>0</v>
      </c>
      <c r="L597" s="433" t="s">
        <v>929</v>
      </c>
      <c r="M597" s="434" t="s">
        <v>393</v>
      </c>
      <c r="N597" s="435">
        <v>0</v>
      </c>
      <c r="O597" s="435" t="e">
        <v>#NAME?</v>
      </c>
    </row>
    <row r="598" spans="1:15">
      <c r="A598" s="430" t="s">
        <v>1039</v>
      </c>
      <c r="B598" s="430" t="s">
        <v>395</v>
      </c>
      <c r="C598" s="430" t="s">
        <v>946</v>
      </c>
      <c r="D598" s="430" t="s">
        <v>1040</v>
      </c>
      <c r="E598" s="430" t="s">
        <v>387</v>
      </c>
      <c r="F598" s="430" t="s">
        <v>932</v>
      </c>
      <c r="G598" s="431" t="s">
        <v>389</v>
      </c>
      <c r="H598" s="430" t="s">
        <v>390</v>
      </c>
      <c r="I598" s="430" t="s">
        <v>400</v>
      </c>
      <c r="J598" s="430">
        <v>19</v>
      </c>
      <c r="K598" s="432">
        <v>1541907</v>
      </c>
      <c r="L598" s="433" t="s">
        <v>929</v>
      </c>
      <c r="M598" s="434" t="s">
        <v>393</v>
      </c>
      <c r="N598" s="435">
        <v>1541907</v>
      </c>
      <c r="O598" s="435" t="e">
        <v>#NAME?</v>
      </c>
    </row>
    <row r="599" spans="1:15">
      <c r="A599" s="430" t="s">
        <v>1039</v>
      </c>
      <c r="B599" s="430" t="s">
        <v>395</v>
      </c>
      <c r="C599" s="430" t="s">
        <v>946</v>
      </c>
      <c r="D599" s="430" t="s">
        <v>1040</v>
      </c>
      <c r="E599" s="430" t="s">
        <v>387</v>
      </c>
      <c r="F599" s="430" t="s">
        <v>932</v>
      </c>
      <c r="G599" s="431" t="s">
        <v>389</v>
      </c>
      <c r="H599" s="430" t="s">
        <v>390</v>
      </c>
      <c r="I599" s="430" t="s">
        <v>391</v>
      </c>
      <c r="J599" s="430">
        <v>77</v>
      </c>
      <c r="K599" s="432">
        <v>0</v>
      </c>
      <c r="L599" s="433" t="s">
        <v>929</v>
      </c>
      <c r="M599" s="434" t="s">
        <v>393</v>
      </c>
      <c r="N599" s="435">
        <v>0</v>
      </c>
      <c r="O599" s="435" t="e">
        <v>#NAME?</v>
      </c>
    </row>
    <row r="600" spans="1:15">
      <c r="A600" s="430" t="s">
        <v>1039</v>
      </c>
      <c r="B600" s="430" t="s">
        <v>395</v>
      </c>
      <c r="C600" s="430" t="s">
        <v>946</v>
      </c>
      <c r="D600" s="430" t="s">
        <v>1040</v>
      </c>
      <c r="E600" s="430" t="s">
        <v>387</v>
      </c>
      <c r="F600" s="430" t="s">
        <v>932</v>
      </c>
      <c r="G600" s="431" t="s">
        <v>389</v>
      </c>
      <c r="H600" s="430" t="s">
        <v>390</v>
      </c>
      <c r="I600" s="430" t="s">
        <v>410</v>
      </c>
      <c r="J600" s="430">
        <v>69</v>
      </c>
      <c r="K600" s="432">
        <v>0</v>
      </c>
      <c r="L600" s="433" t="s">
        <v>929</v>
      </c>
      <c r="M600" s="434" t="s">
        <v>393</v>
      </c>
      <c r="N600" s="435">
        <v>0</v>
      </c>
      <c r="O600" s="435" t="e">
        <v>#NAME?</v>
      </c>
    </row>
    <row r="601" spans="1:15">
      <c r="A601" s="430" t="s">
        <v>1041</v>
      </c>
      <c r="B601" s="430" t="s">
        <v>1042</v>
      </c>
      <c r="C601" s="430" t="s">
        <v>1042</v>
      </c>
      <c r="D601" s="430" t="s">
        <v>1043</v>
      </c>
      <c r="E601" s="430" t="s">
        <v>387</v>
      </c>
      <c r="F601" s="430" t="s">
        <v>932</v>
      </c>
      <c r="G601" s="431" t="s">
        <v>389</v>
      </c>
      <c r="H601" s="430" t="s">
        <v>390</v>
      </c>
      <c r="I601" s="430" t="s">
        <v>400</v>
      </c>
      <c r="J601" s="430">
        <v>19</v>
      </c>
      <c r="K601" s="432">
        <v>0</v>
      </c>
      <c r="L601" s="433" t="s">
        <v>929</v>
      </c>
      <c r="M601" s="434" t="s">
        <v>393</v>
      </c>
      <c r="N601" s="435">
        <v>0</v>
      </c>
      <c r="O601" s="435" t="e">
        <v>#NAME?</v>
      </c>
    </row>
    <row r="602" spans="1:15">
      <c r="A602" s="430" t="s">
        <v>1044</v>
      </c>
      <c r="B602" s="430" t="s">
        <v>429</v>
      </c>
      <c r="C602" s="430" t="s">
        <v>429</v>
      </c>
      <c r="D602" s="430" t="s">
        <v>429</v>
      </c>
      <c r="E602" s="430" t="s">
        <v>387</v>
      </c>
      <c r="F602" s="430" t="s">
        <v>932</v>
      </c>
      <c r="G602" s="431" t="s">
        <v>389</v>
      </c>
      <c r="H602" s="430" t="s">
        <v>390</v>
      </c>
      <c r="I602" s="430" t="s">
        <v>400</v>
      </c>
      <c r="J602" s="430">
        <v>19</v>
      </c>
      <c r="K602" s="432">
        <v>0</v>
      </c>
      <c r="L602" s="433" t="s">
        <v>929</v>
      </c>
      <c r="M602" s="434" t="s">
        <v>393</v>
      </c>
      <c r="N602" s="435">
        <v>0</v>
      </c>
      <c r="O602" s="435" t="e">
        <v>#NAME?</v>
      </c>
    </row>
    <row r="603" spans="1:15">
      <c r="A603" s="430" t="s">
        <v>1045</v>
      </c>
      <c r="B603" s="430" t="s">
        <v>467</v>
      </c>
      <c r="C603" s="430" t="s">
        <v>467</v>
      </c>
      <c r="D603" s="430" t="s">
        <v>1046</v>
      </c>
      <c r="E603" s="430" t="s">
        <v>387</v>
      </c>
      <c r="F603" s="430" t="s">
        <v>932</v>
      </c>
      <c r="G603" s="431" t="s">
        <v>389</v>
      </c>
      <c r="H603" s="430" t="s">
        <v>390</v>
      </c>
      <c r="I603" s="430" t="s">
        <v>400</v>
      </c>
      <c r="J603" s="430">
        <v>19</v>
      </c>
      <c r="K603" s="432">
        <v>0</v>
      </c>
      <c r="L603" s="433" t="s">
        <v>929</v>
      </c>
      <c r="M603" s="434" t="s">
        <v>393</v>
      </c>
      <c r="N603" s="435">
        <v>0</v>
      </c>
      <c r="O603" s="435" t="e">
        <v>#NAME?</v>
      </c>
    </row>
    <row r="604" spans="1:15">
      <c r="A604" s="430" t="s">
        <v>1047</v>
      </c>
      <c r="B604" s="430" t="s">
        <v>467</v>
      </c>
      <c r="C604" s="430" t="s">
        <v>467</v>
      </c>
      <c r="D604" s="430" t="s">
        <v>1047</v>
      </c>
      <c r="E604" s="430" t="s">
        <v>387</v>
      </c>
      <c r="F604" s="430" t="s">
        <v>932</v>
      </c>
      <c r="G604" s="431" t="s">
        <v>389</v>
      </c>
      <c r="H604" s="430" t="s">
        <v>390</v>
      </c>
      <c r="I604" s="430" t="s">
        <v>400</v>
      </c>
      <c r="J604" s="430">
        <v>19</v>
      </c>
      <c r="K604" s="432">
        <v>0</v>
      </c>
      <c r="L604" s="433" t="s">
        <v>929</v>
      </c>
      <c r="M604" s="434" t="s">
        <v>393</v>
      </c>
      <c r="N604" s="435">
        <v>0</v>
      </c>
      <c r="O604" s="435" t="e">
        <v>#NAME?</v>
      </c>
    </row>
    <row r="605" spans="1:15">
      <c r="A605" s="430" t="s">
        <v>1047</v>
      </c>
      <c r="B605" s="430" t="s">
        <v>467</v>
      </c>
      <c r="C605" s="430" t="s">
        <v>467</v>
      </c>
      <c r="D605" s="430" t="s">
        <v>1047</v>
      </c>
      <c r="E605" s="430" t="s">
        <v>387</v>
      </c>
      <c r="F605" s="430" t="s">
        <v>932</v>
      </c>
      <c r="G605" s="431" t="s">
        <v>389</v>
      </c>
      <c r="H605" s="430" t="s">
        <v>390</v>
      </c>
      <c r="I605" s="430" t="s">
        <v>410</v>
      </c>
      <c r="J605" s="430">
        <v>69</v>
      </c>
      <c r="K605" s="432">
        <v>0</v>
      </c>
      <c r="L605" s="433" t="s">
        <v>929</v>
      </c>
      <c r="M605" s="434" t="s">
        <v>393</v>
      </c>
      <c r="N605" s="435">
        <v>0</v>
      </c>
      <c r="O605" s="435" t="e">
        <v>#NAME?</v>
      </c>
    </row>
    <row r="606" spans="1:15">
      <c r="A606" s="430" t="s">
        <v>1048</v>
      </c>
      <c r="B606" s="430" t="s">
        <v>467</v>
      </c>
      <c r="C606" s="430" t="s">
        <v>467</v>
      </c>
      <c r="D606" s="430" t="s">
        <v>1049</v>
      </c>
      <c r="E606" s="430" t="s">
        <v>387</v>
      </c>
      <c r="F606" s="430" t="s">
        <v>932</v>
      </c>
      <c r="G606" s="431" t="s">
        <v>389</v>
      </c>
      <c r="H606" s="430" t="s">
        <v>390</v>
      </c>
      <c r="I606" s="430" t="s">
        <v>400</v>
      </c>
      <c r="J606" s="430">
        <v>19</v>
      </c>
      <c r="K606" s="432">
        <v>0</v>
      </c>
      <c r="L606" s="433" t="s">
        <v>929</v>
      </c>
      <c r="M606" s="434" t="s">
        <v>393</v>
      </c>
      <c r="N606" s="435">
        <v>0</v>
      </c>
      <c r="O606" s="435" t="e">
        <v>#NAME?</v>
      </c>
    </row>
    <row r="607" spans="1:15">
      <c r="A607" s="430" t="s">
        <v>1048</v>
      </c>
      <c r="B607" s="430" t="s">
        <v>467</v>
      </c>
      <c r="C607" s="430" t="s">
        <v>467</v>
      </c>
      <c r="D607" s="430" t="s">
        <v>1049</v>
      </c>
      <c r="E607" s="430" t="s">
        <v>387</v>
      </c>
      <c r="F607" s="430" t="s">
        <v>932</v>
      </c>
      <c r="G607" s="431" t="s">
        <v>389</v>
      </c>
      <c r="H607" s="430" t="s">
        <v>390</v>
      </c>
      <c r="I607" s="430" t="s">
        <v>391</v>
      </c>
      <c r="J607" s="430">
        <v>77</v>
      </c>
      <c r="K607" s="432">
        <v>0</v>
      </c>
      <c r="L607" s="433" t="s">
        <v>929</v>
      </c>
      <c r="M607" s="434" t="s">
        <v>393</v>
      </c>
      <c r="N607" s="435">
        <v>0</v>
      </c>
      <c r="O607" s="435" t="e">
        <v>#NAME?</v>
      </c>
    </row>
    <row r="608" spans="1:15">
      <c r="A608" s="430" t="s">
        <v>1048</v>
      </c>
      <c r="B608" s="430" t="s">
        <v>467</v>
      </c>
      <c r="C608" s="430" t="s">
        <v>467</v>
      </c>
      <c r="D608" s="430" t="s">
        <v>1049</v>
      </c>
      <c r="E608" s="430" t="s">
        <v>387</v>
      </c>
      <c r="F608" s="430" t="s">
        <v>932</v>
      </c>
      <c r="G608" s="431" t="s">
        <v>389</v>
      </c>
      <c r="H608" s="430" t="s">
        <v>390</v>
      </c>
      <c r="I608" s="430" t="s">
        <v>410</v>
      </c>
      <c r="J608" s="430">
        <v>69</v>
      </c>
      <c r="K608" s="432">
        <v>0</v>
      </c>
      <c r="L608" s="433" t="s">
        <v>929</v>
      </c>
      <c r="M608" s="434" t="s">
        <v>393</v>
      </c>
      <c r="N608" s="435">
        <v>0</v>
      </c>
      <c r="O608" s="435" t="e">
        <v>#NAME?</v>
      </c>
    </row>
    <row r="609" spans="1:15">
      <c r="A609" s="430" t="s">
        <v>943</v>
      </c>
      <c r="B609" s="430" t="s">
        <v>402</v>
      </c>
      <c r="C609" s="430" t="s">
        <v>402</v>
      </c>
      <c r="D609" s="430" t="s">
        <v>944</v>
      </c>
      <c r="E609" s="430" t="s">
        <v>387</v>
      </c>
      <c r="F609" s="430" t="s">
        <v>932</v>
      </c>
      <c r="G609" s="431" t="s">
        <v>389</v>
      </c>
      <c r="H609" s="430" t="s">
        <v>390</v>
      </c>
      <c r="I609" s="430" t="s">
        <v>400</v>
      </c>
      <c r="J609" s="430">
        <v>19</v>
      </c>
      <c r="K609" s="432">
        <v>0</v>
      </c>
      <c r="L609" s="433" t="s">
        <v>929</v>
      </c>
      <c r="M609" s="434" t="s">
        <v>393</v>
      </c>
      <c r="N609" s="435">
        <v>0</v>
      </c>
      <c r="O609" s="435" t="e">
        <v>#NAME?</v>
      </c>
    </row>
    <row r="610" spans="1:15">
      <c r="A610" s="430" t="s">
        <v>943</v>
      </c>
      <c r="B610" s="430" t="s">
        <v>402</v>
      </c>
      <c r="C610" s="430" t="s">
        <v>402</v>
      </c>
      <c r="D610" s="430" t="s">
        <v>944</v>
      </c>
      <c r="E610" s="430" t="s">
        <v>387</v>
      </c>
      <c r="F610" s="430" t="s">
        <v>932</v>
      </c>
      <c r="G610" s="431" t="s">
        <v>389</v>
      </c>
      <c r="H610" s="430" t="s">
        <v>390</v>
      </c>
      <c r="I610" s="430" t="s">
        <v>410</v>
      </c>
      <c r="J610" s="430">
        <v>69</v>
      </c>
      <c r="K610" s="432">
        <v>0</v>
      </c>
      <c r="L610" s="433" t="s">
        <v>929</v>
      </c>
      <c r="M610" s="434" t="s">
        <v>393</v>
      </c>
      <c r="N610" s="435">
        <v>0</v>
      </c>
      <c r="O610" s="435" t="e">
        <v>#NAME?</v>
      </c>
    </row>
    <row r="611" spans="1:15">
      <c r="A611" s="430" t="s">
        <v>951</v>
      </c>
      <c r="B611" s="430" t="s">
        <v>768</v>
      </c>
      <c r="C611" s="430" t="s">
        <v>768</v>
      </c>
      <c r="D611" s="430" t="s">
        <v>951</v>
      </c>
      <c r="E611" s="430" t="s">
        <v>387</v>
      </c>
      <c r="F611" s="430" t="s">
        <v>932</v>
      </c>
      <c r="G611" s="431" t="s">
        <v>389</v>
      </c>
      <c r="H611" s="430" t="s">
        <v>390</v>
      </c>
      <c r="I611" s="430" t="s">
        <v>400</v>
      </c>
      <c r="J611" s="430">
        <v>19</v>
      </c>
      <c r="K611" s="432">
        <v>0</v>
      </c>
      <c r="L611" s="433" t="s">
        <v>929</v>
      </c>
      <c r="M611" s="434" t="s">
        <v>393</v>
      </c>
      <c r="N611" s="435">
        <v>0</v>
      </c>
      <c r="O611" s="435" t="e">
        <v>#NAME?</v>
      </c>
    </row>
    <row r="612" spans="1:15">
      <c r="A612" s="430" t="s">
        <v>951</v>
      </c>
      <c r="B612" s="430" t="s">
        <v>768</v>
      </c>
      <c r="C612" s="430" t="s">
        <v>768</v>
      </c>
      <c r="D612" s="430" t="s">
        <v>951</v>
      </c>
      <c r="E612" s="430" t="s">
        <v>387</v>
      </c>
      <c r="F612" s="430" t="s">
        <v>932</v>
      </c>
      <c r="G612" s="431" t="s">
        <v>389</v>
      </c>
      <c r="H612" s="430" t="s">
        <v>390</v>
      </c>
      <c r="I612" s="430" t="s">
        <v>391</v>
      </c>
      <c r="J612" s="430">
        <v>77</v>
      </c>
      <c r="K612" s="432">
        <v>0</v>
      </c>
      <c r="L612" s="433" t="s">
        <v>929</v>
      </c>
      <c r="M612" s="434" t="s">
        <v>393</v>
      </c>
      <c r="N612" s="435">
        <v>0</v>
      </c>
      <c r="O612" s="435" t="e">
        <v>#NAME?</v>
      </c>
    </row>
    <row r="613" spans="1:15">
      <c r="A613" s="430" t="s">
        <v>1050</v>
      </c>
      <c r="B613" s="430" t="s">
        <v>917</v>
      </c>
      <c r="C613" s="430" t="s">
        <v>917</v>
      </c>
      <c r="D613" s="430" t="s">
        <v>1051</v>
      </c>
      <c r="E613" s="430" t="s">
        <v>387</v>
      </c>
      <c r="F613" s="430" t="s">
        <v>932</v>
      </c>
      <c r="G613" s="431" t="s">
        <v>389</v>
      </c>
      <c r="H613" s="430" t="s">
        <v>390</v>
      </c>
      <c r="I613" s="430" t="s">
        <v>400</v>
      </c>
      <c r="J613" s="430">
        <v>19</v>
      </c>
      <c r="K613" s="432">
        <v>0</v>
      </c>
      <c r="L613" s="433" t="s">
        <v>929</v>
      </c>
      <c r="M613" s="434" t="s">
        <v>393</v>
      </c>
      <c r="N613" s="435">
        <v>0</v>
      </c>
      <c r="O613" s="435" t="e">
        <v>#NAME?</v>
      </c>
    </row>
    <row r="614" spans="1:15">
      <c r="A614" s="430" t="s">
        <v>1050</v>
      </c>
      <c r="B614" s="430" t="s">
        <v>917</v>
      </c>
      <c r="C614" s="430" t="s">
        <v>917</v>
      </c>
      <c r="D614" s="430" t="s">
        <v>1051</v>
      </c>
      <c r="E614" s="430" t="s">
        <v>387</v>
      </c>
      <c r="F614" s="430" t="s">
        <v>932</v>
      </c>
      <c r="G614" s="431" t="s">
        <v>389</v>
      </c>
      <c r="H614" s="430" t="s">
        <v>390</v>
      </c>
      <c r="I614" s="430" t="s">
        <v>391</v>
      </c>
      <c r="J614" s="430">
        <v>77</v>
      </c>
      <c r="K614" s="432">
        <v>0</v>
      </c>
      <c r="L614" s="433" t="s">
        <v>929</v>
      </c>
      <c r="M614" s="434" t="s">
        <v>393</v>
      </c>
      <c r="N614" s="435">
        <v>0</v>
      </c>
      <c r="O614" s="435" t="e">
        <v>#NAME?</v>
      </c>
    </row>
    <row r="615" spans="1:15">
      <c r="A615" s="430" t="s">
        <v>1050</v>
      </c>
      <c r="B615" s="430" t="s">
        <v>917</v>
      </c>
      <c r="C615" s="430" t="s">
        <v>917</v>
      </c>
      <c r="D615" s="430" t="s">
        <v>1051</v>
      </c>
      <c r="E615" s="430" t="s">
        <v>387</v>
      </c>
      <c r="F615" s="430" t="s">
        <v>932</v>
      </c>
      <c r="G615" s="431" t="s">
        <v>389</v>
      </c>
      <c r="H615" s="430" t="s">
        <v>390</v>
      </c>
      <c r="I615" s="430" t="s">
        <v>410</v>
      </c>
      <c r="J615" s="430">
        <v>69</v>
      </c>
      <c r="K615" s="432">
        <v>0</v>
      </c>
      <c r="L615" s="433" t="s">
        <v>929</v>
      </c>
      <c r="M615" s="434" t="s">
        <v>393</v>
      </c>
      <c r="N615" s="435">
        <v>0</v>
      </c>
      <c r="O615" s="435" t="e">
        <v>#NAME?</v>
      </c>
    </row>
    <row r="616" spans="1:15">
      <c r="A616" s="430" t="s">
        <v>1052</v>
      </c>
      <c r="B616" s="430" t="s">
        <v>1053</v>
      </c>
      <c r="C616" s="430" t="s">
        <v>1054</v>
      </c>
      <c r="D616" s="430" t="s">
        <v>1055</v>
      </c>
      <c r="E616" s="430" t="s">
        <v>387</v>
      </c>
      <c r="F616" s="430" t="s">
        <v>932</v>
      </c>
      <c r="G616" s="431" t="s">
        <v>389</v>
      </c>
      <c r="H616" s="430" t="s">
        <v>390</v>
      </c>
      <c r="I616" s="430" t="s">
        <v>400</v>
      </c>
      <c r="J616" s="430">
        <v>19</v>
      </c>
      <c r="K616" s="432">
        <v>0</v>
      </c>
      <c r="L616" s="433" t="s">
        <v>929</v>
      </c>
      <c r="M616" s="434" t="s">
        <v>393</v>
      </c>
      <c r="N616" s="435">
        <v>0</v>
      </c>
      <c r="O616" s="435" t="e">
        <v>#NAME?</v>
      </c>
    </row>
    <row r="617" spans="1:15">
      <c r="A617" s="430" t="s">
        <v>1052</v>
      </c>
      <c r="B617" s="430" t="s">
        <v>1053</v>
      </c>
      <c r="C617" s="430" t="s">
        <v>1054</v>
      </c>
      <c r="D617" s="430" t="s">
        <v>1055</v>
      </c>
      <c r="E617" s="430" t="s">
        <v>387</v>
      </c>
      <c r="F617" s="430" t="s">
        <v>932</v>
      </c>
      <c r="G617" s="431" t="s">
        <v>389</v>
      </c>
      <c r="H617" s="430" t="s">
        <v>390</v>
      </c>
      <c r="I617" s="430" t="s">
        <v>391</v>
      </c>
      <c r="J617" s="430">
        <v>77</v>
      </c>
      <c r="K617" s="432">
        <v>0</v>
      </c>
      <c r="L617" s="433" t="s">
        <v>929</v>
      </c>
      <c r="M617" s="434" t="s">
        <v>393</v>
      </c>
      <c r="N617" s="435">
        <v>0</v>
      </c>
      <c r="O617" s="435" t="e">
        <v>#NAME?</v>
      </c>
    </row>
    <row r="618" spans="1:15">
      <c r="A618" s="430" t="s">
        <v>974</v>
      </c>
      <c r="B618" s="430" t="s">
        <v>975</v>
      </c>
      <c r="C618" s="430" t="s">
        <v>975</v>
      </c>
      <c r="D618" s="430" t="s">
        <v>975</v>
      </c>
      <c r="E618" s="430" t="s">
        <v>387</v>
      </c>
      <c r="F618" s="430" t="s">
        <v>932</v>
      </c>
      <c r="G618" s="431" t="s">
        <v>389</v>
      </c>
      <c r="H618" s="430" t="s">
        <v>390</v>
      </c>
      <c r="I618" s="430" t="s">
        <v>400</v>
      </c>
      <c r="J618" s="430">
        <v>19</v>
      </c>
      <c r="K618" s="432">
        <v>0</v>
      </c>
      <c r="L618" s="433" t="s">
        <v>929</v>
      </c>
      <c r="M618" s="434" t="s">
        <v>393</v>
      </c>
      <c r="N618" s="435">
        <v>0</v>
      </c>
      <c r="O618" s="435" t="e">
        <v>#NAME?</v>
      </c>
    </row>
    <row r="619" spans="1:15">
      <c r="A619" s="430" t="s">
        <v>974</v>
      </c>
      <c r="B619" s="430" t="s">
        <v>975</v>
      </c>
      <c r="C619" s="430" t="s">
        <v>975</v>
      </c>
      <c r="D619" s="430" t="s">
        <v>975</v>
      </c>
      <c r="E619" s="430" t="s">
        <v>387</v>
      </c>
      <c r="F619" s="430" t="s">
        <v>932</v>
      </c>
      <c r="G619" s="431" t="s">
        <v>389</v>
      </c>
      <c r="H619" s="430" t="s">
        <v>390</v>
      </c>
      <c r="I619" s="430" t="s">
        <v>410</v>
      </c>
      <c r="J619" s="430">
        <v>69</v>
      </c>
      <c r="K619" s="432">
        <v>0</v>
      </c>
      <c r="L619" s="433" t="s">
        <v>929</v>
      </c>
      <c r="M619" s="434" t="s">
        <v>393</v>
      </c>
      <c r="N619" s="435">
        <v>0</v>
      </c>
      <c r="O619" s="435" t="e">
        <v>#NAME?</v>
      </c>
    </row>
    <row r="620" spans="1:15">
      <c r="A620" s="430" t="s">
        <v>1056</v>
      </c>
      <c r="B620" s="430" t="s">
        <v>1057</v>
      </c>
      <c r="C620" s="430" t="s">
        <v>1058</v>
      </c>
      <c r="D620" s="430" t="s">
        <v>1059</v>
      </c>
      <c r="E620" s="430" t="s">
        <v>387</v>
      </c>
      <c r="F620" s="430" t="s">
        <v>932</v>
      </c>
      <c r="G620" s="431" t="s">
        <v>389</v>
      </c>
      <c r="H620" s="430" t="s">
        <v>390</v>
      </c>
      <c r="I620" s="430" t="s">
        <v>400</v>
      </c>
      <c r="J620" s="430">
        <v>19</v>
      </c>
      <c r="K620" s="432">
        <v>0</v>
      </c>
      <c r="L620" s="433" t="s">
        <v>929</v>
      </c>
      <c r="M620" s="434" t="s">
        <v>393</v>
      </c>
      <c r="N620" s="435">
        <v>0</v>
      </c>
      <c r="O620" s="435" t="e">
        <v>#NAME?</v>
      </c>
    </row>
    <row r="621" spans="1:15">
      <c r="A621" s="430" t="s">
        <v>1056</v>
      </c>
      <c r="B621" s="430" t="s">
        <v>1057</v>
      </c>
      <c r="C621" s="430" t="s">
        <v>1058</v>
      </c>
      <c r="D621" s="430" t="s">
        <v>1059</v>
      </c>
      <c r="E621" s="430" t="s">
        <v>387</v>
      </c>
      <c r="F621" s="430" t="s">
        <v>932</v>
      </c>
      <c r="G621" s="431" t="s">
        <v>389</v>
      </c>
      <c r="H621" s="430" t="s">
        <v>390</v>
      </c>
      <c r="I621" s="430" t="s">
        <v>391</v>
      </c>
      <c r="J621" s="430">
        <v>77</v>
      </c>
      <c r="K621" s="432">
        <v>0</v>
      </c>
      <c r="L621" s="433" t="s">
        <v>929</v>
      </c>
      <c r="M621" s="434" t="s">
        <v>393</v>
      </c>
      <c r="N621" s="435">
        <v>0</v>
      </c>
      <c r="O621" s="435" t="e">
        <v>#NAME?</v>
      </c>
    </row>
    <row r="622" spans="1:15">
      <c r="A622" s="430" t="s">
        <v>1056</v>
      </c>
      <c r="B622" s="430" t="s">
        <v>1057</v>
      </c>
      <c r="C622" s="430" t="s">
        <v>1058</v>
      </c>
      <c r="D622" s="430" t="s">
        <v>1059</v>
      </c>
      <c r="E622" s="430" t="s">
        <v>387</v>
      </c>
      <c r="F622" s="430" t="s">
        <v>932</v>
      </c>
      <c r="G622" s="431" t="s">
        <v>389</v>
      </c>
      <c r="H622" s="430" t="s">
        <v>390</v>
      </c>
      <c r="I622" s="430" t="s">
        <v>410</v>
      </c>
      <c r="J622" s="430">
        <v>69</v>
      </c>
      <c r="K622" s="432">
        <v>0</v>
      </c>
      <c r="L622" s="433" t="s">
        <v>929</v>
      </c>
      <c r="M622" s="434" t="s">
        <v>393</v>
      </c>
      <c r="N622" s="435">
        <v>0</v>
      </c>
      <c r="O622" s="435" t="e">
        <v>#NAME?</v>
      </c>
    </row>
    <row r="623" spans="1:15">
      <c r="A623" s="430" t="s">
        <v>1060</v>
      </c>
      <c r="B623" s="430" t="s">
        <v>959</v>
      </c>
      <c r="C623" s="430" t="s">
        <v>959</v>
      </c>
      <c r="D623" s="430" t="s">
        <v>1061</v>
      </c>
      <c r="E623" s="430" t="s">
        <v>387</v>
      </c>
      <c r="F623" s="430" t="s">
        <v>932</v>
      </c>
      <c r="G623" s="431" t="s">
        <v>389</v>
      </c>
      <c r="H623" s="430" t="s">
        <v>390</v>
      </c>
      <c r="I623" s="430" t="s">
        <v>400</v>
      </c>
      <c r="J623" s="430">
        <v>19</v>
      </c>
      <c r="K623" s="432">
        <v>0</v>
      </c>
      <c r="L623" s="433" t="s">
        <v>929</v>
      </c>
      <c r="M623" s="434" t="s">
        <v>393</v>
      </c>
      <c r="N623" s="435">
        <v>0</v>
      </c>
      <c r="O623" s="435" t="e">
        <v>#NAME?</v>
      </c>
    </row>
    <row r="624" spans="1:15">
      <c r="A624" s="430" t="s">
        <v>1060</v>
      </c>
      <c r="B624" s="430" t="s">
        <v>959</v>
      </c>
      <c r="C624" s="430" t="s">
        <v>959</v>
      </c>
      <c r="D624" s="430" t="s">
        <v>1061</v>
      </c>
      <c r="E624" s="430" t="s">
        <v>387</v>
      </c>
      <c r="F624" s="430" t="s">
        <v>932</v>
      </c>
      <c r="G624" s="431" t="s">
        <v>389</v>
      </c>
      <c r="H624" s="430" t="s">
        <v>390</v>
      </c>
      <c r="I624" s="430" t="s">
        <v>391</v>
      </c>
      <c r="J624" s="430">
        <v>77</v>
      </c>
      <c r="K624" s="432">
        <v>0</v>
      </c>
      <c r="L624" s="433" t="s">
        <v>929</v>
      </c>
      <c r="M624" s="434" t="s">
        <v>393</v>
      </c>
      <c r="N624" s="435">
        <v>0</v>
      </c>
      <c r="O624" s="435" t="e">
        <v>#NAME?</v>
      </c>
    </row>
    <row r="625" spans="1:15">
      <c r="A625" s="430" t="s">
        <v>1060</v>
      </c>
      <c r="B625" s="430" t="s">
        <v>959</v>
      </c>
      <c r="C625" s="430" t="s">
        <v>959</v>
      </c>
      <c r="D625" s="430" t="s">
        <v>1061</v>
      </c>
      <c r="E625" s="430" t="s">
        <v>387</v>
      </c>
      <c r="F625" s="430" t="s">
        <v>932</v>
      </c>
      <c r="G625" s="431" t="s">
        <v>389</v>
      </c>
      <c r="H625" s="430" t="s">
        <v>390</v>
      </c>
      <c r="I625" s="430" t="s">
        <v>410</v>
      </c>
      <c r="J625" s="430">
        <v>69</v>
      </c>
      <c r="K625" s="432">
        <v>0</v>
      </c>
      <c r="L625" s="433" t="s">
        <v>929</v>
      </c>
      <c r="M625" s="434" t="s">
        <v>393</v>
      </c>
      <c r="N625" s="435">
        <v>0</v>
      </c>
      <c r="O625" s="435" t="e">
        <v>#NAME?</v>
      </c>
    </row>
    <row r="626" spans="1:15">
      <c r="A626" s="430" t="s">
        <v>1062</v>
      </c>
      <c r="B626" s="430" t="s">
        <v>1063</v>
      </c>
      <c r="C626" s="430" t="s">
        <v>1063</v>
      </c>
      <c r="D626" s="430" t="s">
        <v>1063</v>
      </c>
      <c r="E626" s="430" t="s">
        <v>387</v>
      </c>
      <c r="F626" s="430" t="s">
        <v>932</v>
      </c>
      <c r="G626" s="431" t="s">
        <v>389</v>
      </c>
      <c r="H626" s="430" t="s">
        <v>390</v>
      </c>
      <c r="I626" s="430" t="s">
        <v>400</v>
      </c>
      <c r="J626" s="430">
        <v>19</v>
      </c>
      <c r="K626" s="432">
        <v>0</v>
      </c>
      <c r="L626" s="433" t="s">
        <v>929</v>
      </c>
      <c r="M626" s="434" t="s">
        <v>393</v>
      </c>
      <c r="N626" s="435">
        <v>0</v>
      </c>
      <c r="O626" s="435" t="e">
        <v>#NAME?</v>
      </c>
    </row>
    <row r="627" spans="1:15">
      <c r="A627" s="430" t="s">
        <v>930</v>
      </c>
      <c r="B627" s="430" t="s">
        <v>406</v>
      </c>
      <c r="C627" s="430" t="s">
        <v>406</v>
      </c>
      <c r="D627" s="430" t="s">
        <v>931</v>
      </c>
      <c r="E627" s="430" t="s">
        <v>387</v>
      </c>
      <c r="F627" s="430" t="s">
        <v>932</v>
      </c>
      <c r="G627" s="431" t="s">
        <v>389</v>
      </c>
      <c r="H627" s="430" t="s">
        <v>390</v>
      </c>
      <c r="I627" s="430" t="s">
        <v>400</v>
      </c>
      <c r="J627" s="430">
        <v>19</v>
      </c>
      <c r="K627" s="432">
        <v>0</v>
      </c>
      <c r="L627" s="433" t="s">
        <v>929</v>
      </c>
      <c r="M627" s="434" t="s">
        <v>393</v>
      </c>
      <c r="N627" s="435">
        <v>0</v>
      </c>
      <c r="O627" s="435" t="e">
        <v>#NAME?</v>
      </c>
    </row>
    <row r="628" spans="1:15">
      <c r="A628" s="430" t="s">
        <v>930</v>
      </c>
      <c r="B628" s="430" t="s">
        <v>406</v>
      </c>
      <c r="C628" s="430" t="s">
        <v>406</v>
      </c>
      <c r="D628" s="430" t="s">
        <v>931</v>
      </c>
      <c r="E628" s="430" t="s">
        <v>387</v>
      </c>
      <c r="F628" s="430" t="s">
        <v>932</v>
      </c>
      <c r="G628" s="431" t="s">
        <v>389</v>
      </c>
      <c r="H628" s="430" t="s">
        <v>390</v>
      </c>
      <c r="I628" s="430" t="s">
        <v>410</v>
      </c>
      <c r="J628" s="430">
        <v>69</v>
      </c>
      <c r="K628" s="432">
        <v>0</v>
      </c>
      <c r="L628" s="433" t="s">
        <v>929</v>
      </c>
      <c r="M628" s="434" t="s">
        <v>393</v>
      </c>
      <c r="N628" s="435">
        <v>0</v>
      </c>
      <c r="O628" s="435" t="e">
        <v>#NAME?</v>
      </c>
    </row>
    <row r="629" spans="1:15">
      <c r="A629" s="430" t="s">
        <v>1064</v>
      </c>
      <c r="B629" s="430" t="s">
        <v>1065</v>
      </c>
      <c r="C629" s="430" t="s">
        <v>1065</v>
      </c>
      <c r="D629" s="430" t="s">
        <v>1066</v>
      </c>
      <c r="E629" s="430" t="s">
        <v>387</v>
      </c>
      <c r="F629" s="430" t="s">
        <v>932</v>
      </c>
      <c r="G629" s="431" t="s">
        <v>389</v>
      </c>
      <c r="H629" s="430" t="s">
        <v>390</v>
      </c>
      <c r="I629" s="430" t="s">
        <v>400</v>
      </c>
      <c r="J629" s="430">
        <v>19</v>
      </c>
      <c r="K629" s="432">
        <v>0</v>
      </c>
      <c r="L629" s="433" t="s">
        <v>929</v>
      </c>
      <c r="M629" s="434" t="s">
        <v>393</v>
      </c>
      <c r="N629" s="435">
        <v>0</v>
      </c>
      <c r="O629" s="435" t="e">
        <v>#NAME?</v>
      </c>
    </row>
    <row r="630" spans="1:15">
      <c r="A630" s="430" t="s">
        <v>1067</v>
      </c>
      <c r="B630" s="430" t="s">
        <v>467</v>
      </c>
      <c r="C630" s="430" t="s">
        <v>467</v>
      </c>
      <c r="D630" s="430" t="s">
        <v>963</v>
      </c>
      <c r="E630" s="430" t="s">
        <v>387</v>
      </c>
      <c r="F630" s="430" t="s">
        <v>932</v>
      </c>
      <c r="G630" s="431" t="s">
        <v>389</v>
      </c>
      <c r="H630" s="430" t="s">
        <v>390</v>
      </c>
      <c r="I630" s="430" t="s">
        <v>400</v>
      </c>
      <c r="J630" s="430">
        <v>19</v>
      </c>
      <c r="K630" s="432">
        <v>0</v>
      </c>
      <c r="L630" s="433" t="s">
        <v>929</v>
      </c>
      <c r="M630" s="434" t="s">
        <v>393</v>
      </c>
      <c r="N630" s="435">
        <v>0</v>
      </c>
      <c r="O630" s="435" t="e">
        <v>#NAME?</v>
      </c>
    </row>
    <row r="631" spans="1:15">
      <c r="A631" s="430" t="s">
        <v>973</v>
      </c>
      <c r="B631" s="430" t="s">
        <v>467</v>
      </c>
      <c r="C631" s="430" t="s">
        <v>467</v>
      </c>
      <c r="D631" s="430" t="s">
        <v>963</v>
      </c>
      <c r="E631" s="430" t="s">
        <v>387</v>
      </c>
      <c r="F631" s="430" t="s">
        <v>932</v>
      </c>
      <c r="G631" s="431" t="s">
        <v>389</v>
      </c>
      <c r="H631" s="430" t="s">
        <v>390</v>
      </c>
      <c r="I631" s="430" t="s">
        <v>400</v>
      </c>
      <c r="J631" s="430">
        <v>19</v>
      </c>
      <c r="K631" s="432">
        <v>0</v>
      </c>
      <c r="L631" s="433" t="s">
        <v>929</v>
      </c>
      <c r="M631" s="434" t="s">
        <v>393</v>
      </c>
      <c r="N631" s="435">
        <v>0</v>
      </c>
      <c r="O631" s="435" t="e">
        <v>#NAME?</v>
      </c>
    </row>
    <row r="632" spans="1:15">
      <c r="A632" s="430" t="s">
        <v>1067</v>
      </c>
      <c r="B632" s="430" t="s">
        <v>467</v>
      </c>
      <c r="C632" s="430" t="s">
        <v>467</v>
      </c>
      <c r="D632" s="430" t="s">
        <v>963</v>
      </c>
      <c r="E632" s="430" t="s">
        <v>387</v>
      </c>
      <c r="F632" s="430" t="s">
        <v>932</v>
      </c>
      <c r="G632" s="431" t="s">
        <v>389</v>
      </c>
      <c r="H632" s="430" t="s">
        <v>390</v>
      </c>
      <c r="I632" s="430" t="s">
        <v>410</v>
      </c>
      <c r="J632" s="430">
        <v>69</v>
      </c>
      <c r="K632" s="432">
        <v>0</v>
      </c>
      <c r="L632" s="433" t="s">
        <v>929</v>
      </c>
      <c r="M632" s="434" t="s">
        <v>393</v>
      </c>
      <c r="N632" s="435">
        <v>0</v>
      </c>
      <c r="O632" s="435" t="e">
        <v>#NAME?</v>
      </c>
    </row>
    <row r="633" spans="1:15">
      <c r="A633" s="430" t="s">
        <v>973</v>
      </c>
      <c r="B633" s="430" t="s">
        <v>467</v>
      </c>
      <c r="C633" s="430" t="s">
        <v>467</v>
      </c>
      <c r="D633" s="430" t="s">
        <v>963</v>
      </c>
      <c r="E633" s="430" t="s">
        <v>387</v>
      </c>
      <c r="F633" s="430" t="s">
        <v>932</v>
      </c>
      <c r="G633" s="431" t="s">
        <v>389</v>
      </c>
      <c r="H633" s="430" t="s">
        <v>390</v>
      </c>
      <c r="I633" s="430" t="s">
        <v>410</v>
      </c>
      <c r="J633" s="430">
        <v>69</v>
      </c>
      <c r="K633" s="432">
        <v>0</v>
      </c>
      <c r="L633" s="433" t="s">
        <v>929</v>
      </c>
      <c r="M633" s="434" t="s">
        <v>393</v>
      </c>
      <c r="N633" s="435">
        <v>0</v>
      </c>
      <c r="O633" s="435" t="e">
        <v>#NAME?</v>
      </c>
    </row>
    <row r="634" spans="1:15">
      <c r="A634" s="430" t="s">
        <v>1068</v>
      </c>
      <c r="B634" s="430" t="s">
        <v>1025</v>
      </c>
      <c r="C634" s="430" t="s">
        <v>1025</v>
      </c>
      <c r="D634" s="430" t="s">
        <v>1069</v>
      </c>
      <c r="E634" s="430" t="s">
        <v>387</v>
      </c>
      <c r="F634" s="430" t="s">
        <v>932</v>
      </c>
      <c r="G634" s="431" t="s">
        <v>389</v>
      </c>
      <c r="H634" s="430" t="s">
        <v>390</v>
      </c>
      <c r="I634" s="430" t="s">
        <v>400</v>
      </c>
      <c r="J634" s="430">
        <v>19</v>
      </c>
      <c r="K634" s="432">
        <v>0</v>
      </c>
      <c r="L634" s="433" t="s">
        <v>929</v>
      </c>
      <c r="M634" s="434" t="s">
        <v>393</v>
      </c>
      <c r="N634" s="435">
        <v>0</v>
      </c>
      <c r="O634" s="435" t="e">
        <v>#NAME?</v>
      </c>
    </row>
    <row r="635" spans="1:15">
      <c r="A635" s="430" t="s">
        <v>1068</v>
      </c>
      <c r="B635" s="430" t="s">
        <v>1025</v>
      </c>
      <c r="C635" s="430" t="s">
        <v>1025</v>
      </c>
      <c r="D635" s="430" t="s">
        <v>1069</v>
      </c>
      <c r="E635" s="430" t="s">
        <v>387</v>
      </c>
      <c r="F635" s="430" t="s">
        <v>932</v>
      </c>
      <c r="G635" s="431" t="s">
        <v>389</v>
      </c>
      <c r="H635" s="430" t="s">
        <v>390</v>
      </c>
      <c r="I635" s="430" t="s">
        <v>391</v>
      </c>
      <c r="J635" s="430">
        <v>77</v>
      </c>
      <c r="K635" s="432">
        <v>0</v>
      </c>
      <c r="L635" s="433" t="s">
        <v>929</v>
      </c>
      <c r="M635" s="434" t="s">
        <v>393</v>
      </c>
      <c r="N635" s="435">
        <v>0</v>
      </c>
      <c r="O635" s="435" t="e">
        <v>#NAME?</v>
      </c>
    </row>
    <row r="636" spans="1:15">
      <c r="A636" s="430" t="s">
        <v>1068</v>
      </c>
      <c r="B636" s="430" t="s">
        <v>1025</v>
      </c>
      <c r="C636" s="430" t="s">
        <v>1025</v>
      </c>
      <c r="D636" s="430" t="s">
        <v>1069</v>
      </c>
      <c r="E636" s="430" t="s">
        <v>387</v>
      </c>
      <c r="F636" s="430" t="s">
        <v>932</v>
      </c>
      <c r="G636" s="431" t="s">
        <v>389</v>
      </c>
      <c r="H636" s="430" t="s">
        <v>390</v>
      </c>
      <c r="I636" s="430" t="s">
        <v>410</v>
      </c>
      <c r="J636" s="430">
        <v>69</v>
      </c>
      <c r="K636" s="432">
        <v>0</v>
      </c>
      <c r="L636" s="433" t="s">
        <v>929</v>
      </c>
      <c r="M636" s="434" t="s">
        <v>393</v>
      </c>
      <c r="N636" s="435">
        <v>0</v>
      </c>
      <c r="O636" s="435" t="e">
        <v>#NAME?</v>
      </c>
    </row>
    <row r="637" spans="1:15">
      <c r="A637" s="430" t="s">
        <v>964</v>
      </c>
      <c r="B637" s="430" t="s">
        <v>965</v>
      </c>
      <c r="C637" s="430" t="s">
        <v>965</v>
      </c>
      <c r="D637" s="430" t="s">
        <v>966</v>
      </c>
      <c r="E637" s="430" t="s">
        <v>387</v>
      </c>
      <c r="F637" s="430" t="s">
        <v>932</v>
      </c>
      <c r="G637" s="431" t="s">
        <v>389</v>
      </c>
      <c r="H637" s="430" t="s">
        <v>390</v>
      </c>
      <c r="I637" s="430" t="s">
        <v>400</v>
      </c>
      <c r="J637" s="430">
        <v>19</v>
      </c>
      <c r="K637" s="432">
        <v>0</v>
      </c>
      <c r="L637" s="433" t="s">
        <v>929</v>
      </c>
      <c r="M637" s="434" t="s">
        <v>393</v>
      </c>
      <c r="N637" s="435">
        <v>0</v>
      </c>
      <c r="O637" s="435" t="e">
        <v>#NAME?</v>
      </c>
    </row>
    <row r="638" spans="1:15">
      <c r="A638" s="430" t="s">
        <v>964</v>
      </c>
      <c r="B638" s="430" t="s">
        <v>965</v>
      </c>
      <c r="C638" s="430" t="s">
        <v>965</v>
      </c>
      <c r="D638" s="430" t="s">
        <v>966</v>
      </c>
      <c r="E638" s="430" t="s">
        <v>387</v>
      </c>
      <c r="F638" s="430" t="s">
        <v>932</v>
      </c>
      <c r="G638" s="431" t="s">
        <v>389</v>
      </c>
      <c r="H638" s="430" t="s">
        <v>390</v>
      </c>
      <c r="I638" s="430" t="s">
        <v>391</v>
      </c>
      <c r="J638" s="430">
        <v>77</v>
      </c>
      <c r="K638" s="432">
        <v>0</v>
      </c>
      <c r="L638" s="433" t="s">
        <v>929</v>
      </c>
      <c r="M638" s="434" t="s">
        <v>393</v>
      </c>
      <c r="N638" s="435">
        <v>0</v>
      </c>
      <c r="O638" s="435" t="e">
        <v>#NAME?</v>
      </c>
    </row>
    <row r="639" spans="1:15">
      <c r="A639" s="430" t="s">
        <v>939</v>
      </c>
      <c r="B639" s="430" t="s">
        <v>940</v>
      </c>
      <c r="C639" s="430" t="s">
        <v>940</v>
      </c>
      <c r="D639" s="430" t="s">
        <v>940</v>
      </c>
      <c r="E639" s="430" t="s">
        <v>387</v>
      </c>
      <c r="F639" s="430" t="s">
        <v>932</v>
      </c>
      <c r="G639" s="431" t="s">
        <v>389</v>
      </c>
      <c r="H639" s="430" t="s">
        <v>390</v>
      </c>
      <c r="I639" s="430" t="s">
        <v>400</v>
      </c>
      <c r="J639" s="430">
        <v>19</v>
      </c>
      <c r="K639" s="432">
        <v>0</v>
      </c>
      <c r="L639" s="433" t="s">
        <v>929</v>
      </c>
      <c r="M639" s="434" t="s">
        <v>393</v>
      </c>
      <c r="N639" s="435">
        <v>0</v>
      </c>
      <c r="O639" s="435" t="e">
        <v>#NAME?</v>
      </c>
    </row>
    <row r="640" spans="1:15">
      <c r="A640" s="430" t="s">
        <v>967</v>
      </c>
      <c r="B640" s="430" t="s">
        <v>968</v>
      </c>
      <c r="C640" s="430" t="s">
        <v>969</v>
      </c>
      <c r="D640" s="430" t="s">
        <v>970</v>
      </c>
      <c r="E640" s="430" t="s">
        <v>387</v>
      </c>
      <c r="F640" s="430" t="s">
        <v>932</v>
      </c>
      <c r="G640" s="431" t="s">
        <v>389</v>
      </c>
      <c r="H640" s="430" t="s">
        <v>390</v>
      </c>
      <c r="I640" s="430" t="s">
        <v>400</v>
      </c>
      <c r="J640" s="430">
        <v>19</v>
      </c>
      <c r="K640" s="432">
        <v>0</v>
      </c>
      <c r="L640" s="433" t="s">
        <v>929</v>
      </c>
      <c r="M640" s="434" t="s">
        <v>393</v>
      </c>
      <c r="N640" s="435">
        <v>0</v>
      </c>
      <c r="O640" s="435" t="e">
        <v>#NAME?</v>
      </c>
    </row>
    <row r="641" spans="1:15">
      <c r="A641" s="430" t="s">
        <v>967</v>
      </c>
      <c r="B641" s="430" t="s">
        <v>968</v>
      </c>
      <c r="C641" s="430" t="s">
        <v>969</v>
      </c>
      <c r="D641" s="430" t="s">
        <v>970</v>
      </c>
      <c r="E641" s="430" t="s">
        <v>387</v>
      </c>
      <c r="F641" s="430" t="s">
        <v>932</v>
      </c>
      <c r="G641" s="431" t="s">
        <v>389</v>
      </c>
      <c r="H641" s="430" t="s">
        <v>390</v>
      </c>
      <c r="I641" s="430" t="s">
        <v>410</v>
      </c>
      <c r="J641" s="430">
        <v>69</v>
      </c>
      <c r="K641" s="432">
        <v>0</v>
      </c>
      <c r="L641" s="433" t="s">
        <v>929</v>
      </c>
      <c r="M641" s="434" t="s">
        <v>393</v>
      </c>
      <c r="N641" s="435">
        <v>0</v>
      </c>
      <c r="O641" s="435" t="e">
        <v>#NAME?</v>
      </c>
    </row>
    <row r="642" spans="1:15">
      <c r="A642" s="430" t="s">
        <v>1070</v>
      </c>
      <c r="B642" s="430" t="s">
        <v>425</v>
      </c>
      <c r="C642" s="430" t="s">
        <v>426</v>
      </c>
      <c r="D642" s="430" t="s">
        <v>1070</v>
      </c>
      <c r="E642" s="430" t="s">
        <v>387</v>
      </c>
      <c r="F642" s="430" t="s">
        <v>1071</v>
      </c>
      <c r="G642" s="431" t="s">
        <v>389</v>
      </c>
      <c r="H642" s="430" t="s">
        <v>390</v>
      </c>
      <c r="I642" s="430" t="s">
        <v>400</v>
      </c>
      <c r="J642" s="430">
        <v>19</v>
      </c>
      <c r="K642" s="432">
        <v>18215380</v>
      </c>
      <c r="L642" s="433" t="s">
        <v>929</v>
      </c>
      <c r="M642" s="434" t="s">
        <v>393</v>
      </c>
      <c r="N642" s="435">
        <v>18215380</v>
      </c>
      <c r="O642" s="435" t="e">
        <v>#NAME?</v>
      </c>
    </row>
    <row r="643" spans="1:15">
      <c r="A643" s="430" t="s">
        <v>1070</v>
      </c>
      <c r="B643" s="430" t="s">
        <v>425</v>
      </c>
      <c r="C643" s="430" t="s">
        <v>426</v>
      </c>
      <c r="D643" s="430" t="s">
        <v>1070</v>
      </c>
      <c r="E643" s="430" t="s">
        <v>387</v>
      </c>
      <c r="F643" s="430" t="s">
        <v>1071</v>
      </c>
      <c r="G643" s="431" t="s">
        <v>389</v>
      </c>
      <c r="H643" s="430" t="s">
        <v>390</v>
      </c>
      <c r="I643" s="430" t="s">
        <v>410</v>
      </c>
      <c r="J643" s="430">
        <v>69</v>
      </c>
      <c r="K643" s="432">
        <v>0</v>
      </c>
      <c r="L643" s="433" t="s">
        <v>929</v>
      </c>
      <c r="M643" s="434" t="s">
        <v>393</v>
      </c>
      <c r="N643" s="435">
        <v>0</v>
      </c>
      <c r="O643" s="435" t="e">
        <v>#NAME?</v>
      </c>
    </row>
    <row r="644" spans="1:15">
      <c r="A644" s="430" t="s">
        <v>1072</v>
      </c>
      <c r="B644" s="430" t="s">
        <v>425</v>
      </c>
      <c r="C644" s="430" t="s">
        <v>426</v>
      </c>
      <c r="D644" s="430" t="s">
        <v>1073</v>
      </c>
      <c r="E644" s="430" t="s">
        <v>387</v>
      </c>
      <c r="F644" s="430" t="s">
        <v>388</v>
      </c>
      <c r="G644" s="431" t="s">
        <v>389</v>
      </c>
      <c r="H644" s="430" t="s">
        <v>390</v>
      </c>
      <c r="I644" s="430" t="s">
        <v>400</v>
      </c>
      <c r="J644" s="430">
        <v>19</v>
      </c>
      <c r="K644" s="432">
        <v>5795609</v>
      </c>
      <c r="L644" s="433" t="s">
        <v>929</v>
      </c>
      <c r="M644" s="434" t="s">
        <v>393</v>
      </c>
      <c r="N644" s="435">
        <v>5795609</v>
      </c>
      <c r="O644" s="435" t="e">
        <v>#NAME?</v>
      </c>
    </row>
    <row r="645" spans="1:15">
      <c r="A645" s="430" t="s">
        <v>1074</v>
      </c>
      <c r="B645" s="430" t="s">
        <v>385</v>
      </c>
      <c r="C645" s="430" t="s">
        <v>385</v>
      </c>
      <c r="D645" s="430" t="s">
        <v>1075</v>
      </c>
      <c r="E645" s="430" t="s">
        <v>387</v>
      </c>
      <c r="F645" s="430" t="s">
        <v>388</v>
      </c>
      <c r="G645" s="431" t="s">
        <v>389</v>
      </c>
      <c r="H645" s="430" t="s">
        <v>390</v>
      </c>
      <c r="I645" s="430" t="s">
        <v>400</v>
      </c>
      <c r="J645" s="430">
        <v>19</v>
      </c>
      <c r="K645" s="432">
        <v>0</v>
      </c>
      <c r="L645" s="433" t="s">
        <v>929</v>
      </c>
      <c r="M645" s="434" t="s">
        <v>393</v>
      </c>
      <c r="N645" s="435">
        <v>0</v>
      </c>
      <c r="O645" s="435" t="e">
        <v>#NAME?</v>
      </c>
    </row>
    <row r="646" spans="1:15">
      <c r="A646" s="430" t="s">
        <v>1076</v>
      </c>
      <c r="B646" s="430" t="s">
        <v>425</v>
      </c>
      <c r="C646" s="430" t="s">
        <v>426</v>
      </c>
      <c r="D646" s="430" t="s">
        <v>928</v>
      </c>
      <c r="E646" s="430" t="s">
        <v>387</v>
      </c>
      <c r="F646" s="430" t="s">
        <v>388</v>
      </c>
      <c r="G646" s="431" t="s">
        <v>389</v>
      </c>
      <c r="H646" s="430" t="s">
        <v>390</v>
      </c>
      <c r="I646" s="430" t="s">
        <v>400</v>
      </c>
      <c r="J646" s="430">
        <v>19</v>
      </c>
      <c r="K646" s="432">
        <v>2636932</v>
      </c>
      <c r="L646" s="433" t="s">
        <v>929</v>
      </c>
      <c r="M646" s="434" t="s">
        <v>393</v>
      </c>
      <c r="N646" s="435">
        <v>2636932</v>
      </c>
      <c r="O646" s="435" t="e">
        <v>#NAME?</v>
      </c>
    </row>
    <row r="647" spans="1:15">
      <c r="A647" s="430" t="s">
        <v>927</v>
      </c>
      <c r="B647" s="430" t="s">
        <v>425</v>
      </c>
      <c r="C647" s="430" t="s">
        <v>426</v>
      </c>
      <c r="D647" s="430" t="s">
        <v>928</v>
      </c>
      <c r="E647" s="430" t="s">
        <v>387</v>
      </c>
      <c r="F647" s="430" t="s">
        <v>388</v>
      </c>
      <c r="G647" s="431" t="s">
        <v>389</v>
      </c>
      <c r="H647" s="430" t="s">
        <v>390</v>
      </c>
      <c r="I647" s="430" t="s">
        <v>400</v>
      </c>
      <c r="J647" s="430">
        <v>19</v>
      </c>
      <c r="K647" s="432">
        <v>3979074</v>
      </c>
      <c r="L647" s="433" t="s">
        <v>929</v>
      </c>
      <c r="M647" s="434" t="s">
        <v>393</v>
      </c>
      <c r="N647" s="435">
        <v>3979074</v>
      </c>
      <c r="O647" s="435" t="e">
        <v>#NAME?</v>
      </c>
    </row>
    <row r="648" spans="1:15">
      <c r="A648" s="430" t="s">
        <v>1076</v>
      </c>
      <c r="B648" s="430" t="s">
        <v>425</v>
      </c>
      <c r="C648" s="430" t="s">
        <v>426</v>
      </c>
      <c r="D648" s="430" t="s">
        <v>928</v>
      </c>
      <c r="E648" s="430" t="s">
        <v>387</v>
      </c>
      <c r="F648" s="430" t="s">
        <v>388</v>
      </c>
      <c r="G648" s="431" t="s">
        <v>389</v>
      </c>
      <c r="H648" s="430" t="s">
        <v>390</v>
      </c>
      <c r="I648" s="430" t="s">
        <v>391</v>
      </c>
      <c r="J648" s="430">
        <v>77</v>
      </c>
      <c r="K648" s="432">
        <v>0</v>
      </c>
      <c r="L648" s="433" t="s">
        <v>929</v>
      </c>
      <c r="M648" s="434" t="s">
        <v>393</v>
      </c>
      <c r="N648" s="435">
        <v>0</v>
      </c>
      <c r="O648" s="435" t="e">
        <v>#NAME?</v>
      </c>
    </row>
    <row r="649" spans="1:15">
      <c r="A649" s="430" t="s">
        <v>1076</v>
      </c>
      <c r="B649" s="430" t="s">
        <v>425</v>
      </c>
      <c r="C649" s="430" t="s">
        <v>426</v>
      </c>
      <c r="D649" s="430" t="s">
        <v>928</v>
      </c>
      <c r="E649" s="430" t="s">
        <v>387</v>
      </c>
      <c r="F649" s="430" t="s">
        <v>388</v>
      </c>
      <c r="G649" s="431" t="s">
        <v>389</v>
      </c>
      <c r="H649" s="430" t="s">
        <v>390</v>
      </c>
      <c r="I649" s="430" t="s">
        <v>410</v>
      </c>
      <c r="J649" s="430">
        <v>69</v>
      </c>
      <c r="K649" s="432">
        <v>0</v>
      </c>
      <c r="L649" s="433" t="s">
        <v>929</v>
      </c>
      <c r="M649" s="434" t="s">
        <v>393</v>
      </c>
      <c r="N649" s="435">
        <v>0</v>
      </c>
      <c r="O649" s="435" t="e">
        <v>#NAME?</v>
      </c>
    </row>
    <row r="650" spans="1:15">
      <c r="A650" s="430" t="s">
        <v>927</v>
      </c>
      <c r="B650" s="430" t="s">
        <v>425</v>
      </c>
      <c r="C650" s="430" t="s">
        <v>426</v>
      </c>
      <c r="D650" s="430" t="s">
        <v>928</v>
      </c>
      <c r="E650" s="430" t="s">
        <v>387</v>
      </c>
      <c r="F650" s="430" t="s">
        <v>388</v>
      </c>
      <c r="G650" s="431" t="s">
        <v>389</v>
      </c>
      <c r="H650" s="430" t="s">
        <v>390</v>
      </c>
      <c r="I650" s="430" t="s">
        <v>410</v>
      </c>
      <c r="J650" s="430">
        <v>69</v>
      </c>
      <c r="K650" s="432">
        <v>0</v>
      </c>
      <c r="L650" s="433" t="s">
        <v>929</v>
      </c>
      <c r="M650" s="434" t="s">
        <v>393</v>
      </c>
      <c r="N650" s="435">
        <v>0</v>
      </c>
      <c r="O650" s="435" t="e">
        <v>#NAME?</v>
      </c>
    </row>
    <row r="651" spans="1:15">
      <c r="A651" s="430" t="s">
        <v>1077</v>
      </c>
      <c r="B651" s="430" t="s">
        <v>425</v>
      </c>
      <c r="C651" s="430" t="s">
        <v>426</v>
      </c>
      <c r="D651" s="430" t="s">
        <v>1077</v>
      </c>
      <c r="E651" s="430" t="s">
        <v>387</v>
      </c>
      <c r="F651" s="430" t="s">
        <v>388</v>
      </c>
      <c r="G651" s="431" t="s">
        <v>389</v>
      </c>
      <c r="H651" s="430" t="s">
        <v>390</v>
      </c>
      <c r="I651" s="430" t="s">
        <v>400</v>
      </c>
      <c r="J651" s="430">
        <v>19</v>
      </c>
      <c r="K651" s="432">
        <v>3621528</v>
      </c>
      <c r="L651" s="433" t="s">
        <v>929</v>
      </c>
      <c r="M651" s="434" t="s">
        <v>393</v>
      </c>
      <c r="N651" s="435">
        <v>3621528</v>
      </c>
      <c r="O651" s="435" t="e">
        <v>#NAME?</v>
      </c>
    </row>
    <row r="652" spans="1:15">
      <c r="A652" s="430" t="s">
        <v>1078</v>
      </c>
      <c r="B652" s="430" t="s">
        <v>425</v>
      </c>
      <c r="C652" s="430" t="s">
        <v>426</v>
      </c>
      <c r="D652" s="430" t="s">
        <v>1078</v>
      </c>
      <c r="E652" s="430" t="s">
        <v>387</v>
      </c>
      <c r="F652" s="430" t="s">
        <v>388</v>
      </c>
      <c r="G652" s="431" t="s">
        <v>389</v>
      </c>
      <c r="H652" s="430" t="s">
        <v>390</v>
      </c>
      <c r="I652" s="430" t="s">
        <v>400</v>
      </c>
      <c r="J652" s="430">
        <v>19</v>
      </c>
      <c r="K652" s="432">
        <v>0</v>
      </c>
      <c r="L652" s="433" t="s">
        <v>929</v>
      </c>
      <c r="M652" s="434" t="s">
        <v>393</v>
      </c>
      <c r="N652" s="435">
        <v>0</v>
      </c>
      <c r="O652" s="435" t="e">
        <v>#NAME?</v>
      </c>
    </row>
    <row r="653" spans="1:15">
      <c r="A653" s="430" t="s">
        <v>1078</v>
      </c>
      <c r="B653" s="430" t="s">
        <v>425</v>
      </c>
      <c r="C653" s="430" t="s">
        <v>426</v>
      </c>
      <c r="D653" s="430" t="s">
        <v>1078</v>
      </c>
      <c r="E653" s="430" t="s">
        <v>387</v>
      </c>
      <c r="F653" s="430" t="s">
        <v>388</v>
      </c>
      <c r="G653" s="431" t="s">
        <v>389</v>
      </c>
      <c r="H653" s="430" t="s">
        <v>390</v>
      </c>
      <c r="I653" s="430" t="s">
        <v>391</v>
      </c>
      <c r="J653" s="430">
        <v>77</v>
      </c>
      <c r="K653" s="432">
        <v>0</v>
      </c>
      <c r="L653" s="433" t="s">
        <v>929</v>
      </c>
      <c r="M653" s="434" t="s">
        <v>393</v>
      </c>
      <c r="N653" s="435">
        <v>0</v>
      </c>
      <c r="O653" s="435" t="e">
        <v>#NAME?</v>
      </c>
    </row>
    <row r="654" spans="1:15">
      <c r="A654" s="430" t="s">
        <v>1078</v>
      </c>
      <c r="B654" s="430" t="s">
        <v>425</v>
      </c>
      <c r="C654" s="430" t="s">
        <v>426</v>
      </c>
      <c r="D654" s="430" t="s">
        <v>1078</v>
      </c>
      <c r="E654" s="430" t="s">
        <v>387</v>
      </c>
      <c r="F654" s="430" t="s">
        <v>388</v>
      </c>
      <c r="G654" s="431" t="s">
        <v>389</v>
      </c>
      <c r="H654" s="430" t="s">
        <v>390</v>
      </c>
      <c r="I654" s="430" t="s">
        <v>410</v>
      </c>
      <c r="J654" s="430">
        <v>69</v>
      </c>
      <c r="K654" s="432">
        <v>0</v>
      </c>
      <c r="L654" s="433" t="s">
        <v>929</v>
      </c>
      <c r="M654" s="434" t="s">
        <v>393</v>
      </c>
      <c r="N654" s="435">
        <v>0</v>
      </c>
      <c r="O654" s="435" t="e">
        <v>#NAME?</v>
      </c>
    </row>
    <row r="655" spans="1:15">
      <c r="A655" s="430" t="s">
        <v>1079</v>
      </c>
      <c r="B655" s="430" t="s">
        <v>402</v>
      </c>
      <c r="C655" s="430" t="s">
        <v>402</v>
      </c>
      <c r="D655" s="430" t="s">
        <v>1080</v>
      </c>
      <c r="E655" s="430" t="s">
        <v>387</v>
      </c>
      <c r="F655" s="430" t="s">
        <v>388</v>
      </c>
      <c r="G655" s="431" t="s">
        <v>389</v>
      </c>
      <c r="H655" s="430" t="s">
        <v>390</v>
      </c>
      <c r="I655" s="430" t="s">
        <v>400</v>
      </c>
      <c r="J655" s="430">
        <v>19</v>
      </c>
      <c r="K655" s="432">
        <v>0</v>
      </c>
      <c r="L655" s="433" t="s">
        <v>929</v>
      </c>
      <c r="M655" s="434" t="s">
        <v>393</v>
      </c>
      <c r="N655" s="435">
        <v>0</v>
      </c>
      <c r="O655" s="435" t="e">
        <v>#NAME?</v>
      </c>
    </row>
    <row r="656" spans="1:15">
      <c r="A656" s="430" t="s">
        <v>1079</v>
      </c>
      <c r="B656" s="430" t="s">
        <v>402</v>
      </c>
      <c r="C656" s="430" t="s">
        <v>402</v>
      </c>
      <c r="D656" s="430" t="s">
        <v>1080</v>
      </c>
      <c r="E656" s="430" t="s">
        <v>387</v>
      </c>
      <c r="F656" s="430" t="s">
        <v>388</v>
      </c>
      <c r="G656" s="431" t="s">
        <v>389</v>
      </c>
      <c r="H656" s="430" t="s">
        <v>390</v>
      </c>
      <c r="I656" s="430" t="s">
        <v>391</v>
      </c>
      <c r="J656" s="430">
        <v>77</v>
      </c>
      <c r="K656" s="432">
        <v>0</v>
      </c>
      <c r="L656" s="433" t="s">
        <v>929</v>
      </c>
      <c r="M656" s="434" t="s">
        <v>393</v>
      </c>
      <c r="N656" s="435">
        <v>0</v>
      </c>
      <c r="O656" s="435" t="e">
        <v>#NAME?</v>
      </c>
    </row>
    <row r="657" spans="1:15">
      <c r="A657" s="430" t="s">
        <v>1079</v>
      </c>
      <c r="B657" s="430" t="s">
        <v>402</v>
      </c>
      <c r="C657" s="430" t="s">
        <v>402</v>
      </c>
      <c r="D657" s="430" t="s">
        <v>1080</v>
      </c>
      <c r="E657" s="430" t="s">
        <v>387</v>
      </c>
      <c r="F657" s="430" t="s">
        <v>388</v>
      </c>
      <c r="G657" s="431" t="s">
        <v>389</v>
      </c>
      <c r="H657" s="430" t="s">
        <v>390</v>
      </c>
      <c r="I657" s="430" t="s">
        <v>410</v>
      </c>
      <c r="J657" s="430">
        <v>69</v>
      </c>
      <c r="K657" s="432">
        <v>0</v>
      </c>
      <c r="L657" s="433" t="s">
        <v>929</v>
      </c>
      <c r="M657" s="434" t="s">
        <v>393</v>
      </c>
      <c r="N657" s="435">
        <v>0</v>
      </c>
      <c r="O657" s="435" t="e">
        <v>#NAME?</v>
      </c>
    </row>
    <row r="658" spans="1:15">
      <c r="A658" s="430" t="s">
        <v>958</v>
      </c>
      <c r="B658" s="430" t="s">
        <v>959</v>
      </c>
      <c r="C658" s="430" t="s">
        <v>959</v>
      </c>
      <c r="D658" s="430" t="s">
        <v>960</v>
      </c>
      <c r="E658" s="430" t="s">
        <v>387</v>
      </c>
      <c r="F658" s="430" t="s">
        <v>932</v>
      </c>
      <c r="G658" s="431" t="s">
        <v>389</v>
      </c>
      <c r="H658" s="430" t="s">
        <v>390</v>
      </c>
      <c r="I658" s="430" t="s">
        <v>400</v>
      </c>
      <c r="J658" s="430">
        <v>19</v>
      </c>
      <c r="K658" s="432">
        <v>0</v>
      </c>
      <c r="L658" s="433" t="s">
        <v>929</v>
      </c>
      <c r="M658" s="434" t="s">
        <v>393</v>
      </c>
      <c r="N658" s="435">
        <v>0</v>
      </c>
      <c r="O658" s="435" t="e">
        <v>#NAME?</v>
      </c>
    </row>
    <row r="659" spans="1:15">
      <c r="A659" s="430" t="s">
        <v>958</v>
      </c>
      <c r="B659" s="430" t="s">
        <v>959</v>
      </c>
      <c r="C659" s="430" t="s">
        <v>959</v>
      </c>
      <c r="D659" s="430" t="s">
        <v>960</v>
      </c>
      <c r="E659" s="430" t="s">
        <v>387</v>
      </c>
      <c r="F659" s="430" t="s">
        <v>932</v>
      </c>
      <c r="G659" s="431" t="s">
        <v>389</v>
      </c>
      <c r="H659" s="430" t="s">
        <v>390</v>
      </c>
      <c r="I659" s="430" t="s">
        <v>410</v>
      </c>
      <c r="J659" s="430">
        <v>69</v>
      </c>
      <c r="K659" s="432">
        <v>0</v>
      </c>
      <c r="L659" s="433" t="s">
        <v>929</v>
      </c>
      <c r="M659" s="434" t="s">
        <v>393</v>
      </c>
      <c r="N659" s="435">
        <v>0</v>
      </c>
      <c r="O659" s="435" t="e">
        <v>#NAME?</v>
      </c>
    </row>
    <row r="660" spans="1:15">
      <c r="A660" s="430" t="s">
        <v>961</v>
      </c>
      <c r="B660" s="430" t="s">
        <v>959</v>
      </c>
      <c r="C660" s="430" t="s">
        <v>959</v>
      </c>
      <c r="D660" s="430" t="s">
        <v>961</v>
      </c>
      <c r="E660" s="430" t="s">
        <v>387</v>
      </c>
      <c r="F660" s="430" t="s">
        <v>932</v>
      </c>
      <c r="G660" s="431" t="s">
        <v>389</v>
      </c>
      <c r="H660" s="430" t="s">
        <v>390</v>
      </c>
      <c r="I660" s="430" t="s">
        <v>400</v>
      </c>
      <c r="J660" s="430">
        <v>19</v>
      </c>
      <c r="K660" s="432">
        <v>0</v>
      </c>
      <c r="L660" s="433" t="s">
        <v>929</v>
      </c>
      <c r="M660" s="434" t="s">
        <v>393</v>
      </c>
      <c r="N660" s="435">
        <v>0</v>
      </c>
      <c r="O660" s="435" t="e">
        <v>#NAME?</v>
      </c>
    </row>
    <row r="661" spans="1:15">
      <c r="A661" s="430" t="s">
        <v>961</v>
      </c>
      <c r="B661" s="430" t="s">
        <v>959</v>
      </c>
      <c r="C661" s="430" t="s">
        <v>959</v>
      </c>
      <c r="D661" s="430" t="s">
        <v>961</v>
      </c>
      <c r="E661" s="430" t="s">
        <v>387</v>
      </c>
      <c r="F661" s="430" t="s">
        <v>932</v>
      </c>
      <c r="G661" s="431" t="s">
        <v>389</v>
      </c>
      <c r="H661" s="430" t="s">
        <v>390</v>
      </c>
      <c r="I661" s="430" t="s">
        <v>410</v>
      </c>
      <c r="J661" s="430">
        <v>69</v>
      </c>
      <c r="K661" s="432">
        <v>0</v>
      </c>
      <c r="L661" s="433" t="s">
        <v>929</v>
      </c>
      <c r="M661" s="434" t="s">
        <v>393</v>
      </c>
      <c r="N661" s="435">
        <v>0</v>
      </c>
      <c r="O661" s="435" t="e">
        <v>#NAME?</v>
      </c>
    </row>
    <row r="662" spans="1:15">
      <c r="A662" s="430" t="s">
        <v>1081</v>
      </c>
      <c r="B662" s="430" t="s">
        <v>959</v>
      </c>
      <c r="C662" s="430" t="s">
        <v>959</v>
      </c>
      <c r="D662" s="430" t="s">
        <v>1082</v>
      </c>
      <c r="E662" s="430" t="s">
        <v>387</v>
      </c>
      <c r="F662" s="430" t="s">
        <v>932</v>
      </c>
      <c r="G662" s="431" t="s">
        <v>389</v>
      </c>
      <c r="H662" s="430" t="s">
        <v>390</v>
      </c>
      <c r="I662" s="430" t="s">
        <v>400</v>
      </c>
      <c r="J662" s="430">
        <v>19</v>
      </c>
      <c r="K662" s="432">
        <v>0</v>
      </c>
      <c r="L662" s="433" t="s">
        <v>929</v>
      </c>
      <c r="M662" s="434" t="s">
        <v>393</v>
      </c>
      <c r="N662" s="435">
        <v>0</v>
      </c>
      <c r="O662" s="435" t="e">
        <v>#NAME?</v>
      </c>
    </row>
    <row r="663" spans="1:15">
      <c r="A663" s="430" t="s">
        <v>1081</v>
      </c>
      <c r="B663" s="430" t="s">
        <v>959</v>
      </c>
      <c r="C663" s="430" t="s">
        <v>959</v>
      </c>
      <c r="D663" s="430" t="s">
        <v>1082</v>
      </c>
      <c r="E663" s="430" t="s">
        <v>387</v>
      </c>
      <c r="F663" s="430" t="s">
        <v>932</v>
      </c>
      <c r="G663" s="431" t="s">
        <v>389</v>
      </c>
      <c r="H663" s="430" t="s">
        <v>390</v>
      </c>
      <c r="I663" s="430" t="s">
        <v>391</v>
      </c>
      <c r="J663" s="430">
        <v>77</v>
      </c>
      <c r="K663" s="432">
        <v>0</v>
      </c>
      <c r="L663" s="433" t="s">
        <v>929</v>
      </c>
      <c r="M663" s="434" t="s">
        <v>393</v>
      </c>
      <c r="N663" s="435">
        <v>0</v>
      </c>
      <c r="O663" s="435" t="e">
        <v>#NAME?</v>
      </c>
    </row>
    <row r="664" spans="1:15">
      <c r="A664" s="430" t="s">
        <v>1081</v>
      </c>
      <c r="B664" s="430" t="s">
        <v>959</v>
      </c>
      <c r="C664" s="430" t="s">
        <v>959</v>
      </c>
      <c r="D664" s="430" t="s">
        <v>1082</v>
      </c>
      <c r="E664" s="430" t="s">
        <v>387</v>
      </c>
      <c r="F664" s="430" t="s">
        <v>932</v>
      </c>
      <c r="G664" s="431" t="s">
        <v>389</v>
      </c>
      <c r="H664" s="430" t="s">
        <v>390</v>
      </c>
      <c r="I664" s="430" t="s">
        <v>410</v>
      </c>
      <c r="J664" s="430">
        <v>69</v>
      </c>
      <c r="K664" s="432">
        <v>0</v>
      </c>
      <c r="L664" s="433" t="s">
        <v>929</v>
      </c>
      <c r="M664" s="434" t="s">
        <v>393</v>
      </c>
      <c r="N664" s="435">
        <v>0</v>
      </c>
      <c r="O664" s="435" t="e">
        <v>#NAME?</v>
      </c>
    </row>
    <row r="665" spans="1:15">
      <c r="A665" s="430" t="s">
        <v>1083</v>
      </c>
      <c r="B665" s="430" t="s">
        <v>917</v>
      </c>
      <c r="C665" s="430" t="s">
        <v>917</v>
      </c>
      <c r="D665" s="430" t="s">
        <v>1083</v>
      </c>
      <c r="E665" s="430" t="s">
        <v>387</v>
      </c>
      <c r="F665" s="430" t="s">
        <v>932</v>
      </c>
      <c r="G665" s="431" t="s">
        <v>389</v>
      </c>
      <c r="H665" s="430" t="s">
        <v>390</v>
      </c>
      <c r="I665" s="430" t="s">
        <v>400</v>
      </c>
      <c r="J665" s="430">
        <v>19</v>
      </c>
      <c r="K665" s="432">
        <v>0</v>
      </c>
      <c r="L665" s="433" t="s">
        <v>929</v>
      </c>
      <c r="M665" s="434" t="s">
        <v>393</v>
      </c>
      <c r="N665" s="435">
        <v>0</v>
      </c>
      <c r="O665" s="435" t="e">
        <v>#NAME?</v>
      </c>
    </row>
    <row r="666" spans="1:15">
      <c r="A666" s="430" t="s">
        <v>1083</v>
      </c>
      <c r="B666" s="430" t="s">
        <v>917</v>
      </c>
      <c r="C666" s="430" t="s">
        <v>917</v>
      </c>
      <c r="D666" s="430" t="s">
        <v>1083</v>
      </c>
      <c r="E666" s="430" t="s">
        <v>387</v>
      </c>
      <c r="F666" s="430" t="s">
        <v>932</v>
      </c>
      <c r="G666" s="431" t="s">
        <v>389</v>
      </c>
      <c r="H666" s="430" t="s">
        <v>390</v>
      </c>
      <c r="I666" s="430" t="s">
        <v>391</v>
      </c>
      <c r="J666" s="430">
        <v>77</v>
      </c>
      <c r="K666" s="432">
        <v>0</v>
      </c>
      <c r="L666" s="433" t="s">
        <v>929</v>
      </c>
      <c r="M666" s="434" t="s">
        <v>393</v>
      </c>
      <c r="N666" s="435">
        <v>0</v>
      </c>
      <c r="O666" s="435" t="e">
        <v>#NAME?</v>
      </c>
    </row>
    <row r="667" spans="1:15">
      <c r="A667" s="430" t="s">
        <v>1083</v>
      </c>
      <c r="B667" s="430" t="s">
        <v>917</v>
      </c>
      <c r="C667" s="430" t="s">
        <v>917</v>
      </c>
      <c r="D667" s="430" t="s">
        <v>1083</v>
      </c>
      <c r="E667" s="430" t="s">
        <v>387</v>
      </c>
      <c r="F667" s="430" t="s">
        <v>932</v>
      </c>
      <c r="G667" s="431" t="s">
        <v>389</v>
      </c>
      <c r="H667" s="430" t="s">
        <v>390</v>
      </c>
      <c r="I667" s="430" t="s">
        <v>410</v>
      </c>
      <c r="J667" s="430">
        <v>69</v>
      </c>
      <c r="K667" s="432">
        <v>0</v>
      </c>
      <c r="L667" s="433" t="s">
        <v>929</v>
      </c>
      <c r="M667" s="434" t="s">
        <v>393</v>
      </c>
      <c r="N667" s="435">
        <v>0</v>
      </c>
      <c r="O667" s="435" t="e">
        <v>#NAME?</v>
      </c>
    </row>
    <row r="668" spans="1:15">
      <c r="A668" s="430" t="s">
        <v>976</v>
      </c>
      <c r="B668" s="430" t="s">
        <v>518</v>
      </c>
      <c r="C668" s="430" t="s">
        <v>977</v>
      </c>
      <c r="D668" s="430" t="s">
        <v>976</v>
      </c>
      <c r="E668" s="430" t="s">
        <v>387</v>
      </c>
      <c r="F668" s="430" t="s">
        <v>932</v>
      </c>
      <c r="G668" s="431" t="s">
        <v>389</v>
      </c>
      <c r="H668" s="430" t="s">
        <v>390</v>
      </c>
      <c r="I668" s="430" t="s">
        <v>400</v>
      </c>
      <c r="J668" s="430">
        <v>19</v>
      </c>
      <c r="K668" s="432">
        <v>0</v>
      </c>
      <c r="L668" s="433" t="s">
        <v>929</v>
      </c>
      <c r="M668" s="434" t="s">
        <v>393</v>
      </c>
      <c r="N668" s="435">
        <v>0</v>
      </c>
      <c r="O668" s="435" t="e">
        <v>#NAME?</v>
      </c>
    </row>
    <row r="669" spans="1:15">
      <c r="A669" s="430" t="s">
        <v>976</v>
      </c>
      <c r="B669" s="430" t="s">
        <v>518</v>
      </c>
      <c r="C669" s="430" t="s">
        <v>977</v>
      </c>
      <c r="D669" s="430" t="s">
        <v>976</v>
      </c>
      <c r="E669" s="430" t="s">
        <v>387</v>
      </c>
      <c r="F669" s="430" t="s">
        <v>932</v>
      </c>
      <c r="G669" s="431" t="s">
        <v>389</v>
      </c>
      <c r="H669" s="430" t="s">
        <v>390</v>
      </c>
      <c r="I669" s="430" t="s">
        <v>410</v>
      </c>
      <c r="J669" s="430">
        <v>69</v>
      </c>
      <c r="K669" s="432">
        <v>0</v>
      </c>
      <c r="L669" s="433" t="s">
        <v>929</v>
      </c>
      <c r="M669" s="434" t="s">
        <v>393</v>
      </c>
      <c r="N669" s="435">
        <v>0</v>
      </c>
      <c r="O669" s="435" t="e">
        <v>#NAME?</v>
      </c>
    </row>
    <row r="670" spans="1:15">
      <c r="A670" s="430" t="s">
        <v>962</v>
      </c>
      <c r="B670" s="430" t="s">
        <v>467</v>
      </c>
      <c r="C670" s="430" t="s">
        <v>467</v>
      </c>
      <c r="D670" s="430" t="s">
        <v>963</v>
      </c>
      <c r="E670" s="430" t="s">
        <v>387</v>
      </c>
      <c r="F670" s="430" t="s">
        <v>932</v>
      </c>
      <c r="G670" s="431" t="s">
        <v>389</v>
      </c>
      <c r="H670" s="430" t="s">
        <v>390</v>
      </c>
      <c r="I670" s="430" t="s">
        <v>400</v>
      </c>
      <c r="J670" s="430">
        <v>19</v>
      </c>
      <c r="K670" s="432">
        <v>0</v>
      </c>
      <c r="L670" s="433" t="s">
        <v>929</v>
      </c>
      <c r="M670" s="434" t="s">
        <v>393</v>
      </c>
      <c r="N670" s="435">
        <v>0</v>
      </c>
      <c r="O670" s="435" t="e">
        <v>#NAME?</v>
      </c>
    </row>
    <row r="671" spans="1:15">
      <c r="A671" s="430" t="s">
        <v>962</v>
      </c>
      <c r="B671" s="430" t="s">
        <v>467</v>
      </c>
      <c r="C671" s="430" t="s">
        <v>467</v>
      </c>
      <c r="D671" s="430" t="s">
        <v>963</v>
      </c>
      <c r="E671" s="430" t="s">
        <v>387</v>
      </c>
      <c r="F671" s="430" t="s">
        <v>932</v>
      </c>
      <c r="G671" s="431" t="s">
        <v>389</v>
      </c>
      <c r="H671" s="430" t="s">
        <v>390</v>
      </c>
      <c r="I671" s="430" t="s">
        <v>410</v>
      </c>
      <c r="J671" s="430">
        <v>69</v>
      </c>
      <c r="K671" s="432">
        <v>0</v>
      </c>
      <c r="L671" s="433" t="s">
        <v>929</v>
      </c>
      <c r="M671" s="434" t="s">
        <v>393</v>
      </c>
      <c r="N671" s="435">
        <v>0</v>
      </c>
      <c r="O671" s="435" t="e">
        <v>#NAME?</v>
      </c>
    </row>
    <row r="672" spans="1:15">
      <c r="A672" s="430" t="s">
        <v>1084</v>
      </c>
      <c r="B672" s="430" t="s">
        <v>461</v>
      </c>
      <c r="C672" s="430" t="s">
        <v>1085</v>
      </c>
      <c r="D672" s="430" t="s">
        <v>1086</v>
      </c>
      <c r="E672" s="430" t="s">
        <v>387</v>
      </c>
      <c r="F672" s="430" t="s">
        <v>936</v>
      </c>
      <c r="G672" s="431" t="s">
        <v>389</v>
      </c>
      <c r="H672" s="430" t="s">
        <v>390</v>
      </c>
      <c r="I672" s="430" t="s">
        <v>400</v>
      </c>
      <c r="J672" s="430">
        <v>19</v>
      </c>
      <c r="K672" s="432">
        <v>13594128</v>
      </c>
      <c r="L672" s="433" t="s">
        <v>929</v>
      </c>
      <c r="M672" s="434" t="s">
        <v>393</v>
      </c>
      <c r="N672" s="435">
        <v>13594128</v>
      </c>
      <c r="O672" s="435" t="e">
        <v>#NAME?</v>
      </c>
    </row>
    <row r="673" spans="1:15">
      <c r="A673" s="430" t="s">
        <v>1084</v>
      </c>
      <c r="B673" s="430" t="s">
        <v>461</v>
      </c>
      <c r="C673" s="430" t="s">
        <v>1085</v>
      </c>
      <c r="D673" s="430" t="s">
        <v>1086</v>
      </c>
      <c r="E673" s="430" t="s">
        <v>387</v>
      </c>
      <c r="F673" s="430" t="s">
        <v>936</v>
      </c>
      <c r="G673" s="431" t="s">
        <v>389</v>
      </c>
      <c r="H673" s="430" t="s">
        <v>390</v>
      </c>
      <c r="I673" s="430" t="s">
        <v>410</v>
      </c>
      <c r="J673" s="430">
        <v>69</v>
      </c>
      <c r="K673" s="432">
        <v>1806454</v>
      </c>
      <c r="L673" s="433" t="s">
        <v>929</v>
      </c>
      <c r="M673" s="434" t="s">
        <v>393</v>
      </c>
      <c r="N673" s="435">
        <v>1806454</v>
      </c>
      <c r="O673" s="435" t="e">
        <v>#NAME?</v>
      </c>
    </row>
    <row r="674" spans="1:15">
      <c r="A674" s="430" t="s">
        <v>1087</v>
      </c>
      <c r="B674" s="430" t="s">
        <v>482</v>
      </c>
      <c r="C674" s="430" t="s">
        <v>483</v>
      </c>
      <c r="D674" s="430" t="s">
        <v>1088</v>
      </c>
      <c r="E674" s="430" t="s">
        <v>598</v>
      </c>
      <c r="F674" s="430" t="s">
        <v>709</v>
      </c>
      <c r="G674" s="431" t="s">
        <v>389</v>
      </c>
      <c r="H674" s="430" t="s">
        <v>390</v>
      </c>
      <c r="I674" s="430" t="s">
        <v>410</v>
      </c>
      <c r="J674" s="430">
        <v>69</v>
      </c>
      <c r="K674" s="432">
        <v>0</v>
      </c>
      <c r="L674" s="433" t="s">
        <v>1089</v>
      </c>
      <c r="M674" s="434" t="s">
        <v>393</v>
      </c>
      <c r="N674" s="435">
        <v>0</v>
      </c>
      <c r="O674" s="435" t="e">
        <v>#NAME?</v>
      </c>
    </row>
    <row r="675" spans="1:15">
      <c r="A675" s="430" t="s">
        <v>1090</v>
      </c>
      <c r="B675" s="430" t="s">
        <v>959</v>
      </c>
      <c r="C675" s="430" t="s">
        <v>959</v>
      </c>
      <c r="D675" s="430" t="s">
        <v>1091</v>
      </c>
      <c r="E675" s="430" t="s">
        <v>819</v>
      </c>
      <c r="F675" s="430" t="s">
        <v>847</v>
      </c>
      <c r="G675" s="431" t="s">
        <v>389</v>
      </c>
      <c r="H675" s="430" t="s">
        <v>390</v>
      </c>
      <c r="I675" s="430" t="s">
        <v>415</v>
      </c>
      <c r="J675" s="430">
        <v>61</v>
      </c>
      <c r="K675" s="432">
        <v>0</v>
      </c>
      <c r="L675" s="433" t="s">
        <v>1089</v>
      </c>
      <c r="M675" s="434" t="s">
        <v>393</v>
      </c>
      <c r="N675" s="435">
        <v>0</v>
      </c>
      <c r="O675" s="435" t="e">
        <v>#NAME?</v>
      </c>
    </row>
    <row r="676" spans="1:15">
      <c r="A676" s="430" t="s">
        <v>1090</v>
      </c>
      <c r="B676" s="430" t="s">
        <v>959</v>
      </c>
      <c r="C676" s="430" t="s">
        <v>959</v>
      </c>
      <c r="D676" s="430" t="s">
        <v>1091</v>
      </c>
      <c r="E676" s="430" t="s">
        <v>819</v>
      </c>
      <c r="F676" s="430" t="s">
        <v>847</v>
      </c>
      <c r="G676" s="431" t="s">
        <v>389</v>
      </c>
      <c r="H676" s="430" t="s">
        <v>390</v>
      </c>
      <c r="I676" s="430" t="s">
        <v>400</v>
      </c>
      <c r="J676" s="430">
        <v>19</v>
      </c>
      <c r="K676" s="432">
        <v>0</v>
      </c>
      <c r="L676" s="433" t="s">
        <v>1089</v>
      </c>
      <c r="M676" s="434" t="s">
        <v>393</v>
      </c>
      <c r="N676" s="435">
        <v>0</v>
      </c>
      <c r="O676" s="435" t="e">
        <v>#NAME?</v>
      </c>
    </row>
    <row r="677" spans="1:15">
      <c r="A677" s="430" t="s">
        <v>1090</v>
      </c>
      <c r="B677" s="430" t="s">
        <v>959</v>
      </c>
      <c r="C677" s="430" t="s">
        <v>959</v>
      </c>
      <c r="D677" s="430" t="s">
        <v>1091</v>
      </c>
      <c r="E677" s="430" t="s">
        <v>819</v>
      </c>
      <c r="F677" s="430" t="s">
        <v>847</v>
      </c>
      <c r="G677" s="431" t="s">
        <v>389</v>
      </c>
      <c r="H677" s="430" t="s">
        <v>390</v>
      </c>
      <c r="I677" s="430" t="s">
        <v>391</v>
      </c>
      <c r="J677" s="430">
        <v>77</v>
      </c>
      <c r="K677" s="432">
        <v>0</v>
      </c>
      <c r="L677" s="433" t="s">
        <v>1089</v>
      </c>
      <c r="M677" s="434" t="s">
        <v>393</v>
      </c>
      <c r="N677" s="435">
        <v>0</v>
      </c>
      <c r="O677" s="435" t="e">
        <v>#NAME?</v>
      </c>
    </row>
    <row r="678" spans="1:15">
      <c r="A678" s="430" t="s">
        <v>1090</v>
      </c>
      <c r="B678" s="430" t="s">
        <v>959</v>
      </c>
      <c r="C678" s="430" t="s">
        <v>959</v>
      </c>
      <c r="D678" s="430" t="s">
        <v>1091</v>
      </c>
      <c r="E678" s="430" t="s">
        <v>819</v>
      </c>
      <c r="F678" s="430" t="s">
        <v>847</v>
      </c>
      <c r="G678" s="431" t="s">
        <v>389</v>
      </c>
      <c r="H678" s="430" t="s">
        <v>390</v>
      </c>
      <c r="I678" s="430" t="s">
        <v>410</v>
      </c>
      <c r="J678" s="430">
        <v>69</v>
      </c>
      <c r="K678" s="432">
        <v>0</v>
      </c>
      <c r="L678" s="433" t="s">
        <v>1089</v>
      </c>
      <c r="M678" s="434" t="s">
        <v>393</v>
      </c>
      <c r="N678" s="435">
        <v>0</v>
      </c>
      <c r="O678" s="435" t="e">
        <v>#NAME?</v>
      </c>
    </row>
    <row r="679" spans="1:15">
      <c r="A679" s="430" t="s">
        <v>1092</v>
      </c>
      <c r="B679" s="430" t="s">
        <v>741</v>
      </c>
      <c r="C679" s="430" t="s">
        <v>741</v>
      </c>
      <c r="D679" s="430" t="s">
        <v>1093</v>
      </c>
      <c r="E679" s="430" t="s">
        <v>819</v>
      </c>
      <c r="F679" s="430" t="s">
        <v>847</v>
      </c>
      <c r="G679" s="431" t="s">
        <v>389</v>
      </c>
      <c r="H679" s="430" t="s">
        <v>390</v>
      </c>
      <c r="I679" s="430" t="s">
        <v>415</v>
      </c>
      <c r="J679" s="430">
        <v>61</v>
      </c>
      <c r="K679" s="432">
        <v>100</v>
      </c>
      <c r="L679" s="433" t="s">
        <v>1089</v>
      </c>
      <c r="M679" s="434" t="s">
        <v>393</v>
      </c>
      <c r="N679" s="435">
        <v>100</v>
      </c>
      <c r="O679" s="435" t="e">
        <v>#NAME?</v>
      </c>
    </row>
    <row r="680" spans="1:15">
      <c r="A680" s="430" t="s">
        <v>1092</v>
      </c>
      <c r="B680" s="430" t="s">
        <v>741</v>
      </c>
      <c r="C680" s="430" t="s">
        <v>741</v>
      </c>
      <c r="D680" s="430" t="s">
        <v>1093</v>
      </c>
      <c r="E680" s="430" t="s">
        <v>819</v>
      </c>
      <c r="F680" s="430" t="s">
        <v>847</v>
      </c>
      <c r="G680" s="431" t="s">
        <v>389</v>
      </c>
      <c r="H680" s="430" t="s">
        <v>390</v>
      </c>
      <c r="I680" s="430" t="s">
        <v>400</v>
      </c>
      <c r="J680" s="430">
        <v>19</v>
      </c>
      <c r="K680" s="432">
        <v>2173554</v>
      </c>
      <c r="L680" s="433" t="s">
        <v>1089</v>
      </c>
      <c r="M680" s="434" t="s">
        <v>393</v>
      </c>
      <c r="N680" s="435">
        <v>2173554</v>
      </c>
      <c r="O680" s="435" t="e">
        <v>#NAME?</v>
      </c>
    </row>
    <row r="681" spans="1:15">
      <c r="A681" s="430" t="s">
        <v>1092</v>
      </c>
      <c r="B681" s="430" t="s">
        <v>741</v>
      </c>
      <c r="C681" s="430" t="s">
        <v>741</v>
      </c>
      <c r="D681" s="430" t="s">
        <v>1093</v>
      </c>
      <c r="E681" s="430" t="s">
        <v>819</v>
      </c>
      <c r="F681" s="430" t="s">
        <v>847</v>
      </c>
      <c r="G681" s="431" t="s">
        <v>389</v>
      </c>
      <c r="H681" s="430" t="s">
        <v>390</v>
      </c>
      <c r="I681" s="430" t="s">
        <v>410</v>
      </c>
      <c r="J681" s="430">
        <v>69</v>
      </c>
      <c r="K681" s="432">
        <v>0</v>
      </c>
      <c r="L681" s="433" t="s">
        <v>1089</v>
      </c>
      <c r="M681" s="434" t="s">
        <v>393</v>
      </c>
      <c r="N681" s="435">
        <v>0</v>
      </c>
      <c r="O681" s="435" t="e">
        <v>#NAME?</v>
      </c>
    </row>
    <row r="682" spans="1:15">
      <c r="A682" s="430" t="s">
        <v>1087</v>
      </c>
      <c r="B682" s="430" t="s">
        <v>482</v>
      </c>
      <c r="C682" s="430" t="s">
        <v>483</v>
      </c>
      <c r="D682" s="430" t="s">
        <v>1088</v>
      </c>
      <c r="E682" s="430" t="s">
        <v>598</v>
      </c>
      <c r="F682" s="430" t="s">
        <v>709</v>
      </c>
      <c r="G682" s="431" t="s">
        <v>389</v>
      </c>
      <c r="H682" s="430" t="s">
        <v>390</v>
      </c>
      <c r="I682" s="430" t="s">
        <v>507</v>
      </c>
      <c r="J682" s="430">
        <v>85</v>
      </c>
      <c r="K682" s="432">
        <v>8900</v>
      </c>
      <c r="L682" s="433" t="s">
        <v>1089</v>
      </c>
      <c r="M682" s="434" t="s">
        <v>393</v>
      </c>
      <c r="N682" s="435">
        <v>8900</v>
      </c>
      <c r="O682" s="435" t="e">
        <v>#NAME?</v>
      </c>
    </row>
    <row r="683" spans="1:15">
      <c r="A683" s="430" t="s">
        <v>1087</v>
      </c>
      <c r="B683" s="430" t="s">
        <v>482</v>
      </c>
      <c r="C683" s="430" t="s">
        <v>483</v>
      </c>
      <c r="D683" s="430" t="s">
        <v>1088</v>
      </c>
      <c r="E683" s="430" t="s">
        <v>598</v>
      </c>
      <c r="F683" s="430" t="s">
        <v>709</v>
      </c>
      <c r="G683" s="431" t="s">
        <v>389</v>
      </c>
      <c r="H683" s="430" t="s">
        <v>390</v>
      </c>
      <c r="I683" s="430" t="s">
        <v>415</v>
      </c>
      <c r="J683" s="430">
        <v>61</v>
      </c>
      <c r="K683" s="432">
        <v>2880</v>
      </c>
      <c r="L683" s="433" t="s">
        <v>1089</v>
      </c>
      <c r="M683" s="434" t="s">
        <v>393</v>
      </c>
      <c r="N683" s="435">
        <v>2880</v>
      </c>
      <c r="O683" s="435" t="e">
        <v>#NAME?</v>
      </c>
    </row>
    <row r="684" spans="1:15">
      <c r="A684" s="430" t="s">
        <v>1087</v>
      </c>
      <c r="B684" s="430" t="s">
        <v>482</v>
      </c>
      <c r="C684" s="430" t="s">
        <v>483</v>
      </c>
      <c r="D684" s="430" t="s">
        <v>1088</v>
      </c>
      <c r="E684" s="430" t="s">
        <v>598</v>
      </c>
      <c r="F684" s="430" t="s">
        <v>709</v>
      </c>
      <c r="G684" s="431" t="s">
        <v>389</v>
      </c>
      <c r="H684" s="430" t="s">
        <v>390</v>
      </c>
      <c r="I684" s="430" t="s">
        <v>400</v>
      </c>
      <c r="J684" s="430">
        <v>19</v>
      </c>
      <c r="K684" s="432">
        <v>17530520</v>
      </c>
      <c r="L684" s="433" t="s">
        <v>1089</v>
      </c>
      <c r="M684" s="434" t="s">
        <v>393</v>
      </c>
      <c r="N684" s="435">
        <v>17530520</v>
      </c>
      <c r="O684" s="435" t="e">
        <v>#NAME?</v>
      </c>
    </row>
    <row r="685" spans="1:15">
      <c r="A685" s="430" t="s">
        <v>1087</v>
      </c>
      <c r="B685" s="430" t="s">
        <v>482</v>
      </c>
      <c r="C685" s="430" t="s">
        <v>483</v>
      </c>
      <c r="D685" s="430" t="s">
        <v>1088</v>
      </c>
      <c r="E685" s="430" t="s">
        <v>598</v>
      </c>
      <c r="F685" s="430" t="s">
        <v>709</v>
      </c>
      <c r="G685" s="431" t="s">
        <v>389</v>
      </c>
      <c r="H685" s="430" t="s">
        <v>390</v>
      </c>
      <c r="I685" s="430" t="s">
        <v>391</v>
      </c>
      <c r="J685" s="430">
        <v>77</v>
      </c>
      <c r="K685" s="432">
        <v>28280</v>
      </c>
      <c r="L685" s="433" t="s">
        <v>1089</v>
      </c>
      <c r="M685" s="434" t="s">
        <v>393</v>
      </c>
      <c r="N685" s="435">
        <v>28280</v>
      </c>
      <c r="O685" s="435" t="e">
        <v>#NAME?</v>
      </c>
    </row>
    <row r="686" spans="1:15">
      <c r="A686" s="430" t="s">
        <v>1087</v>
      </c>
      <c r="B686" s="430" t="s">
        <v>482</v>
      </c>
      <c r="C686" s="430" t="s">
        <v>483</v>
      </c>
      <c r="D686" s="430" t="s">
        <v>1088</v>
      </c>
      <c r="E686" s="430" t="s">
        <v>598</v>
      </c>
      <c r="F686" s="430" t="s">
        <v>709</v>
      </c>
      <c r="G686" s="431" t="s">
        <v>389</v>
      </c>
      <c r="H686" s="430" t="s">
        <v>390</v>
      </c>
      <c r="I686" s="430" t="s">
        <v>471</v>
      </c>
      <c r="J686" s="430">
        <v>96</v>
      </c>
      <c r="K686" s="432">
        <v>1710</v>
      </c>
      <c r="L686" s="433" t="s">
        <v>1089</v>
      </c>
      <c r="M686" s="434" t="s">
        <v>393</v>
      </c>
      <c r="N686" s="435">
        <v>1710</v>
      </c>
      <c r="O686" s="435" t="e">
        <v>#NAME?</v>
      </c>
    </row>
    <row r="687" spans="1:15">
      <c r="A687" s="430" t="s">
        <v>1094</v>
      </c>
      <c r="B687" s="430" t="s">
        <v>768</v>
      </c>
      <c r="C687" s="430" t="s">
        <v>768</v>
      </c>
      <c r="D687" s="430" t="s">
        <v>1094</v>
      </c>
      <c r="E687" s="430" t="s">
        <v>819</v>
      </c>
      <c r="F687" s="430" t="s">
        <v>1095</v>
      </c>
      <c r="G687" s="431" t="s">
        <v>389</v>
      </c>
      <c r="H687" s="430" t="s">
        <v>390</v>
      </c>
      <c r="I687" s="430" t="s">
        <v>400</v>
      </c>
      <c r="J687" s="430">
        <v>19</v>
      </c>
      <c r="K687" s="432">
        <v>0</v>
      </c>
      <c r="L687" s="433" t="s">
        <v>1089</v>
      </c>
      <c r="M687" s="434" t="s">
        <v>393</v>
      </c>
      <c r="N687" s="435">
        <v>0</v>
      </c>
      <c r="O687" s="435" t="e">
        <v>#NAME?</v>
      </c>
    </row>
    <row r="688" spans="1:15">
      <c r="A688" s="430" t="s">
        <v>1094</v>
      </c>
      <c r="B688" s="430" t="s">
        <v>768</v>
      </c>
      <c r="C688" s="430" t="s">
        <v>768</v>
      </c>
      <c r="D688" s="430" t="s">
        <v>1094</v>
      </c>
      <c r="E688" s="430" t="s">
        <v>819</v>
      </c>
      <c r="F688" s="430" t="s">
        <v>1095</v>
      </c>
      <c r="G688" s="431" t="s">
        <v>389</v>
      </c>
      <c r="H688" s="430" t="s">
        <v>390</v>
      </c>
      <c r="I688" s="430" t="s">
        <v>391</v>
      </c>
      <c r="J688" s="430">
        <v>77</v>
      </c>
      <c r="K688" s="432">
        <v>0</v>
      </c>
      <c r="L688" s="433" t="s">
        <v>1089</v>
      </c>
      <c r="M688" s="434" t="s">
        <v>393</v>
      </c>
      <c r="N688" s="435">
        <v>0</v>
      </c>
      <c r="O688" s="435" t="e">
        <v>#NAME?</v>
      </c>
    </row>
    <row r="689" spans="1:15">
      <c r="A689" s="430" t="s">
        <v>1094</v>
      </c>
      <c r="B689" s="430" t="s">
        <v>768</v>
      </c>
      <c r="C689" s="430" t="s">
        <v>768</v>
      </c>
      <c r="D689" s="430" t="s">
        <v>1094</v>
      </c>
      <c r="E689" s="430" t="s">
        <v>819</v>
      </c>
      <c r="F689" s="430" t="s">
        <v>1095</v>
      </c>
      <c r="G689" s="431" t="s">
        <v>389</v>
      </c>
      <c r="H689" s="430" t="s">
        <v>390</v>
      </c>
      <c r="I689" s="430" t="s">
        <v>410</v>
      </c>
      <c r="J689" s="430">
        <v>69</v>
      </c>
      <c r="K689" s="432">
        <v>0</v>
      </c>
      <c r="L689" s="433" t="s">
        <v>1089</v>
      </c>
      <c r="M689" s="434" t="s">
        <v>393</v>
      </c>
      <c r="N689" s="435">
        <v>0</v>
      </c>
      <c r="O689" s="435" t="e">
        <v>#NAME?</v>
      </c>
    </row>
    <row r="690" spans="1:15">
      <c r="A690" s="430" t="s">
        <v>1096</v>
      </c>
      <c r="B690" s="430" t="s">
        <v>402</v>
      </c>
      <c r="C690" s="430" t="s">
        <v>402</v>
      </c>
      <c r="D690" s="430" t="s">
        <v>1097</v>
      </c>
      <c r="E690" s="430" t="s">
        <v>387</v>
      </c>
      <c r="F690" s="430" t="s">
        <v>1098</v>
      </c>
      <c r="G690" s="431" t="s">
        <v>389</v>
      </c>
      <c r="H690" s="430" t="s">
        <v>390</v>
      </c>
      <c r="I690" s="430" t="s">
        <v>400</v>
      </c>
      <c r="J690" s="430">
        <v>19</v>
      </c>
      <c r="K690" s="432">
        <v>4426020</v>
      </c>
      <c r="L690" s="433" t="s">
        <v>1099</v>
      </c>
      <c r="M690" s="434" t="s">
        <v>393</v>
      </c>
      <c r="N690" s="435">
        <v>4426020</v>
      </c>
      <c r="O690" s="435" t="e">
        <v>#NAME?</v>
      </c>
    </row>
    <row r="691" spans="1:15">
      <c r="A691" s="430" t="s">
        <v>1100</v>
      </c>
      <c r="B691" s="430" t="s">
        <v>656</v>
      </c>
      <c r="C691" s="430" t="s">
        <v>1101</v>
      </c>
      <c r="D691" s="430" t="s">
        <v>1102</v>
      </c>
      <c r="E691" s="430" t="s">
        <v>387</v>
      </c>
      <c r="F691" s="430" t="s">
        <v>1103</v>
      </c>
      <c r="G691" s="431" t="s">
        <v>389</v>
      </c>
      <c r="H691" s="430" t="s">
        <v>390</v>
      </c>
      <c r="I691" s="430" t="s">
        <v>391</v>
      </c>
      <c r="J691" s="430">
        <v>77</v>
      </c>
      <c r="K691" s="432">
        <v>24480</v>
      </c>
      <c r="L691" s="433" t="s">
        <v>1099</v>
      </c>
      <c r="M691" s="434" t="s">
        <v>393</v>
      </c>
      <c r="N691" s="435">
        <v>24480</v>
      </c>
      <c r="O691" s="435" t="e">
        <v>#NAME?</v>
      </c>
    </row>
    <row r="692" spans="1:15">
      <c r="A692" s="430" t="s">
        <v>1104</v>
      </c>
      <c r="B692" s="430" t="s">
        <v>712</v>
      </c>
      <c r="C692" s="430" t="s">
        <v>712</v>
      </c>
      <c r="D692" s="430" t="s">
        <v>1105</v>
      </c>
      <c r="E692" s="430" t="s">
        <v>387</v>
      </c>
      <c r="F692" s="430" t="s">
        <v>1103</v>
      </c>
      <c r="G692" s="431" t="s">
        <v>389</v>
      </c>
      <c r="H692" s="430" t="s">
        <v>390</v>
      </c>
      <c r="I692" s="430" t="s">
        <v>391</v>
      </c>
      <c r="J692" s="430">
        <v>77</v>
      </c>
      <c r="K692" s="432">
        <v>0</v>
      </c>
      <c r="L692" s="433" t="s">
        <v>1099</v>
      </c>
      <c r="M692" s="434" t="s">
        <v>393</v>
      </c>
      <c r="N692" s="435">
        <v>0</v>
      </c>
      <c r="O692" s="435" t="e">
        <v>#NAME?</v>
      </c>
    </row>
    <row r="693" spans="1:15">
      <c r="A693" s="430" t="s">
        <v>1106</v>
      </c>
      <c r="B693" s="430" t="s">
        <v>464</v>
      </c>
      <c r="C693" s="430" t="s">
        <v>1107</v>
      </c>
      <c r="D693" s="430" t="s">
        <v>1108</v>
      </c>
      <c r="E693" s="430" t="s">
        <v>387</v>
      </c>
      <c r="F693" s="430" t="s">
        <v>1103</v>
      </c>
      <c r="G693" s="431" t="s">
        <v>389</v>
      </c>
      <c r="H693" s="430" t="s">
        <v>390</v>
      </c>
      <c r="I693" s="430" t="s">
        <v>391</v>
      </c>
      <c r="J693" s="430">
        <v>77</v>
      </c>
      <c r="K693" s="432">
        <v>10104</v>
      </c>
      <c r="L693" s="433" t="s">
        <v>1099</v>
      </c>
      <c r="M693" s="434" t="s">
        <v>393</v>
      </c>
      <c r="N693" s="435">
        <v>10104</v>
      </c>
      <c r="O693" s="435" t="e">
        <v>#NAME?</v>
      </c>
    </row>
    <row r="694" spans="1:15">
      <c r="A694" s="430" t="s">
        <v>1109</v>
      </c>
      <c r="B694" s="430" t="s">
        <v>1110</v>
      </c>
      <c r="C694" s="430" t="s">
        <v>1111</v>
      </c>
      <c r="D694" s="430" t="s">
        <v>1112</v>
      </c>
      <c r="E694" s="430" t="s">
        <v>387</v>
      </c>
      <c r="F694" s="430" t="s">
        <v>1103</v>
      </c>
      <c r="G694" s="431" t="s">
        <v>389</v>
      </c>
      <c r="H694" s="430" t="s">
        <v>390</v>
      </c>
      <c r="I694" s="430" t="s">
        <v>391</v>
      </c>
      <c r="J694" s="430">
        <v>77</v>
      </c>
      <c r="K694" s="432">
        <v>0</v>
      </c>
      <c r="L694" s="433" t="s">
        <v>1099</v>
      </c>
      <c r="M694" s="434" t="s">
        <v>393</v>
      </c>
      <c r="N694" s="435">
        <v>0</v>
      </c>
      <c r="O694" s="435" t="e">
        <v>#NAME?</v>
      </c>
    </row>
    <row r="695" spans="1:15">
      <c r="A695" s="430" t="s">
        <v>1113</v>
      </c>
      <c r="B695" s="430" t="s">
        <v>501</v>
      </c>
      <c r="C695" s="430" t="s">
        <v>1114</v>
      </c>
      <c r="D695" s="430" t="s">
        <v>1115</v>
      </c>
      <c r="E695" s="430" t="s">
        <v>387</v>
      </c>
      <c r="F695" s="430" t="s">
        <v>1103</v>
      </c>
      <c r="G695" s="431" t="s">
        <v>389</v>
      </c>
      <c r="H695" s="430" t="s">
        <v>390</v>
      </c>
      <c r="I695" s="430" t="s">
        <v>391</v>
      </c>
      <c r="J695" s="430">
        <v>77</v>
      </c>
      <c r="K695" s="432">
        <v>12147</v>
      </c>
      <c r="L695" s="433" t="s">
        <v>1099</v>
      </c>
      <c r="M695" s="434" t="s">
        <v>393</v>
      </c>
      <c r="N695" s="435">
        <v>12147</v>
      </c>
      <c r="O695" s="435" t="e">
        <v>#NAME?</v>
      </c>
    </row>
    <row r="696" spans="1:15">
      <c r="A696" s="430" t="s">
        <v>1116</v>
      </c>
      <c r="B696" s="430" t="s">
        <v>790</v>
      </c>
      <c r="C696" s="430" t="s">
        <v>1117</v>
      </c>
      <c r="D696" s="430" t="s">
        <v>1118</v>
      </c>
      <c r="E696" s="430" t="s">
        <v>387</v>
      </c>
      <c r="F696" s="430" t="s">
        <v>1103</v>
      </c>
      <c r="G696" s="431" t="s">
        <v>389</v>
      </c>
      <c r="H696" s="430" t="s">
        <v>390</v>
      </c>
      <c r="I696" s="430" t="s">
        <v>391</v>
      </c>
      <c r="J696" s="430">
        <v>77</v>
      </c>
      <c r="K696" s="432">
        <v>0</v>
      </c>
      <c r="L696" s="433" t="s">
        <v>1099</v>
      </c>
      <c r="M696" s="434" t="s">
        <v>393</v>
      </c>
      <c r="N696" s="435">
        <v>0</v>
      </c>
      <c r="O696" s="435" t="e">
        <v>#NAME?</v>
      </c>
    </row>
    <row r="697" spans="1:15">
      <c r="A697" s="430" t="s">
        <v>1119</v>
      </c>
      <c r="B697" s="430" t="s">
        <v>994</v>
      </c>
      <c r="C697" s="430" t="s">
        <v>1120</v>
      </c>
      <c r="D697" s="430" t="s">
        <v>1121</v>
      </c>
      <c r="E697" s="430" t="s">
        <v>387</v>
      </c>
      <c r="F697" s="430" t="s">
        <v>1103</v>
      </c>
      <c r="G697" s="431" t="s">
        <v>389</v>
      </c>
      <c r="H697" s="430" t="s">
        <v>390</v>
      </c>
      <c r="I697" s="430" t="s">
        <v>400</v>
      </c>
      <c r="J697" s="430">
        <v>19</v>
      </c>
      <c r="K697" s="432">
        <v>0</v>
      </c>
      <c r="L697" s="433" t="s">
        <v>1099</v>
      </c>
      <c r="M697" s="434" t="s">
        <v>393</v>
      </c>
      <c r="N697" s="435">
        <v>0</v>
      </c>
      <c r="O697" s="435" t="e">
        <v>#NAME?</v>
      </c>
    </row>
    <row r="698" spans="1:15">
      <c r="A698" s="430" t="s">
        <v>1119</v>
      </c>
      <c r="B698" s="430" t="s">
        <v>994</v>
      </c>
      <c r="C698" s="430" t="s">
        <v>1120</v>
      </c>
      <c r="D698" s="430" t="s">
        <v>1121</v>
      </c>
      <c r="E698" s="430" t="s">
        <v>387</v>
      </c>
      <c r="F698" s="430" t="s">
        <v>1103</v>
      </c>
      <c r="G698" s="431" t="s">
        <v>389</v>
      </c>
      <c r="H698" s="430" t="s">
        <v>390</v>
      </c>
      <c r="I698" s="430" t="s">
        <v>391</v>
      </c>
      <c r="J698" s="430">
        <v>77</v>
      </c>
      <c r="K698" s="432">
        <v>0</v>
      </c>
      <c r="L698" s="433" t="s">
        <v>1099</v>
      </c>
      <c r="M698" s="434" t="s">
        <v>393</v>
      </c>
      <c r="N698" s="435">
        <v>0</v>
      </c>
      <c r="O698" s="435" t="e">
        <v>#NAME?</v>
      </c>
    </row>
    <row r="699" spans="1:15">
      <c r="A699" s="430" t="s">
        <v>1122</v>
      </c>
      <c r="B699" s="430" t="s">
        <v>652</v>
      </c>
      <c r="C699" s="430" t="s">
        <v>825</v>
      </c>
      <c r="D699" s="430" t="s">
        <v>1123</v>
      </c>
      <c r="E699" s="430" t="s">
        <v>387</v>
      </c>
      <c r="F699" s="430" t="s">
        <v>1103</v>
      </c>
      <c r="G699" s="431" t="s">
        <v>389</v>
      </c>
      <c r="H699" s="430" t="s">
        <v>390</v>
      </c>
      <c r="I699" s="430" t="s">
        <v>400</v>
      </c>
      <c r="J699" s="430">
        <v>19</v>
      </c>
      <c r="K699" s="432">
        <v>0</v>
      </c>
      <c r="L699" s="433" t="s">
        <v>1099</v>
      </c>
      <c r="M699" s="434" t="s">
        <v>393</v>
      </c>
      <c r="N699" s="435">
        <v>0</v>
      </c>
      <c r="O699" s="435" t="e">
        <v>#NAME?</v>
      </c>
    </row>
    <row r="700" spans="1:15">
      <c r="A700" s="430" t="s">
        <v>1124</v>
      </c>
      <c r="B700" s="430" t="s">
        <v>1125</v>
      </c>
      <c r="C700" s="430" t="s">
        <v>1125</v>
      </c>
      <c r="D700" s="430" t="s">
        <v>1123</v>
      </c>
      <c r="E700" s="430" t="s">
        <v>387</v>
      </c>
      <c r="F700" s="430" t="s">
        <v>1103</v>
      </c>
      <c r="G700" s="431" t="s">
        <v>389</v>
      </c>
      <c r="H700" s="430" t="s">
        <v>390</v>
      </c>
      <c r="I700" s="430" t="s">
        <v>400</v>
      </c>
      <c r="J700" s="430">
        <v>19</v>
      </c>
      <c r="K700" s="432">
        <v>0</v>
      </c>
      <c r="L700" s="433" t="s">
        <v>1099</v>
      </c>
      <c r="M700" s="434" t="s">
        <v>393</v>
      </c>
      <c r="N700" s="435">
        <v>0</v>
      </c>
      <c r="O700" s="435" t="e">
        <v>#NAME?</v>
      </c>
    </row>
    <row r="701" spans="1:15">
      <c r="A701" s="430" t="s">
        <v>1122</v>
      </c>
      <c r="B701" s="430" t="s">
        <v>652</v>
      </c>
      <c r="C701" s="430" t="s">
        <v>825</v>
      </c>
      <c r="D701" s="430" t="s">
        <v>1123</v>
      </c>
      <c r="E701" s="430" t="s">
        <v>387</v>
      </c>
      <c r="F701" s="430" t="s">
        <v>1103</v>
      </c>
      <c r="G701" s="431" t="s">
        <v>389</v>
      </c>
      <c r="H701" s="430" t="s">
        <v>390</v>
      </c>
      <c r="I701" s="430" t="s">
        <v>391</v>
      </c>
      <c r="J701" s="430">
        <v>77</v>
      </c>
      <c r="K701" s="432">
        <v>0</v>
      </c>
      <c r="L701" s="433" t="s">
        <v>1099</v>
      </c>
      <c r="M701" s="434" t="s">
        <v>393</v>
      </c>
      <c r="N701" s="435">
        <v>0</v>
      </c>
      <c r="O701" s="435" t="e">
        <v>#NAME?</v>
      </c>
    </row>
    <row r="702" spans="1:15">
      <c r="A702" s="430" t="s">
        <v>1124</v>
      </c>
      <c r="B702" s="430" t="s">
        <v>1125</v>
      </c>
      <c r="C702" s="430" t="s">
        <v>1125</v>
      </c>
      <c r="D702" s="430" t="s">
        <v>1123</v>
      </c>
      <c r="E702" s="430" t="s">
        <v>387</v>
      </c>
      <c r="F702" s="430" t="s">
        <v>1103</v>
      </c>
      <c r="G702" s="431" t="s">
        <v>389</v>
      </c>
      <c r="H702" s="430" t="s">
        <v>390</v>
      </c>
      <c r="I702" s="430" t="s">
        <v>391</v>
      </c>
      <c r="J702" s="430">
        <v>77</v>
      </c>
      <c r="K702" s="432">
        <v>0</v>
      </c>
      <c r="L702" s="433" t="s">
        <v>1099</v>
      </c>
      <c r="M702" s="434" t="s">
        <v>393</v>
      </c>
      <c r="N702" s="435">
        <v>0</v>
      </c>
      <c r="O702" s="435" t="e">
        <v>#NAME?</v>
      </c>
    </row>
    <row r="703" spans="1:15">
      <c r="A703" s="430" t="s">
        <v>1126</v>
      </c>
      <c r="B703" s="430" t="s">
        <v>402</v>
      </c>
      <c r="C703" s="430" t="s">
        <v>402</v>
      </c>
      <c r="D703" s="430" t="s">
        <v>1123</v>
      </c>
      <c r="E703" s="430" t="s">
        <v>387</v>
      </c>
      <c r="F703" s="430" t="s">
        <v>1103</v>
      </c>
      <c r="G703" s="431" t="s">
        <v>389</v>
      </c>
      <c r="H703" s="430" t="s">
        <v>390</v>
      </c>
      <c r="I703" s="430" t="s">
        <v>391</v>
      </c>
      <c r="J703" s="430">
        <v>77</v>
      </c>
      <c r="K703" s="432">
        <v>25500</v>
      </c>
      <c r="L703" s="433" t="s">
        <v>1099</v>
      </c>
      <c r="M703" s="434" t="s">
        <v>393</v>
      </c>
      <c r="N703" s="435">
        <v>25500</v>
      </c>
      <c r="O703" s="435" t="e">
        <v>#NAME?</v>
      </c>
    </row>
    <row r="704" spans="1:15">
      <c r="A704" s="430" t="s">
        <v>1122</v>
      </c>
      <c r="B704" s="430" t="s">
        <v>652</v>
      </c>
      <c r="C704" s="430" t="s">
        <v>825</v>
      </c>
      <c r="D704" s="430" t="s">
        <v>1123</v>
      </c>
      <c r="E704" s="430" t="s">
        <v>387</v>
      </c>
      <c r="F704" s="430" t="s">
        <v>1103</v>
      </c>
      <c r="G704" s="431" t="s">
        <v>389</v>
      </c>
      <c r="H704" s="430" t="s">
        <v>390</v>
      </c>
      <c r="I704" s="430" t="s">
        <v>410</v>
      </c>
      <c r="J704" s="430">
        <v>69</v>
      </c>
      <c r="K704" s="432">
        <v>0</v>
      </c>
      <c r="L704" s="433" t="s">
        <v>1099</v>
      </c>
      <c r="M704" s="434" t="s">
        <v>393</v>
      </c>
      <c r="N704" s="435">
        <v>0</v>
      </c>
      <c r="O704" s="435" t="e">
        <v>#NAME?</v>
      </c>
    </row>
    <row r="705" spans="1:15">
      <c r="A705" s="430" t="s">
        <v>1124</v>
      </c>
      <c r="B705" s="430" t="s">
        <v>1125</v>
      </c>
      <c r="C705" s="430" t="s">
        <v>1125</v>
      </c>
      <c r="D705" s="430" t="s">
        <v>1123</v>
      </c>
      <c r="E705" s="430" t="s">
        <v>387</v>
      </c>
      <c r="F705" s="430" t="s">
        <v>1103</v>
      </c>
      <c r="G705" s="431" t="s">
        <v>389</v>
      </c>
      <c r="H705" s="430" t="s">
        <v>390</v>
      </c>
      <c r="I705" s="430" t="s">
        <v>410</v>
      </c>
      <c r="J705" s="430">
        <v>69</v>
      </c>
      <c r="K705" s="432">
        <v>0</v>
      </c>
      <c r="L705" s="433" t="s">
        <v>1099</v>
      </c>
      <c r="M705" s="434" t="s">
        <v>393</v>
      </c>
      <c r="N705" s="435">
        <v>0</v>
      </c>
      <c r="O705" s="435" t="e">
        <v>#NAME?</v>
      </c>
    </row>
    <row r="706" spans="1:15">
      <c r="A706" s="430" t="s">
        <v>1127</v>
      </c>
      <c r="B706" s="430" t="s">
        <v>518</v>
      </c>
      <c r="C706" s="430" t="s">
        <v>1128</v>
      </c>
      <c r="D706" s="430" t="s">
        <v>1105</v>
      </c>
      <c r="E706" s="430" t="s">
        <v>387</v>
      </c>
      <c r="F706" s="430" t="s">
        <v>1103</v>
      </c>
      <c r="G706" s="431" t="s">
        <v>389</v>
      </c>
      <c r="H706" s="430" t="s">
        <v>390</v>
      </c>
      <c r="I706" s="430" t="s">
        <v>400</v>
      </c>
      <c r="J706" s="430">
        <v>19</v>
      </c>
      <c r="K706" s="432">
        <v>0</v>
      </c>
      <c r="L706" s="433" t="s">
        <v>1099</v>
      </c>
      <c r="M706" s="434" t="s">
        <v>393</v>
      </c>
      <c r="N706" s="435">
        <v>0</v>
      </c>
      <c r="O706" s="435" t="e">
        <v>#NAME?</v>
      </c>
    </row>
    <row r="707" spans="1:15">
      <c r="A707" s="430" t="s">
        <v>1104</v>
      </c>
      <c r="B707" s="430" t="s">
        <v>712</v>
      </c>
      <c r="C707" s="430" t="s">
        <v>712</v>
      </c>
      <c r="D707" s="430" t="s">
        <v>1105</v>
      </c>
      <c r="E707" s="430" t="s">
        <v>387</v>
      </c>
      <c r="F707" s="430" t="s">
        <v>1103</v>
      </c>
      <c r="G707" s="431" t="s">
        <v>389</v>
      </c>
      <c r="H707" s="430" t="s">
        <v>390</v>
      </c>
      <c r="I707" s="430" t="s">
        <v>400</v>
      </c>
      <c r="J707" s="430">
        <v>19</v>
      </c>
      <c r="K707" s="432">
        <v>0</v>
      </c>
      <c r="L707" s="433" t="s">
        <v>1099</v>
      </c>
      <c r="M707" s="434" t="s">
        <v>393</v>
      </c>
      <c r="N707" s="435">
        <v>0</v>
      </c>
      <c r="O707" s="435" t="e">
        <v>#NAME?</v>
      </c>
    </row>
    <row r="708" spans="1:15">
      <c r="A708" s="430" t="s">
        <v>1127</v>
      </c>
      <c r="B708" s="430" t="s">
        <v>518</v>
      </c>
      <c r="C708" s="430" t="s">
        <v>1128</v>
      </c>
      <c r="D708" s="430" t="s">
        <v>1105</v>
      </c>
      <c r="E708" s="430" t="s">
        <v>387</v>
      </c>
      <c r="F708" s="430" t="s">
        <v>1103</v>
      </c>
      <c r="G708" s="431" t="s">
        <v>389</v>
      </c>
      <c r="H708" s="430" t="s">
        <v>390</v>
      </c>
      <c r="I708" s="430" t="s">
        <v>391</v>
      </c>
      <c r="J708" s="430">
        <v>77</v>
      </c>
      <c r="K708" s="432">
        <v>0</v>
      </c>
      <c r="L708" s="433" t="s">
        <v>1099</v>
      </c>
      <c r="M708" s="434" t="s">
        <v>393</v>
      </c>
      <c r="N708" s="435">
        <v>0</v>
      </c>
      <c r="O708" s="435" t="e">
        <v>#NAME?</v>
      </c>
    </row>
    <row r="709" spans="1:15">
      <c r="A709" s="430" t="s">
        <v>1127</v>
      </c>
      <c r="B709" s="430" t="s">
        <v>518</v>
      </c>
      <c r="C709" s="430" t="s">
        <v>1128</v>
      </c>
      <c r="D709" s="430" t="s">
        <v>1105</v>
      </c>
      <c r="E709" s="430" t="s">
        <v>387</v>
      </c>
      <c r="F709" s="430" t="s">
        <v>1103</v>
      </c>
      <c r="G709" s="431" t="s">
        <v>389</v>
      </c>
      <c r="H709" s="430" t="s">
        <v>390</v>
      </c>
      <c r="I709" s="430" t="s">
        <v>410</v>
      </c>
      <c r="J709" s="430">
        <v>69</v>
      </c>
      <c r="K709" s="432">
        <v>0</v>
      </c>
      <c r="L709" s="433" t="s">
        <v>1099</v>
      </c>
      <c r="M709" s="434" t="s">
        <v>393</v>
      </c>
      <c r="N709" s="435">
        <v>0</v>
      </c>
      <c r="O709" s="435" t="e">
        <v>#NAME?</v>
      </c>
    </row>
    <row r="710" spans="1:15">
      <c r="A710" s="430" t="s">
        <v>1104</v>
      </c>
      <c r="B710" s="430" t="s">
        <v>712</v>
      </c>
      <c r="C710" s="430" t="s">
        <v>712</v>
      </c>
      <c r="D710" s="430" t="s">
        <v>1105</v>
      </c>
      <c r="E710" s="430" t="s">
        <v>387</v>
      </c>
      <c r="F710" s="430" t="s">
        <v>1103</v>
      </c>
      <c r="G710" s="431" t="s">
        <v>389</v>
      </c>
      <c r="H710" s="430" t="s">
        <v>390</v>
      </c>
      <c r="I710" s="430" t="s">
        <v>410</v>
      </c>
      <c r="J710" s="430">
        <v>69</v>
      </c>
      <c r="K710" s="432">
        <v>0</v>
      </c>
      <c r="L710" s="433" t="s">
        <v>1099</v>
      </c>
      <c r="M710" s="434" t="s">
        <v>393</v>
      </c>
      <c r="N710" s="435">
        <v>0</v>
      </c>
      <c r="O710" s="435" t="e">
        <v>#NAME?</v>
      </c>
    </row>
    <row r="711" spans="1:15">
      <c r="A711" s="430" t="s">
        <v>1129</v>
      </c>
      <c r="B711" s="430" t="s">
        <v>1130</v>
      </c>
      <c r="C711" s="430" t="s">
        <v>1130</v>
      </c>
      <c r="D711" s="430" t="s">
        <v>713</v>
      </c>
      <c r="E711" s="430" t="s">
        <v>387</v>
      </c>
      <c r="F711" s="430" t="s">
        <v>1103</v>
      </c>
      <c r="G711" s="431" t="s">
        <v>389</v>
      </c>
      <c r="H711" s="430" t="s">
        <v>390</v>
      </c>
      <c r="I711" s="430" t="s">
        <v>400</v>
      </c>
      <c r="J711" s="430">
        <v>19</v>
      </c>
      <c r="K711" s="432">
        <v>0</v>
      </c>
      <c r="L711" s="433" t="s">
        <v>1099</v>
      </c>
      <c r="M711" s="434" t="s">
        <v>393</v>
      </c>
      <c r="N711" s="435">
        <v>0</v>
      </c>
      <c r="O711" s="435" t="e">
        <v>#NAME?</v>
      </c>
    </row>
    <row r="712" spans="1:15">
      <c r="A712" s="430" t="s">
        <v>1129</v>
      </c>
      <c r="B712" s="430" t="s">
        <v>1130</v>
      </c>
      <c r="C712" s="430" t="s">
        <v>1130</v>
      </c>
      <c r="D712" s="430" t="s">
        <v>713</v>
      </c>
      <c r="E712" s="430" t="s">
        <v>387</v>
      </c>
      <c r="F712" s="430" t="s">
        <v>1103</v>
      </c>
      <c r="G712" s="431" t="s">
        <v>389</v>
      </c>
      <c r="H712" s="430" t="s">
        <v>390</v>
      </c>
      <c r="I712" s="430" t="s">
        <v>391</v>
      </c>
      <c r="J712" s="430">
        <v>77</v>
      </c>
      <c r="K712" s="432">
        <v>0</v>
      </c>
      <c r="L712" s="433" t="s">
        <v>1099</v>
      </c>
      <c r="M712" s="434" t="s">
        <v>393</v>
      </c>
      <c r="N712" s="435">
        <v>0</v>
      </c>
      <c r="O712" s="435" t="e">
        <v>#NAME?</v>
      </c>
    </row>
    <row r="713" spans="1:15">
      <c r="A713" s="430" t="s">
        <v>1129</v>
      </c>
      <c r="B713" s="430" t="s">
        <v>1130</v>
      </c>
      <c r="C713" s="430" t="s">
        <v>1130</v>
      </c>
      <c r="D713" s="430" t="s">
        <v>713</v>
      </c>
      <c r="E713" s="430" t="s">
        <v>387</v>
      </c>
      <c r="F713" s="430" t="s">
        <v>1103</v>
      </c>
      <c r="G713" s="431" t="s">
        <v>389</v>
      </c>
      <c r="H713" s="430" t="s">
        <v>390</v>
      </c>
      <c r="I713" s="430" t="s">
        <v>410</v>
      </c>
      <c r="J713" s="430">
        <v>69</v>
      </c>
      <c r="K713" s="432">
        <v>0</v>
      </c>
      <c r="L713" s="433" t="s">
        <v>1099</v>
      </c>
      <c r="M713" s="434" t="s">
        <v>393</v>
      </c>
      <c r="N713" s="435">
        <v>0</v>
      </c>
      <c r="O713" s="435" t="e">
        <v>#NAME?</v>
      </c>
    </row>
    <row r="714" spans="1:15">
      <c r="A714" s="430" t="s">
        <v>1131</v>
      </c>
      <c r="B714" s="430" t="s">
        <v>444</v>
      </c>
      <c r="C714" s="430" t="s">
        <v>445</v>
      </c>
      <c r="D714" s="430" t="s">
        <v>1132</v>
      </c>
      <c r="E714" s="430" t="s">
        <v>387</v>
      </c>
      <c r="F714" s="430" t="s">
        <v>1103</v>
      </c>
      <c r="G714" s="431" t="s">
        <v>389</v>
      </c>
      <c r="H714" s="430" t="s">
        <v>390</v>
      </c>
      <c r="I714" s="430" t="s">
        <v>391</v>
      </c>
      <c r="J714" s="430">
        <v>77</v>
      </c>
      <c r="K714" s="432">
        <v>0</v>
      </c>
      <c r="L714" s="433" t="s">
        <v>1099</v>
      </c>
      <c r="M714" s="434" t="s">
        <v>393</v>
      </c>
      <c r="N714" s="435">
        <v>0</v>
      </c>
      <c r="O714" s="435" t="e">
        <v>#NAME?</v>
      </c>
    </row>
    <row r="715" spans="1:15">
      <c r="A715" s="430" t="s">
        <v>1133</v>
      </c>
      <c r="B715" s="430" t="s">
        <v>1134</v>
      </c>
      <c r="C715" s="430" t="s">
        <v>1134</v>
      </c>
      <c r="D715" s="430" t="s">
        <v>1135</v>
      </c>
      <c r="E715" s="430" t="s">
        <v>387</v>
      </c>
      <c r="F715" s="430" t="s">
        <v>1103</v>
      </c>
      <c r="G715" s="431" t="s">
        <v>389</v>
      </c>
      <c r="H715" s="430" t="s">
        <v>390</v>
      </c>
      <c r="I715" s="430" t="s">
        <v>400</v>
      </c>
      <c r="J715" s="430">
        <v>19</v>
      </c>
      <c r="K715" s="432">
        <v>0</v>
      </c>
      <c r="L715" s="433" t="s">
        <v>1099</v>
      </c>
      <c r="M715" s="434" t="s">
        <v>393</v>
      </c>
      <c r="N715" s="435">
        <v>0</v>
      </c>
      <c r="O715" s="435" t="e">
        <v>#NAME?</v>
      </c>
    </row>
    <row r="716" spans="1:15">
      <c r="A716" s="430" t="s">
        <v>1133</v>
      </c>
      <c r="B716" s="430" t="s">
        <v>1134</v>
      </c>
      <c r="C716" s="430" t="s">
        <v>1134</v>
      </c>
      <c r="D716" s="430" t="s">
        <v>1135</v>
      </c>
      <c r="E716" s="430" t="s">
        <v>387</v>
      </c>
      <c r="F716" s="430" t="s">
        <v>1103</v>
      </c>
      <c r="G716" s="431" t="s">
        <v>389</v>
      </c>
      <c r="H716" s="430" t="s">
        <v>390</v>
      </c>
      <c r="I716" s="430" t="s">
        <v>391</v>
      </c>
      <c r="J716" s="430">
        <v>77</v>
      </c>
      <c r="K716" s="432">
        <v>0</v>
      </c>
      <c r="L716" s="433" t="s">
        <v>1099</v>
      </c>
      <c r="M716" s="434" t="s">
        <v>393</v>
      </c>
      <c r="N716" s="435">
        <v>0</v>
      </c>
      <c r="O716" s="435" t="e">
        <v>#NAME?</v>
      </c>
    </row>
    <row r="717" spans="1:15">
      <c r="A717" s="430" t="s">
        <v>1136</v>
      </c>
      <c r="B717" s="430" t="s">
        <v>803</v>
      </c>
      <c r="C717" s="430" t="s">
        <v>804</v>
      </c>
      <c r="D717" s="430" t="s">
        <v>1137</v>
      </c>
      <c r="E717" s="430" t="s">
        <v>387</v>
      </c>
      <c r="F717" s="430" t="s">
        <v>1103</v>
      </c>
      <c r="G717" s="431" t="s">
        <v>389</v>
      </c>
      <c r="H717" s="430" t="s">
        <v>390</v>
      </c>
      <c r="I717" s="430" t="s">
        <v>391</v>
      </c>
      <c r="J717" s="430">
        <v>77</v>
      </c>
      <c r="K717" s="432">
        <v>0</v>
      </c>
      <c r="L717" s="433" t="s">
        <v>1099</v>
      </c>
      <c r="M717" s="434" t="s">
        <v>393</v>
      </c>
      <c r="N717" s="435">
        <v>0</v>
      </c>
      <c r="O717" s="435" t="e">
        <v>#NAME?</v>
      </c>
    </row>
    <row r="718" spans="1:15">
      <c r="A718" s="430" t="s">
        <v>1136</v>
      </c>
      <c r="B718" s="430" t="s">
        <v>803</v>
      </c>
      <c r="C718" s="430" t="s">
        <v>804</v>
      </c>
      <c r="D718" s="430" t="s">
        <v>1137</v>
      </c>
      <c r="E718" s="430" t="s">
        <v>387</v>
      </c>
      <c r="F718" s="430" t="s">
        <v>1103</v>
      </c>
      <c r="G718" s="431" t="s">
        <v>389</v>
      </c>
      <c r="H718" s="430" t="s">
        <v>390</v>
      </c>
      <c r="I718" s="430" t="s">
        <v>410</v>
      </c>
      <c r="J718" s="430">
        <v>69</v>
      </c>
      <c r="K718" s="432">
        <v>0</v>
      </c>
      <c r="L718" s="433" t="s">
        <v>1099</v>
      </c>
      <c r="M718" s="434" t="s">
        <v>393</v>
      </c>
      <c r="N718" s="435">
        <v>0</v>
      </c>
      <c r="O718" s="435" t="e">
        <v>#NAME?</v>
      </c>
    </row>
    <row r="719" spans="1:15">
      <c r="A719" s="430" t="s">
        <v>1138</v>
      </c>
      <c r="B719" s="430" t="s">
        <v>444</v>
      </c>
      <c r="C719" s="430" t="s">
        <v>1139</v>
      </c>
      <c r="D719" s="430" t="s">
        <v>562</v>
      </c>
      <c r="E719" s="430" t="s">
        <v>387</v>
      </c>
      <c r="F719" s="430" t="s">
        <v>1103</v>
      </c>
      <c r="G719" s="431" t="s">
        <v>389</v>
      </c>
      <c r="H719" s="430" t="s">
        <v>390</v>
      </c>
      <c r="I719" s="430" t="s">
        <v>400</v>
      </c>
      <c r="J719" s="430">
        <v>19</v>
      </c>
      <c r="K719" s="432">
        <v>0</v>
      </c>
      <c r="L719" s="433" t="s">
        <v>1099</v>
      </c>
      <c r="M719" s="434" t="s">
        <v>393</v>
      </c>
      <c r="N719" s="435">
        <v>0</v>
      </c>
      <c r="O719" s="435" t="e">
        <v>#NAME?</v>
      </c>
    </row>
    <row r="720" spans="1:15">
      <c r="A720" s="430" t="s">
        <v>1138</v>
      </c>
      <c r="B720" s="430" t="s">
        <v>444</v>
      </c>
      <c r="C720" s="430" t="s">
        <v>1139</v>
      </c>
      <c r="D720" s="430" t="s">
        <v>562</v>
      </c>
      <c r="E720" s="430" t="s">
        <v>387</v>
      </c>
      <c r="F720" s="430" t="s">
        <v>1103</v>
      </c>
      <c r="G720" s="431" t="s">
        <v>389</v>
      </c>
      <c r="H720" s="430" t="s">
        <v>390</v>
      </c>
      <c r="I720" s="430" t="s">
        <v>391</v>
      </c>
      <c r="J720" s="430">
        <v>77</v>
      </c>
      <c r="K720" s="432">
        <v>0</v>
      </c>
      <c r="L720" s="433" t="s">
        <v>1099</v>
      </c>
      <c r="M720" s="434" t="s">
        <v>393</v>
      </c>
      <c r="N720" s="435">
        <v>0</v>
      </c>
      <c r="O720" s="435" t="e">
        <v>#NAME?</v>
      </c>
    </row>
    <row r="721" spans="1:15">
      <c r="A721" s="430" t="s">
        <v>1140</v>
      </c>
      <c r="B721" s="430" t="s">
        <v>420</v>
      </c>
      <c r="C721" s="430" t="s">
        <v>420</v>
      </c>
      <c r="D721" s="430" t="s">
        <v>1141</v>
      </c>
      <c r="E721" s="430" t="s">
        <v>387</v>
      </c>
      <c r="F721" s="430" t="s">
        <v>1103</v>
      </c>
      <c r="G721" s="431" t="s">
        <v>389</v>
      </c>
      <c r="H721" s="430" t="s">
        <v>390</v>
      </c>
      <c r="I721" s="430" t="s">
        <v>391</v>
      </c>
      <c r="J721" s="430">
        <v>77</v>
      </c>
      <c r="K721" s="432">
        <v>15555</v>
      </c>
      <c r="L721" s="433" t="s">
        <v>1099</v>
      </c>
      <c r="M721" s="434" t="s">
        <v>393</v>
      </c>
      <c r="N721" s="435">
        <v>15555</v>
      </c>
      <c r="O721" s="435" t="e">
        <v>#NAME?</v>
      </c>
    </row>
    <row r="722" spans="1:15">
      <c r="A722" s="430" t="s">
        <v>1142</v>
      </c>
      <c r="B722" s="430" t="s">
        <v>1057</v>
      </c>
      <c r="C722" s="430" t="s">
        <v>1143</v>
      </c>
      <c r="D722" s="430" t="s">
        <v>1142</v>
      </c>
      <c r="E722" s="430" t="s">
        <v>387</v>
      </c>
      <c r="F722" s="430" t="s">
        <v>1103</v>
      </c>
      <c r="G722" s="431" t="s">
        <v>389</v>
      </c>
      <c r="H722" s="430" t="s">
        <v>390</v>
      </c>
      <c r="I722" s="430" t="s">
        <v>391</v>
      </c>
      <c r="J722" s="430">
        <v>77</v>
      </c>
      <c r="K722" s="432">
        <v>0</v>
      </c>
      <c r="L722" s="433" t="s">
        <v>1099</v>
      </c>
      <c r="M722" s="434" t="s">
        <v>393</v>
      </c>
      <c r="N722" s="435">
        <v>0</v>
      </c>
      <c r="O722" s="435" t="e">
        <v>#NAME?</v>
      </c>
    </row>
    <row r="723" spans="1:15">
      <c r="A723" s="430" t="s">
        <v>1144</v>
      </c>
      <c r="B723" s="430" t="s">
        <v>441</v>
      </c>
      <c r="C723" s="430" t="s">
        <v>1145</v>
      </c>
      <c r="D723" s="430" t="s">
        <v>1146</v>
      </c>
      <c r="E723" s="430" t="s">
        <v>387</v>
      </c>
      <c r="F723" s="430" t="s">
        <v>1103</v>
      </c>
      <c r="G723" s="431" t="s">
        <v>389</v>
      </c>
      <c r="H723" s="430" t="s">
        <v>390</v>
      </c>
      <c r="I723" s="430" t="s">
        <v>391</v>
      </c>
      <c r="J723" s="430">
        <v>77</v>
      </c>
      <c r="K723" s="432">
        <v>0</v>
      </c>
      <c r="L723" s="433" t="s">
        <v>1099</v>
      </c>
      <c r="M723" s="434" t="s">
        <v>393</v>
      </c>
      <c r="N723" s="435">
        <v>0</v>
      </c>
      <c r="O723" s="435" t="e">
        <v>#NAME?</v>
      </c>
    </row>
    <row r="724" spans="1:15">
      <c r="A724" s="430" t="s">
        <v>1144</v>
      </c>
      <c r="B724" s="430" t="s">
        <v>441</v>
      </c>
      <c r="C724" s="430" t="s">
        <v>1145</v>
      </c>
      <c r="D724" s="430" t="s">
        <v>1146</v>
      </c>
      <c r="E724" s="430" t="s">
        <v>387</v>
      </c>
      <c r="F724" s="430" t="s">
        <v>1103</v>
      </c>
      <c r="G724" s="431" t="s">
        <v>389</v>
      </c>
      <c r="H724" s="430" t="s">
        <v>390</v>
      </c>
      <c r="I724" s="430" t="s">
        <v>410</v>
      </c>
      <c r="J724" s="430">
        <v>69</v>
      </c>
      <c r="K724" s="432">
        <v>0</v>
      </c>
      <c r="L724" s="433" t="s">
        <v>1099</v>
      </c>
      <c r="M724" s="434" t="s">
        <v>393</v>
      </c>
      <c r="N724" s="435">
        <v>0</v>
      </c>
      <c r="O724" s="435" t="e">
        <v>#NAME?</v>
      </c>
    </row>
    <row r="725" spans="1:15">
      <c r="A725" s="430" t="s">
        <v>1147</v>
      </c>
      <c r="B725" s="430" t="s">
        <v>422</v>
      </c>
      <c r="C725" s="430" t="s">
        <v>1148</v>
      </c>
      <c r="D725" s="430" t="s">
        <v>1149</v>
      </c>
      <c r="E725" s="430" t="s">
        <v>387</v>
      </c>
      <c r="F725" s="430" t="s">
        <v>1103</v>
      </c>
      <c r="G725" s="431" t="s">
        <v>389</v>
      </c>
      <c r="H725" s="430" t="s">
        <v>390</v>
      </c>
      <c r="I725" s="430" t="s">
        <v>400</v>
      </c>
      <c r="J725" s="430">
        <v>19</v>
      </c>
      <c r="K725" s="432">
        <v>0</v>
      </c>
      <c r="L725" s="433" t="s">
        <v>1099</v>
      </c>
      <c r="M725" s="434" t="s">
        <v>393</v>
      </c>
      <c r="N725" s="435">
        <v>0</v>
      </c>
      <c r="O725" s="435" t="e">
        <v>#NAME?</v>
      </c>
    </row>
    <row r="726" spans="1:15">
      <c r="A726" s="430" t="s">
        <v>1147</v>
      </c>
      <c r="B726" s="430" t="s">
        <v>422</v>
      </c>
      <c r="C726" s="430" t="s">
        <v>1148</v>
      </c>
      <c r="D726" s="430" t="s">
        <v>1149</v>
      </c>
      <c r="E726" s="430" t="s">
        <v>387</v>
      </c>
      <c r="F726" s="430" t="s">
        <v>1103</v>
      </c>
      <c r="G726" s="431" t="s">
        <v>389</v>
      </c>
      <c r="H726" s="430" t="s">
        <v>390</v>
      </c>
      <c r="I726" s="430" t="s">
        <v>391</v>
      </c>
      <c r="J726" s="430">
        <v>77</v>
      </c>
      <c r="K726" s="432">
        <v>0</v>
      </c>
      <c r="L726" s="433" t="s">
        <v>1099</v>
      </c>
      <c r="M726" s="434" t="s">
        <v>393</v>
      </c>
      <c r="N726" s="435">
        <v>0</v>
      </c>
      <c r="O726" s="435" t="e">
        <v>#NAME?</v>
      </c>
    </row>
    <row r="727" spans="1:15">
      <c r="A727" s="430" t="s">
        <v>1150</v>
      </c>
      <c r="B727" s="430" t="s">
        <v>1151</v>
      </c>
      <c r="C727" s="430" t="s">
        <v>1151</v>
      </c>
      <c r="D727" s="430" t="s">
        <v>1152</v>
      </c>
      <c r="E727" s="430" t="s">
        <v>387</v>
      </c>
      <c r="F727" s="430" t="s">
        <v>1103</v>
      </c>
      <c r="G727" s="431" t="s">
        <v>389</v>
      </c>
      <c r="H727" s="430" t="s">
        <v>390</v>
      </c>
      <c r="I727" s="430" t="s">
        <v>400</v>
      </c>
      <c r="J727" s="430">
        <v>19</v>
      </c>
      <c r="K727" s="432">
        <v>0</v>
      </c>
      <c r="L727" s="433" t="s">
        <v>1099</v>
      </c>
      <c r="M727" s="434" t="s">
        <v>393</v>
      </c>
      <c r="N727" s="435">
        <v>0</v>
      </c>
      <c r="O727" s="435" t="e">
        <v>#NAME?</v>
      </c>
    </row>
    <row r="728" spans="1:15">
      <c r="A728" s="430" t="s">
        <v>1150</v>
      </c>
      <c r="B728" s="430" t="s">
        <v>1151</v>
      </c>
      <c r="C728" s="430" t="s">
        <v>1151</v>
      </c>
      <c r="D728" s="430" t="s">
        <v>1152</v>
      </c>
      <c r="E728" s="430" t="s">
        <v>387</v>
      </c>
      <c r="F728" s="430" t="s">
        <v>1103</v>
      </c>
      <c r="G728" s="431" t="s">
        <v>389</v>
      </c>
      <c r="H728" s="430" t="s">
        <v>390</v>
      </c>
      <c r="I728" s="430" t="s">
        <v>391</v>
      </c>
      <c r="J728" s="430">
        <v>77</v>
      </c>
      <c r="K728" s="432">
        <v>0</v>
      </c>
      <c r="L728" s="433" t="s">
        <v>1099</v>
      </c>
      <c r="M728" s="434" t="s">
        <v>393</v>
      </c>
      <c r="N728" s="435">
        <v>0</v>
      </c>
      <c r="O728" s="435" t="e">
        <v>#NAME?</v>
      </c>
    </row>
    <row r="729" spans="1:15">
      <c r="A729" s="430" t="s">
        <v>1153</v>
      </c>
      <c r="B729" s="430" t="s">
        <v>1154</v>
      </c>
      <c r="C729" s="430" t="s">
        <v>1154</v>
      </c>
      <c r="D729" s="430" t="s">
        <v>1155</v>
      </c>
      <c r="E729" s="430" t="s">
        <v>387</v>
      </c>
      <c r="F729" s="430" t="s">
        <v>1103</v>
      </c>
      <c r="G729" s="431" t="s">
        <v>389</v>
      </c>
      <c r="H729" s="430" t="s">
        <v>390</v>
      </c>
      <c r="I729" s="430" t="s">
        <v>400</v>
      </c>
      <c r="J729" s="430">
        <v>19</v>
      </c>
      <c r="K729" s="432">
        <v>0</v>
      </c>
      <c r="L729" s="433" t="s">
        <v>1099</v>
      </c>
      <c r="M729" s="434" t="s">
        <v>393</v>
      </c>
      <c r="N729" s="435">
        <v>0</v>
      </c>
      <c r="O729" s="435" t="e">
        <v>#NAME?</v>
      </c>
    </row>
    <row r="730" spans="1:15">
      <c r="A730" s="430" t="s">
        <v>1153</v>
      </c>
      <c r="B730" s="430" t="s">
        <v>1154</v>
      </c>
      <c r="C730" s="430" t="s">
        <v>1154</v>
      </c>
      <c r="D730" s="430" t="s">
        <v>1155</v>
      </c>
      <c r="E730" s="430" t="s">
        <v>387</v>
      </c>
      <c r="F730" s="430" t="s">
        <v>1103</v>
      </c>
      <c r="G730" s="431" t="s">
        <v>389</v>
      </c>
      <c r="H730" s="430" t="s">
        <v>390</v>
      </c>
      <c r="I730" s="430" t="s">
        <v>391</v>
      </c>
      <c r="J730" s="430">
        <v>77</v>
      </c>
      <c r="K730" s="432">
        <v>0</v>
      </c>
      <c r="L730" s="433" t="s">
        <v>1099</v>
      </c>
      <c r="M730" s="434" t="s">
        <v>393</v>
      </c>
      <c r="N730" s="435">
        <v>0</v>
      </c>
      <c r="O730" s="435" t="e">
        <v>#NAME?</v>
      </c>
    </row>
    <row r="731" spans="1:15">
      <c r="A731" s="430" t="s">
        <v>1153</v>
      </c>
      <c r="B731" s="430" t="s">
        <v>1154</v>
      </c>
      <c r="C731" s="430" t="s">
        <v>1154</v>
      </c>
      <c r="D731" s="430" t="s">
        <v>1155</v>
      </c>
      <c r="E731" s="430" t="s">
        <v>387</v>
      </c>
      <c r="F731" s="430" t="s">
        <v>1103</v>
      </c>
      <c r="G731" s="431" t="s">
        <v>389</v>
      </c>
      <c r="H731" s="430" t="s">
        <v>390</v>
      </c>
      <c r="I731" s="430" t="s">
        <v>410</v>
      </c>
      <c r="J731" s="430">
        <v>69</v>
      </c>
      <c r="K731" s="432">
        <v>0</v>
      </c>
      <c r="L731" s="433" t="s">
        <v>1099</v>
      </c>
      <c r="M731" s="434" t="s">
        <v>393</v>
      </c>
      <c r="N731" s="435">
        <v>0</v>
      </c>
      <c r="O731" s="435" t="e">
        <v>#NAME?</v>
      </c>
    </row>
    <row r="732" spans="1:15">
      <c r="A732" s="430" t="s">
        <v>1156</v>
      </c>
      <c r="B732" s="430" t="s">
        <v>828</v>
      </c>
      <c r="C732" s="430" t="s">
        <v>828</v>
      </c>
      <c r="D732" s="430" t="s">
        <v>1157</v>
      </c>
      <c r="E732" s="430" t="s">
        <v>387</v>
      </c>
      <c r="F732" s="430" t="s">
        <v>1103</v>
      </c>
      <c r="G732" s="431" t="s">
        <v>389</v>
      </c>
      <c r="H732" s="430" t="s">
        <v>390</v>
      </c>
      <c r="I732" s="430" t="s">
        <v>400</v>
      </c>
      <c r="J732" s="430">
        <v>19</v>
      </c>
      <c r="K732" s="432">
        <v>0</v>
      </c>
      <c r="L732" s="433" t="s">
        <v>1099</v>
      </c>
      <c r="M732" s="434" t="s">
        <v>393</v>
      </c>
      <c r="N732" s="435">
        <v>0</v>
      </c>
      <c r="O732" s="435" t="e">
        <v>#NAME?</v>
      </c>
    </row>
    <row r="733" spans="1:15">
      <c r="A733" s="430" t="s">
        <v>1156</v>
      </c>
      <c r="B733" s="430" t="s">
        <v>828</v>
      </c>
      <c r="C733" s="430" t="s">
        <v>828</v>
      </c>
      <c r="D733" s="430" t="s">
        <v>1157</v>
      </c>
      <c r="E733" s="430" t="s">
        <v>387</v>
      </c>
      <c r="F733" s="430" t="s">
        <v>1103</v>
      </c>
      <c r="G733" s="431" t="s">
        <v>389</v>
      </c>
      <c r="H733" s="430" t="s">
        <v>390</v>
      </c>
      <c r="I733" s="430" t="s">
        <v>391</v>
      </c>
      <c r="J733" s="430">
        <v>77</v>
      </c>
      <c r="K733" s="432">
        <v>0</v>
      </c>
      <c r="L733" s="433" t="s">
        <v>1099</v>
      </c>
      <c r="M733" s="434" t="s">
        <v>393</v>
      </c>
      <c r="N733" s="435">
        <v>0</v>
      </c>
      <c r="O733" s="435" t="e">
        <v>#NAME?</v>
      </c>
    </row>
    <row r="734" spans="1:15">
      <c r="A734" s="430" t="s">
        <v>1156</v>
      </c>
      <c r="B734" s="430" t="s">
        <v>828</v>
      </c>
      <c r="C734" s="430" t="s">
        <v>828</v>
      </c>
      <c r="D734" s="430" t="s">
        <v>1157</v>
      </c>
      <c r="E734" s="430" t="s">
        <v>387</v>
      </c>
      <c r="F734" s="430" t="s">
        <v>1103</v>
      </c>
      <c r="G734" s="431" t="s">
        <v>389</v>
      </c>
      <c r="H734" s="430" t="s">
        <v>390</v>
      </c>
      <c r="I734" s="430" t="s">
        <v>410</v>
      </c>
      <c r="J734" s="430">
        <v>69</v>
      </c>
      <c r="K734" s="432">
        <v>0</v>
      </c>
      <c r="L734" s="433" t="s">
        <v>1099</v>
      </c>
      <c r="M734" s="434" t="s">
        <v>393</v>
      </c>
      <c r="N734" s="435">
        <v>0</v>
      </c>
      <c r="O734" s="435" t="e">
        <v>#NAME?</v>
      </c>
    </row>
    <row r="735" spans="1:15">
      <c r="A735" s="430" t="s">
        <v>1158</v>
      </c>
      <c r="B735" s="430" t="s">
        <v>1159</v>
      </c>
      <c r="C735" s="430" t="s">
        <v>1160</v>
      </c>
      <c r="D735" s="430" t="s">
        <v>1161</v>
      </c>
      <c r="E735" s="430" t="s">
        <v>387</v>
      </c>
      <c r="F735" s="430" t="s">
        <v>1103</v>
      </c>
      <c r="G735" s="431" t="s">
        <v>389</v>
      </c>
      <c r="H735" s="430" t="s">
        <v>390</v>
      </c>
      <c r="I735" s="430" t="s">
        <v>400</v>
      </c>
      <c r="J735" s="430">
        <v>19</v>
      </c>
      <c r="K735" s="432">
        <v>24792156</v>
      </c>
      <c r="L735" s="433" t="s">
        <v>1099</v>
      </c>
      <c r="M735" s="434" t="s">
        <v>393</v>
      </c>
      <c r="N735" s="435">
        <v>24792156</v>
      </c>
      <c r="O735" s="435" t="e">
        <v>#NAME?</v>
      </c>
    </row>
    <row r="736" spans="1:15">
      <c r="A736" s="430" t="s">
        <v>1158</v>
      </c>
      <c r="B736" s="430" t="s">
        <v>1159</v>
      </c>
      <c r="C736" s="430" t="s">
        <v>1160</v>
      </c>
      <c r="D736" s="430" t="s">
        <v>1161</v>
      </c>
      <c r="E736" s="430" t="s">
        <v>387</v>
      </c>
      <c r="F736" s="430" t="s">
        <v>1103</v>
      </c>
      <c r="G736" s="431" t="s">
        <v>389</v>
      </c>
      <c r="H736" s="430" t="s">
        <v>390</v>
      </c>
      <c r="I736" s="430" t="s">
        <v>391</v>
      </c>
      <c r="J736" s="430">
        <v>77</v>
      </c>
      <c r="K736" s="432">
        <v>255000</v>
      </c>
      <c r="L736" s="433" t="s">
        <v>1099</v>
      </c>
      <c r="M736" s="434" t="s">
        <v>393</v>
      </c>
      <c r="N736" s="435">
        <v>255000</v>
      </c>
      <c r="O736" s="435" t="e">
        <v>#NAME?</v>
      </c>
    </row>
    <row r="737" spans="1:15">
      <c r="A737" s="430" t="s">
        <v>1162</v>
      </c>
      <c r="B737" s="430" t="s">
        <v>1163</v>
      </c>
      <c r="C737" s="430" t="s">
        <v>1163</v>
      </c>
      <c r="D737" s="430" t="s">
        <v>1164</v>
      </c>
      <c r="E737" s="430" t="s">
        <v>387</v>
      </c>
      <c r="F737" s="430" t="s">
        <v>1103</v>
      </c>
      <c r="G737" s="431" t="s">
        <v>389</v>
      </c>
      <c r="H737" s="430" t="s">
        <v>390</v>
      </c>
      <c r="I737" s="430" t="s">
        <v>400</v>
      </c>
      <c r="J737" s="430">
        <v>19</v>
      </c>
      <c r="K737" s="432">
        <v>8256840</v>
      </c>
      <c r="L737" s="433" t="s">
        <v>1099</v>
      </c>
      <c r="M737" s="434" t="s">
        <v>393</v>
      </c>
      <c r="N737" s="435">
        <v>8256840</v>
      </c>
      <c r="O737" s="435" t="e">
        <v>#NAME?</v>
      </c>
    </row>
    <row r="738" spans="1:15">
      <c r="A738" s="430" t="s">
        <v>1162</v>
      </c>
      <c r="B738" s="430" t="s">
        <v>1163</v>
      </c>
      <c r="C738" s="430" t="s">
        <v>1163</v>
      </c>
      <c r="D738" s="430" t="s">
        <v>1164</v>
      </c>
      <c r="E738" s="430" t="s">
        <v>387</v>
      </c>
      <c r="F738" s="430" t="s">
        <v>1103</v>
      </c>
      <c r="G738" s="431" t="s">
        <v>389</v>
      </c>
      <c r="H738" s="430" t="s">
        <v>390</v>
      </c>
      <c r="I738" s="430" t="s">
        <v>391</v>
      </c>
      <c r="J738" s="430">
        <v>77</v>
      </c>
      <c r="K738" s="432">
        <v>0</v>
      </c>
      <c r="L738" s="433" t="s">
        <v>1099</v>
      </c>
      <c r="M738" s="434" t="s">
        <v>393</v>
      </c>
      <c r="N738" s="435">
        <v>0</v>
      </c>
      <c r="O738" s="435" t="e">
        <v>#NAME?</v>
      </c>
    </row>
    <row r="739" spans="1:15">
      <c r="A739" s="430" t="s">
        <v>1162</v>
      </c>
      <c r="B739" s="430" t="s">
        <v>1163</v>
      </c>
      <c r="C739" s="430" t="s">
        <v>1163</v>
      </c>
      <c r="D739" s="430" t="s">
        <v>1164</v>
      </c>
      <c r="E739" s="430" t="s">
        <v>387</v>
      </c>
      <c r="F739" s="430" t="s">
        <v>1103</v>
      </c>
      <c r="G739" s="431" t="s">
        <v>389</v>
      </c>
      <c r="H739" s="430" t="s">
        <v>390</v>
      </c>
      <c r="I739" s="430" t="s">
        <v>410</v>
      </c>
      <c r="J739" s="430">
        <v>69</v>
      </c>
      <c r="K739" s="432">
        <v>0</v>
      </c>
      <c r="L739" s="433" t="s">
        <v>1099</v>
      </c>
      <c r="M739" s="434" t="s">
        <v>393</v>
      </c>
      <c r="N739" s="435">
        <v>0</v>
      </c>
      <c r="O739" s="435" t="e">
        <v>#NAME?</v>
      </c>
    </row>
    <row r="740" spans="1:15">
      <c r="A740" s="430" t="s">
        <v>1165</v>
      </c>
      <c r="B740" s="430" t="s">
        <v>868</v>
      </c>
      <c r="C740" s="430" t="s">
        <v>869</v>
      </c>
      <c r="D740" s="430" t="s">
        <v>1166</v>
      </c>
      <c r="E740" s="430" t="s">
        <v>387</v>
      </c>
      <c r="F740" s="430" t="s">
        <v>1103</v>
      </c>
      <c r="G740" s="431" t="s">
        <v>389</v>
      </c>
      <c r="H740" s="430" t="s">
        <v>390</v>
      </c>
      <c r="I740" s="430" t="s">
        <v>400</v>
      </c>
      <c r="J740" s="430">
        <v>19</v>
      </c>
      <c r="K740" s="432">
        <v>0</v>
      </c>
      <c r="L740" s="433" t="s">
        <v>1099</v>
      </c>
      <c r="M740" s="434" t="s">
        <v>393</v>
      </c>
      <c r="N740" s="435">
        <v>0</v>
      </c>
      <c r="O740" s="435" t="e">
        <v>#NAME?</v>
      </c>
    </row>
    <row r="741" spans="1:15">
      <c r="A741" s="430" t="s">
        <v>1165</v>
      </c>
      <c r="B741" s="430" t="s">
        <v>868</v>
      </c>
      <c r="C741" s="430" t="s">
        <v>869</v>
      </c>
      <c r="D741" s="430" t="s">
        <v>1166</v>
      </c>
      <c r="E741" s="430" t="s">
        <v>387</v>
      </c>
      <c r="F741" s="430" t="s">
        <v>1103</v>
      </c>
      <c r="G741" s="431" t="s">
        <v>389</v>
      </c>
      <c r="H741" s="430" t="s">
        <v>390</v>
      </c>
      <c r="I741" s="430" t="s">
        <v>391</v>
      </c>
      <c r="J741" s="430">
        <v>77</v>
      </c>
      <c r="K741" s="432">
        <v>0</v>
      </c>
      <c r="L741" s="433" t="s">
        <v>1099</v>
      </c>
      <c r="M741" s="434" t="s">
        <v>393</v>
      </c>
      <c r="N741" s="435">
        <v>0</v>
      </c>
      <c r="O741" s="435" t="e">
        <v>#NAME?</v>
      </c>
    </row>
    <row r="742" spans="1:15">
      <c r="A742" s="430" t="s">
        <v>1165</v>
      </c>
      <c r="B742" s="430" t="s">
        <v>868</v>
      </c>
      <c r="C742" s="430" t="s">
        <v>869</v>
      </c>
      <c r="D742" s="430" t="s">
        <v>1166</v>
      </c>
      <c r="E742" s="430" t="s">
        <v>387</v>
      </c>
      <c r="F742" s="430" t="s">
        <v>1103</v>
      </c>
      <c r="G742" s="431" t="s">
        <v>389</v>
      </c>
      <c r="H742" s="430" t="s">
        <v>390</v>
      </c>
      <c r="I742" s="430" t="s">
        <v>410</v>
      </c>
      <c r="J742" s="430">
        <v>69</v>
      </c>
      <c r="K742" s="432">
        <v>0</v>
      </c>
      <c r="L742" s="433" t="s">
        <v>1099</v>
      </c>
      <c r="M742" s="434" t="s">
        <v>393</v>
      </c>
      <c r="N742" s="435">
        <v>0</v>
      </c>
      <c r="O742" s="435" t="e">
        <v>#NAME?</v>
      </c>
    </row>
    <row r="743" spans="1:15">
      <c r="A743" s="430" t="s">
        <v>1167</v>
      </c>
      <c r="B743" s="430" t="s">
        <v>1168</v>
      </c>
      <c r="C743" s="430" t="s">
        <v>1169</v>
      </c>
      <c r="D743" s="430" t="s">
        <v>1167</v>
      </c>
      <c r="E743" s="430" t="s">
        <v>387</v>
      </c>
      <c r="F743" s="430" t="s">
        <v>1103</v>
      </c>
      <c r="G743" s="431" t="s">
        <v>389</v>
      </c>
      <c r="H743" s="430" t="s">
        <v>390</v>
      </c>
      <c r="I743" s="430" t="s">
        <v>391</v>
      </c>
      <c r="J743" s="430">
        <v>77</v>
      </c>
      <c r="K743" s="432">
        <v>0</v>
      </c>
      <c r="L743" s="433" t="s">
        <v>1099</v>
      </c>
      <c r="M743" s="434" t="s">
        <v>393</v>
      </c>
      <c r="N743" s="435">
        <v>0</v>
      </c>
      <c r="O743" s="435" t="e">
        <v>#NAME?</v>
      </c>
    </row>
    <row r="744" spans="1:15">
      <c r="A744" s="430" t="s">
        <v>1170</v>
      </c>
      <c r="B744" s="430" t="s">
        <v>550</v>
      </c>
      <c r="C744" s="430" t="s">
        <v>1171</v>
      </c>
      <c r="D744" s="430" t="s">
        <v>1172</v>
      </c>
      <c r="E744" s="430" t="s">
        <v>387</v>
      </c>
      <c r="F744" s="430" t="s">
        <v>1103</v>
      </c>
      <c r="G744" s="431" t="s">
        <v>389</v>
      </c>
      <c r="H744" s="430" t="s">
        <v>390</v>
      </c>
      <c r="I744" s="430" t="s">
        <v>391</v>
      </c>
      <c r="J744" s="430">
        <v>77</v>
      </c>
      <c r="K744" s="432">
        <v>0</v>
      </c>
      <c r="L744" s="433" t="s">
        <v>1099</v>
      </c>
      <c r="M744" s="434" t="s">
        <v>393</v>
      </c>
      <c r="N744" s="435">
        <v>0</v>
      </c>
      <c r="O744" s="435" t="e">
        <v>#NAME?</v>
      </c>
    </row>
    <row r="745" spans="1:15">
      <c r="A745" s="430" t="s">
        <v>1170</v>
      </c>
      <c r="B745" s="430" t="s">
        <v>550</v>
      </c>
      <c r="C745" s="430" t="s">
        <v>1171</v>
      </c>
      <c r="D745" s="430" t="s">
        <v>1172</v>
      </c>
      <c r="E745" s="430" t="s">
        <v>387</v>
      </c>
      <c r="F745" s="430" t="s">
        <v>1103</v>
      </c>
      <c r="G745" s="431" t="s">
        <v>389</v>
      </c>
      <c r="H745" s="430" t="s">
        <v>390</v>
      </c>
      <c r="I745" s="430" t="s">
        <v>410</v>
      </c>
      <c r="J745" s="430">
        <v>69</v>
      </c>
      <c r="K745" s="432">
        <v>0</v>
      </c>
      <c r="L745" s="433" t="s">
        <v>1099</v>
      </c>
      <c r="M745" s="434" t="s">
        <v>393</v>
      </c>
      <c r="N745" s="435">
        <v>0</v>
      </c>
      <c r="O745" s="435" t="e">
        <v>#NAME?</v>
      </c>
    </row>
    <row r="746" spans="1:15">
      <c r="A746" s="430" t="s">
        <v>1173</v>
      </c>
      <c r="B746" s="430" t="s">
        <v>441</v>
      </c>
      <c r="C746" s="430" t="s">
        <v>1174</v>
      </c>
      <c r="D746" s="430" t="s">
        <v>1175</v>
      </c>
      <c r="E746" s="430" t="s">
        <v>387</v>
      </c>
      <c r="F746" s="430" t="s">
        <v>1103</v>
      </c>
      <c r="G746" s="431" t="s">
        <v>389</v>
      </c>
      <c r="H746" s="430" t="s">
        <v>390</v>
      </c>
      <c r="I746" s="430" t="s">
        <v>391</v>
      </c>
      <c r="J746" s="430">
        <v>77</v>
      </c>
      <c r="K746" s="432">
        <v>0</v>
      </c>
      <c r="L746" s="433" t="s">
        <v>1099</v>
      </c>
      <c r="M746" s="434" t="s">
        <v>393</v>
      </c>
      <c r="N746" s="435">
        <v>0</v>
      </c>
      <c r="O746" s="435" t="e">
        <v>#NAME?</v>
      </c>
    </row>
    <row r="747" spans="1:15">
      <c r="A747" s="430" t="s">
        <v>1173</v>
      </c>
      <c r="B747" s="430" t="s">
        <v>441</v>
      </c>
      <c r="C747" s="430" t="s">
        <v>1174</v>
      </c>
      <c r="D747" s="430" t="s">
        <v>1175</v>
      </c>
      <c r="E747" s="430" t="s">
        <v>387</v>
      </c>
      <c r="F747" s="430" t="s">
        <v>1103</v>
      </c>
      <c r="G747" s="431" t="s">
        <v>389</v>
      </c>
      <c r="H747" s="430" t="s">
        <v>390</v>
      </c>
      <c r="I747" s="430" t="s">
        <v>410</v>
      </c>
      <c r="J747" s="430">
        <v>69</v>
      </c>
      <c r="K747" s="432">
        <v>0</v>
      </c>
      <c r="L747" s="433" t="s">
        <v>1099</v>
      </c>
      <c r="M747" s="434" t="s">
        <v>393</v>
      </c>
      <c r="N747" s="435">
        <v>0</v>
      </c>
      <c r="O747" s="435" t="e">
        <v>#NAME?</v>
      </c>
    </row>
    <row r="748" spans="1:15">
      <c r="A748" s="430" t="s">
        <v>1100</v>
      </c>
      <c r="B748" s="430" t="s">
        <v>656</v>
      </c>
      <c r="C748" s="430" t="s">
        <v>1101</v>
      </c>
      <c r="D748" s="430" t="s">
        <v>1102</v>
      </c>
      <c r="E748" s="430" t="s">
        <v>387</v>
      </c>
      <c r="F748" s="430" t="s">
        <v>1103</v>
      </c>
      <c r="G748" s="431" t="s">
        <v>389</v>
      </c>
      <c r="H748" s="430" t="s">
        <v>390</v>
      </c>
      <c r="I748" s="430" t="s">
        <v>400</v>
      </c>
      <c r="J748" s="430">
        <v>19</v>
      </c>
      <c r="K748" s="432">
        <v>0</v>
      </c>
      <c r="L748" s="433" t="s">
        <v>1099</v>
      </c>
      <c r="M748" s="434" t="s">
        <v>393</v>
      </c>
      <c r="N748" s="435">
        <v>0</v>
      </c>
      <c r="O748" s="435" t="e">
        <v>#NAME?</v>
      </c>
    </row>
    <row r="749" spans="1:15">
      <c r="A749" s="430" t="s">
        <v>1100</v>
      </c>
      <c r="B749" s="430" t="s">
        <v>656</v>
      </c>
      <c r="C749" s="430" t="s">
        <v>1101</v>
      </c>
      <c r="D749" s="430" t="s">
        <v>1102</v>
      </c>
      <c r="E749" s="430" t="s">
        <v>387</v>
      </c>
      <c r="F749" s="430" t="s">
        <v>1103</v>
      </c>
      <c r="G749" s="431" t="s">
        <v>389</v>
      </c>
      <c r="H749" s="430" t="s">
        <v>390</v>
      </c>
      <c r="I749" s="430" t="s">
        <v>410</v>
      </c>
      <c r="J749" s="430">
        <v>69</v>
      </c>
      <c r="K749" s="432">
        <v>13724</v>
      </c>
      <c r="L749" s="433" t="s">
        <v>1099</v>
      </c>
      <c r="M749" s="434" t="s">
        <v>393</v>
      </c>
      <c r="N749" s="435">
        <v>13724</v>
      </c>
      <c r="O749" s="435" t="e">
        <v>#NAME?</v>
      </c>
    </row>
    <row r="750" spans="1:15">
      <c r="A750" s="430" t="s">
        <v>1176</v>
      </c>
      <c r="B750" s="430" t="s">
        <v>1177</v>
      </c>
      <c r="C750" s="430" t="s">
        <v>1178</v>
      </c>
      <c r="D750" s="430" t="s">
        <v>1179</v>
      </c>
      <c r="E750" s="430" t="s">
        <v>387</v>
      </c>
      <c r="F750" s="430" t="s">
        <v>1103</v>
      </c>
      <c r="G750" s="431" t="s">
        <v>389</v>
      </c>
      <c r="H750" s="430" t="s">
        <v>390</v>
      </c>
      <c r="I750" s="430" t="s">
        <v>400</v>
      </c>
      <c r="J750" s="430">
        <v>19</v>
      </c>
      <c r="K750" s="432">
        <v>0</v>
      </c>
      <c r="L750" s="433" t="s">
        <v>1099</v>
      </c>
      <c r="M750" s="434" t="s">
        <v>393</v>
      </c>
      <c r="N750" s="435">
        <v>0</v>
      </c>
      <c r="O750" s="435" t="e">
        <v>#NAME?</v>
      </c>
    </row>
    <row r="751" spans="1:15">
      <c r="A751" s="430" t="s">
        <v>1180</v>
      </c>
      <c r="B751" s="430" t="s">
        <v>750</v>
      </c>
      <c r="C751" s="430" t="s">
        <v>757</v>
      </c>
      <c r="D751" s="430" t="s">
        <v>1179</v>
      </c>
      <c r="E751" s="430" t="s">
        <v>387</v>
      </c>
      <c r="F751" s="430" t="s">
        <v>1103</v>
      </c>
      <c r="G751" s="431" t="s">
        <v>389</v>
      </c>
      <c r="H751" s="430" t="s">
        <v>390</v>
      </c>
      <c r="I751" s="430" t="s">
        <v>391</v>
      </c>
      <c r="J751" s="430">
        <v>77</v>
      </c>
      <c r="K751" s="432">
        <v>0</v>
      </c>
      <c r="L751" s="433" t="s">
        <v>1099</v>
      </c>
      <c r="M751" s="434" t="s">
        <v>393</v>
      </c>
      <c r="N751" s="435">
        <v>0</v>
      </c>
      <c r="O751" s="435" t="e">
        <v>#NAME?</v>
      </c>
    </row>
    <row r="752" spans="1:15">
      <c r="A752" s="430" t="s">
        <v>1176</v>
      </c>
      <c r="B752" s="430" t="s">
        <v>1177</v>
      </c>
      <c r="C752" s="430" t="s">
        <v>1178</v>
      </c>
      <c r="D752" s="430" t="s">
        <v>1179</v>
      </c>
      <c r="E752" s="430" t="s">
        <v>387</v>
      </c>
      <c r="F752" s="430" t="s">
        <v>1103</v>
      </c>
      <c r="G752" s="431" t="s">
        <v>389</v>
      </c>
      <c r="H752" s="430" t="s">
        <v>390</v>
      </c>
      <c r="I752" s="430" t="s">
        <v>391</v>
      </c>
      <c r="J752" s="430">
        <v>77</v>
      </c>
      <c r="K752" s="432">
        <v>0</v>
      </c>
      <c r="L752" s="433" t="s">
        <v>1099</v>
      </c>
      <c r="M752" s="434" t="s">
        <v>393</v>
      </c>
      <c r="N752" s="435">
        <v>0</v>
      </c>
      <c r="O752" s="435" t="e">
        <v>#NAME?</v>
      </c>
    </row>
    <row r="753" spans="1:15">
      <c r="A753" s="430" t="s">
        <v>1180</v>
      </c>
      <c r="B753" s="430" t="s">
        <v>750</v>
      </c>
      <c r="C753" s="430" t="s">
        <v>757</v>
      </c>
      <c r="D753" s="430" t="s">
        <v>1179</v>
      </c>
      <c r="E753" s="430" t="s">
        <v>387</v>
      </c>
      <c r="F753" s="430" t="s">
        <v>1103</v>
      </c>
      <c r="G753" s="431" t="s">
        <v>389</v>
      </c>
      <c r="H753" s="430" t="s">
        <v>390</v>
      </c>
      <c r="I753" s="430" t="s">
        <v>410</v>
      </c>
      <c r="J753" s="430">
        <v>69</v>
      </c>
      <c r="K753" s="432">
        <v>0</v>
      </c>
      <c r="L753" s="433" t="s">
        <v>1099</v>
      </c>
      <c r="M753" s="434" t="s">
        <v>393</v>
      </c>
      <c r="N753" s="435">
        <v>0</v>
      </c>
      <c r="O753" s="435" t="e">
        <v>#NAME?</v>
      </c>
    </row>
    <row r="754" spans="1:15">
      <c r="A754" s="430" t="s">
        <v>1181</v>
      </c>
      <c r="B754" s="430" t="s">
        <v>482</v>
      </c>
      <c r="C754" s="430" t="s">
        <v>483</v>
      </c>
      <c r="D754" s="430" t="s">
        <v>1182</v>
      </c>
      <c r="E754" s="430" t="s">
        <v>387</v>
      </c>
      <c r="F754" s="430" t="s">
        <v>1103</v>
      </c>
      <c r="G754" s="431" t="s">
        <v>389</v>
      </c>
      <c r="H754" s="430" t="s">
        <v>390</v>
      </c>
      <c r="I754" s="430" t="s">
        <v>391</v>
      </c>
      <c r="J754" s="430">
        <v>77</v>
      </c>
      <c r="K754" s="432">
        <v>6159</v>
      </c>
      <c r="L754" s="433" t="s">
        <v>1099</v>
      </c>
      <c r="M754" s="434" t="s">
        <v>393</v>
      </c>
      <c r="N754" s="435">
        <v>6159</v>
      </c>
      <c r="O754" s="435" t="e">
        <v>#NAME?</v>
      </c>
    </row>
    <row r="755" spans="1:15">
      <c r="A755" s="430" t="s">
        <v>1183</v>
      </c>
      <c r="B755" s="430" t="s">
        <v>587</v>
      </c>
      <c r="C755" s="430" t="s">
        <v>1008</v>
      </c>
      <c r="D755" s="430" t="s">
        <v>1184</v>
      </c>
      <c r="E755" s="430" t="s">
        <v>387</v>
      </c>
      <c r="F755" s="430" t="s">
        <v>1103</v>
      </c>
      <c r="G755" s="431" t="s">
        <v>389</v>
      </c>
      <c r="H755" s="430" t="s">
        <v>390</v>
      </c>
      <c r="I755" s="430" t="s">
        <v>400</v>
      </c>
      <c r="J755" s="430">
        <v>19</v>
      </c>
      <c r="K755" s="432">
        <v>0</v>
      </c>
      <c r="L755" s="433" t="s">
        <v>1099</v>
      </c>
      <c r="M755" s="434" t="s">
        <v>393</v>
      </c>
      <c r="N755" s="435">
        <v>0</v>
      </c>
      <c r="O755" s="435" t="e">
        <v>#NAME?</v>
      </c>
    </row>
    <row r="756" spans="1:15">
      <c r="A756" s="430" t="s">
        <v>1183</v>
      </c>
      <c r="B756" s="430" t="s">
        <v>587</v>
      </c>
      <c r="C756" s="430" t="s">
        <v>1008</v>
      </c>
      <c r="D756" s="430" t="s">
        <v>1184</v>
      </c>
      <c r="E756" s="430" t="s">
        <v>387</v>
      </c>
      <c r="F756" s="430" t="s">
        <v>1103</v>
      </c>
      <c r="G756" s="431" t="s">
        <v>389</v>
      </c>
      <c r="H756" s="430" t="s">
        <v>390</v>
      </c>
      <c r="I756" s="430" t="s">
        <v>391</v>
      </c>
      <c r="J756" s="430">
        <v>77</v>
      </c>
      <c r="K756" s="432">
        <v>0</v>
      </c>
      <c r="L756" s="433" t="s">
        <v>1099</v>
      </c>
      <c r="M756" s="434" t="s">
        <v>393</v>
      </c>
      <c r="N756" s="435">
        <v>0</v>
      </c>
      <c r="O756" s="435" t="e">
        <v>#NAME?</v>
      </c>
    </row>
    <row r="757" spans="1:15">
      <c r="A757" s="430" t="s">
        <v>1185</v>
      </c>
      <c r="B757" s="430" t="s">
        <v>1186</v>
      </c>
      <c r="C757" s="430" t="s">
        <v>1186</v>
      </c>
      <c r="D757" s="430" t="s">
        <v>1185</v>
      </c>
      <c r="E757" s="430" t="s">
        <v>387</v>
      </c>
      <c r="F757" s="430" t="s">
        <v>1103</v>
      </c>
      <c r="G757" s="431" t="s">
        <v>389</v>
      </c>
      <c r="H757" s="430" t="s">
        <v>390</v>
      </c>
      <c r="I757" s="430" t="s">
        <v>391</v>
      </c>
      <c r="J757" s="430">
        <v>77</v>
      </c>
      <c r="K757" s="432">
        <v>0</v>
      </c>
      <c r="L757" s="433" t="s">
        <v>1099</v>
      </c>
      <c r="M757" s="434" t="s">
        <v>393</v>
      </c>
      <c r="N757" s="435">
        <v>0</v>
      </c>
      <c r="O757" s="435" t="e">
        <v>#NAME?</v>
      </c>
    </row>
    <row r="758" spans="1:15">
      <c r="A758" s="430" t="s">
        <v>1187</v>
      </c>
      <c r="B758" s="430" t="s">
        <v>489</v>
      </c>
      <c r="C758" s="430" t="s">
        <v>489</v>
      </c>
      <c r="D758" s="430" t="s">
        <v>1188</v>
      </c>
      <c r="E758" s="430" t="s">
        <v>387</v>
      </c>
      <c r="F758" s="430" t="s">
        <v>1103</v>
      </c>
      <c r="G758" s="431" t="s">
        <v>389</v>
      </c>
      <c r="H758" s="430" t="s">
        <v>390</v>
      </c>
      <c r="I758" s="430" t="s">
        <v>391</v>
      </c>
      <c r="J758" s="430">
        <v>77</v>
      </c>
      <c r="K758" s="432">
        <v>13260</v>
      </c>
      <c r="L758" s="433" t="s">
        <v>1099</v>
      </c>
      <c r="M758" s="434" t="s">
        <v>393</v>
      </c>
      <c r="N758" s="435">
        <v>13260</v>
      </c>
      <c r="O758" s="435" t="e">
        <v>#NAME?</v>
      </c>
    </row>
    <row r="759" spans="1:15">
      <c r="A759" s="430" t="s">
        <v>1189</v>
      </c>
      <c r="B759" s="430" t="s">
        <v>385</v>
      </c>
      <c r="C759" s="430" t="s">
        <v>385</v>
      </c>
      <c r="D759" s="430" t="s">
        <v>1190</v>
      </c>
      <c r="E759" s="430" t="s">
        <v>387</v>
      </c>
      <c r="F759" s="430" t="s">
        <v>1103</v>
      </c>
      <c r="G759" s="431" t="s">
        <v>389</v>
      </c>
      <c r="H759" s="430" t="s">
        <v>390</v>
      </c>
      <c r="I759" s="430" t="s">
        <v>400</v>
      </c>
      <c r="J759" s="430">
        <v>19</v>
      </c>
      <c r="K759" s="432">
        <v>6561328</v>
      </c>
      <c r="L759" s="433" t="s">
        <v>1099</v>
      </c>
      <c r="M759" s="434" t="s">
        <v>393</v>
      </c>
      <c r="N759" s="435">
        <v>6561328</v>
      </c>
      <c r="O759" s="435" t="e">
        <v>#NAME?</v>
      </c>
    </row>
    <row r="760" spans="1:15">
      <c r="A760" s="430" t="s">
        <v>1189</v>
      </c>
      <c r="B760" s="430" t="s">
        <v>385</v>
      </c>
      <c r="C760" s="430" t="s">
        <v>385</v>
      </c>
      <c r="D760" s="430" t="s">
        <v>1190</v>
      </c>
      <c r="E760" s="430" t="s">
        <v>387</v>
      </c>
      <c r="F760" s="430" t="s">
        <v>1103</v>
      </c>
      <c r="G760" s="431" t="s">
        <v>389</v>
      </c>
      <c r="H760" s="430" t="s">
        <v>390</v>
      </c>
      <c r="I760" s="430" t="s">
        <v>391</v>
      </c>
      <c r="J760" s="430">
        <v>77</v>
      </c>
      <c r="K760" s="432">
        <v>71400</v>
      </c>
      <c r="L760" s="433" t="s">
        <v>1099</v>
      </c>
      <c r="M760" s="434" t="s">
        <v>393</v>
      </c>
      <c r="N760" s="435">
        <v>71400</v>
      </c>
      <c r="O760" s="435" t="e">
        <v>#NAME?</v>
      </c>
    </row>
    <row r="761" spans="1:15">
      <c r="A761" s="430" t="s">
        <v>1189</v>
      </c>
      <c r="B761" s="430" t="s">
        <v>385</v>
      </c>
      <c r="C761" s="430" t="s">
        <v>385</v>
      </c>
      <c r="D761" s="430" t="s">
        <v>1190</v>
      </c>
      <c r="E761" s="430" t="s">
        <v>387</v>
      </c>
      <c r="F761" s="430" t="s">
        <v>1103</v>
      </c>
      <c r="G761" s="431" t="s">
        <v>389</v>
      </c>
      <c r="H761" s="430" t="s">
        <v>390</v>
      </c>
      <c r="I761" s="430" t="s">
        <v>410</v>
      </c>
      <c r="J761" s="430">
        <v>69</v>
      </c>
      <c r="K761" s="432">
        <v>20908</v>
      </c>
      <c r="L761" s="433" t="s">
        <v>1099</v>
      </c>
      <c r="M761" s="434" t="s">
        <v>393</v>
      </c>
      <c r="N761" s="435">
        <v>20908</v>
      </c>
      <c r="O761" s="435" t="e">
        <v>#NAME?</v>
      </c>
    </row>
    <row r="762" spans="1:15">
      <c r="A762" s="430" t="s">
        <v>1191</v>
      </c>
      <c r="B762" s="430" t="s">
        <v>429</v>
      </c>
      <c r="C762" s="430" t="s">
        <v>429</v>
      </c>
      <c r="D762" s="430" t="s">
        <v>1192</v>
      </c>
      <c r="E762" s="430" t="s">
        <v>387</v>
      </c>
      <c r="F762" s="430" t="s">
        <v>1103</v>
      </c>
      <c r="G762" s="431" t="s">
        <v>389</v>
      </c>
      <c r="H762" s="430" t="s">
        <v>390</v>
      </c>
      <c r="I762" s="430" t="s">
        <v>391</v>
      </c>
      <c r="J762" s="430">
        <v>77</v>
      </c>
      <c r="K762" s="432">
        <v>14830</v>
      </c>
      <c r="L762" s="433" t="s">
        <v>1099</v>
      </c>
      <c r="M762" s="434" t="s">
        <v>393</v>
      </c>
      <c r="N762" s="435">
        <v>14830</v>
      </c>
      <c r="O762" s="435" t="e">
        <v>#NAME?</v>
      </c>
    </row>
    <row r="763" spans="1:15">
      <c r="A763" s="430" t="s">
        <v>1193</v>
      </c>
      <c r="B763" s="430" t="s">
        <v>636</v>
      </c>
      <c r="C763" s="430" t="s">
        <v>1194</v>
      </c>
      <c r="D763" s="430" t="s">
        <v>1195</v>
      </c>
      <c r="E763" s="430" t="s">
        <v>387</v>
      </c>
      <c r="F763" s="430" t="s">
        <v>1103</v>
      </c>
      <c r="G763" s="431" t="s">
        <v>389</v>
      </c>
      <c r="H763" s="430" t="s">
        <v>390</v>
      </c>
      <c r="I763" s="430" t="s">
        <v>391</v>
      </c>
      <c r="J763" s="430">
        <v>77</v>
      </c>
      <c r="K763" s="432">
        <v>24180</v>
      </c>
      <c r="L763" s="433" t="s">
        <v>1099</v>
      </c>
      <c r="M763" s="434" t="s">
        <v>393</v>
      </c>
      <c r="N763" s="435">
        <v>24180</v>
      </c>
      <c r="O763" s="435" t="e">
        <v>#NAME?</v>
      </c>
    </row>
    <row r="764" spans="1:15">
      <c r="A764" s="430" t="s">
        <v>1196</v>
      </c>
      <c r="B764" s="430" t="s">
        <v>1197</v>
      </c>
      <c r="C764" s="430" t="s">
        <v>1197</v>
      </c>
      <c r="D764" s="430" t="s">
        <v>1198</v>
      </c>
      <c r="E764" s="430" t="s">
        <v>387</v>
      </c>
      <c r="F764" s="430" t="s">
        <v>1103</v>
      </c>
      <c r="G764" s="431" t="s">
        <v>389</v>
      </c>
      <c r="H764" s="430" t="s">
        <v>390</v>
      </c>
      <c r="I764" s="430" t="s">
        <v>391</v>
      </c>
      <c r="J764" s="430">
        <v>77</v>
      </c>
      <c r="K764" s="432">
        <v>0</v>
      </c>
      <c r="L764" s="433" t="s">
        <v>1099</v>
      </c>
      <c r="M764" s="434" t="s">
        <v>393</v>
      </c>
      <c r="N764" s="435">
        <v>0</v>
      </c>
      <c r="O764" s="435" t="e">
        <v>#NAME?</v>
      </c>
    </row>
    <row r="765" spans="1:15">
      <c r="A765" s="430" t="s">
        <v>1199</v>
      </c>
      <c r="B765" s="430" t="s">
        <v>518</v>
      </c>
      <c r="C765" s="430" t="s">
        <v>1200</v>
      </c>
      <c r="D765" s="430" t="s">
        <v>1198</v>
      </c>
      <c r="E765" s="430" t="s">
        <v>387</v>
      </c>
      <c r="F765" s="430" t="s">
        <v>1103</v>
      </c>
      <c r="G765" s="431" t="s">
        <v>389</v>
      </c>
      <c r="H765" s="430" t="s">
        <v>390</v>
      </c>
      <c r="I765" s="430" t="s">
        <v>391</v>
      </c>
      <c r="J765" s="430">
        <v>77</v>
      </c>
      <c r="K765" s="432">
        <v>0</v>
      </c>
      <c r="L765" s="433" t="s">
        <v>1099</v>
      </c>
      <c r="M765" s="434" t="s">
        <v>393</v>
      </c>
      <c r="N765" s="435">
        <v>0</v>
      </c>
      <c r="O765" s="435" t="e">
        <v>#NAME?</v>
      </c>
    </row>
    <row r="766" spans="1:15">
      <c r="A766" s="430" t="s">
        <v>1196</v>
      </c>
      <c r="B766" s="430" t="s">
        <v>1197</v>
      </c>
      <c r="C766" s="430" t="s">
        <v>1197</v>
      </c>
      <c r="D766" s="430" t="s">
        <v>1198</v>
      </c>
      <c r="E766" s="430" t="s">
        <v>387</v>
      </c>
      <c r="F766" s="430" t="s">
        <v>1103</v>
      </c>
      <c r="G766" s="431" t="s">
        <v>389</v>
      </c>
      <c r="H766" s="430" t="s">
        <v>390</v>
      </c>
      <c r="I766" s="430" t="s">
        <v>410</v>
      </c>
      <c r="J766" s="430">
        <v>69</v>
      </c>
      <c r="K766" s="432">
        <v>0</v>
      </c>
      <c r="L766" s="433" t="s">
        <v>1099</v>
      </c>
      <c r="M766" s="434" t="s">
        <v>393</v>
      </c>
      <c r="N766" s="435">
        <v>0</v>
      </c>
      <c r="O766" s="435" t="e">
        <v>#NAME?</v>
      </c>
    </row>
    <row r="767" spans="1:15">
      <c r="A767" s="430" t="s">
        <v>1199</v>
      </c>
      <c r="B767" s="430" t="s">
        <v>518</v>
      </c>
      <c r="C767" s="430" t="s">
        <v>1200</v>
      </c>
      <c r="D767" s="430" t="s">
        <v>1198</v>
      </c>
      <c r="E767" s="430" t="s">
        <v>387</v>
      </c>
      <c r="F767" s="430" t="s">
        <v>1103</v>
      </c>
      <c r="G767" s="431" t="s">
        <v>389</v>
      </c>
      <c r="H767" s="430" t="s">
        <v>390</v>
      </c>
      <c r="I767" s="430" t="s">
        <v>410</v>
      </c>
      <c r="J767" s="430">
        <v>69</v>
      </c>
      <c r="K767" s="432">
        <v>0</v>
      </c>
      <c r="L767" s="433" t="s">
        <v>1099</v>
      </c>
      <c r="M767" s="434" t="s">
        <v>393</v>
      </c>
      <c r="N767" s="435">
        <v>0</v>
      </c>
      <c r="O767" s="435" t="e">
        <v>#NAME?</v>
      </c>
    </row>
    <row r="768" spans="1:15">
      <c r="A768" s="430" t="s">
        <v>1201</v>
      </c>
      <c r="B768" s="430" t="s">
        <v>441</v>
      </c>
      <c r="C768" s="430" t="s">
        <v>1202</v>
      </c>
      <c r="D768" s="430" t="s">
        <v>1203</v>
      </c>
      <c r="E768" s="430" t="s">
        <v>387</v>
      </c>
      <c r="F768" s="430" t="s">
        <v>1103</v>
      </c>
      <c r="G768" s="431" t="s">
        <v>389</v>
      </c>
      <c r="H768" s="430" t="s">
        <v>390</v>
      </c>
      <c r="I768" s="430" t="s">
        <v>391</v>
      </c>
      <c r="J768" s="430">
        <v>77</v>
      </c>
      <c r="K768" s="432">
        <v>0</v>
      </c>
      <c r="L768" s="433" t="s">
        <v>1099</v>
      </c>
      <c r="M768" s="434" t="s">
        <v>393</v>
      </c>
      <c r="N768" s="435">
        <v>0</v>
      </c>
      <c r="O768" s="435" t="e">
        <v>#NAME?</v>
      </c>
    </row>
    <row r="769" spans="1:15">
      <c r="A769" s="430" t="s">
        <v>1204</v>
      </c>
      <c r="B769" s="430" t="s">
        <v>441</v>
      </c>
      <c r="C769" s="430" t="s">
        <v>1202</v>
      </c>
      <c r="D769" s="430" t="s">
        <v>1203</v>
      </c>
      <c r="E769" s="430" t="s">
        <v>387</v>
      </c>
      <c r="F769" s="430" t="s">
        <v>1103</v>
      </c>
      <c r="G769" s="431" t="s">
        <v>389</v>
      </c>
      <c r="H769" s="430" t="s">
        <v>390</v>
      </c>
      <c r="I769" s="430" t="s">
        <v>391</v>
      </c>
      <c r="J769" s="430">
        <v>77</v>
      </c>
      <c r="K769" s="432">
        <v>0</v>
      </c>
      <c r="L769" s="433" t="s">
        <v>1099</v>
      </c>
      <c r="M769" s="434" t="s">
        <v>393</v>
      </c>
      <c r="N769" s="435">
        <v>0</v>
      </c>
      <c r="O769" s="435" t="e">
        <v>#NAME?</v>
      </c>
    </row>
    <row r="770" spans="1:15">
      <c r="A770" s="430" t="s">
        <v>1201</v>
      </c>
      <c r="B770" s="430" t="s">
        <v>441</v>
      </c>
      <c r="C770" s="430" t="s">
        <v>1202</v>
      </c>
      <c r="D770" s="430" t="s">
        <v>1203</v>
      </c>
      <c r="E770" s="430" t="s">
        <v>387</v>
      </c>
      <c r="F770" s="430" t="s">
        <v>1103</v>
      </c>
      <c r="G770" s="431" t="s">
        <v>389</v>
      </c>
      <c r="H770" s="430" t="s">
        <v>390</v>
      </c>
      <c r="I770" s="430" t="s">
        <v>410</v>
      </c>
      <c r="J770" s="430">
        <v>69</v>
      </c>
      <c r="K770" s="432">
        <v>0</v>
      </c>
      <c r="L770" s="433" t="s">
        <v>1099</v>
      </c>
      <c r="M770" s="434" t="s">
        <v>393</v>
      </c>
      <c r="N770" s="435">
        <v>0</v>
      </c>
      <c r="O770" s="435" t="e">
        <v>#NAME?</v>
      </c>
    </row>
    <row r="771" spans="1:15">
      <c r="A771" s="430" t="s">
        <v>1204</v>
      </c>
      <c r="B771" s="430" t="s">
        <v>441</v>
      </c>
      <c r="C771" s="430" t="s">
        <v>1202</v>
      </c>
      <c r="D771" s="430" t="s">
        <v>1203</v>
      </c>
      <c r="E771" s="430" t="s">
        <v>387</v>
      </c>
      <c r="F771" s="430" t="s">
        <v>1103</v>
      </c>
      <c r="G771" s="431" t="s">
        <v>389</v>
      </c>
      <c r="H771" s="430" t="s">
        <v>390</v>
      </c>
      <c r="I771" s="430" t="s">
        <v>410</v>
      </c>
      <c r="J771" s="430">
        <v>69</v>
      </c>
      <c r="K771" s="432">
        <v>0</v>
      </c>
      <c r="L771" s="433" t="s">
        <v>1099</v>
      </c>
      <c r="M771" s="434" t="s">
        <v>393</v>
      </c>
      <c r="N771" s="435">
        <v>0</v>
      </c>
      <c r="O771" s="435" t="e">
        <v>#NAME?</v>
      </c>
    </row>
    <row r="772" spans="1:15">
      <c r="A772" s="430" t="s">
        <v>1205</v>
      </c>
      <c r="B772" s="430" t="s">
        <v>467</v>
      </c>
      <c r="C772" s="430" t="s">
        <v>467</v>
      </c>
      <c r="D772" s="430" t="s">
        <v>1206</v>
      </c>
      <c r="E772" s="430" t="s">
        <v>387</v>
      </c>
      <c r="F772" s="430" t="s">
        <v>1103</v>
      </c>
      <c r="G772" s="431" t="s">
        <v>389</v>
      </c>
      <c r="H772" s="430" t="s">
        <v>390</v>
      </c>
      <c r="I772" s="430" t="s">
        <v>400</v>
      </c>
      <c r="J772" s="430">
        <v>19</v>
      </c>
      <c r="K772" s="432">
        <v>0</v>
      </c>
      <c r="L772" s="433" t="s">
        <v>1099</v>
      </c>
      <c r="M772" s="434" t="s">
        <v>393</v>
      </c>
      <c r="N772" s="435">
        <v>0</v>
      </c>
      <c r="O772" s="435" t="e">
        <v>#NAME?</v>
      </c>
    </row>
    <row r="773" spans="1:15">
      <c r="A773" s="430" t="s">
        <v>1207</v>
      </c>
      <c r="B773" s="430" t="s">
        <v>467</v>
      </c>
      <c r="C773" s="430" t="s">
        <v>467</v>
      </c>
      <c r="D773" s="430" t="s">
        <v>1206</v>
      </c>
      <c r="E773" s="430" t="s">
        <v>387</v>
      </c>
      <c r="F773" s="430" t="s">
        <v>1103</v>
      </c>
      <c r="G773" s="431" t="s">
        <v>389</v>
      </c>
      <c r="H773" s="430" t="s">
        <v>390</v>
      </c>
      <c r="I773" s="430" t="s">
        <v>391</v>
      </c>
      <c r="J773" s="430">
        <v>77</v>
      </c>
      <c r="K773" s="432">
        <v>0</v>
      </c>
      <c r="L773" s="433" t="s">
        <v>1099</v>
      </c>
      <c r="M773" s="434" t="s">
        <v>393</v>
      </c>
      <c r="N773" s="435">
        <v>0</v>
      </c>
      <c r="O773" s="435" t="e">
        <v>#NAME?</v>
      </c>
    </row>
    <row r="774" spans="1:15">
      <c r="A774" s="430" t="s">
        <v>1205</v>
      </c>
      <c r="B774" s="430" t="s">
        <v>467</v>
      </c>
      <c r="C774" s="430" t="s">
        <v>467</v>
      </c>
      <c r="D774" s="430" t="s">
        <v>1206</v>
      </c>
      <c r="E774" s="430" t="s">
        <v>387</v>
      </c>
      <c r="F774" s="430" t="s">
        <v>1103</v>
      </c>
      <c r="G774" s="431" t="s">
        <v>389</v>
      </c>
      <c r="H774" s="430" t="s">
        <v>390</v>
      </c>
      <c r="I774" s="430" t="s">
        <v>391</v>
      </c>
      <c r="J774" s="430">
        <v>77</v>
      </c>
      <c r="K774" s="432">
        <v>61200</v>
      </c>
      <c r="L774" s="433" t="s">
        <v>1099</v>
      </c>
      <c r="M774" s="434" t="s">
        <v>393</v>
      </c>
      <c r="N774" s="435">
        <v>61200</v>
      </c>
      <c r="O774" s="435" t="e">
        <v>#NAME?</v>
      </c>
    </row>
    <row r="775" spans="1:15">
      <c r="A775" s="430" t="s">
        <v>1205</v>
      </c>
      <c r="B775" s="430" t="s">
        <v>467</v>
      </c>
      <c r="C775" s="430" t="s">
        <v>467</v>
      </c>
      <c r="D775" s="430" t="s">
        <v>1206</v>
      </c>
      <c r="E775" s="430" t="s">
        <v>387</v>
      </c>
      <c r="F775" s="430" t="s">
        <v>1103</v>
      </c>
      <c r="G775" s="431" t="s">
        <v>389</v>
      </c>
      <c r="H775" s="430" t="s">
        <v>390</v>
      </c>
      <c r="I775" s="430" t="s">
        <v>410</v>
      </c>
      <c r="J775" s="430">
        <v>69</v>
      </c>
      <c r="K775" s="432">
        <v>78672</v>
      </c>
      <c r="L775" s="433" t="s">
        <v>1099</v>
      </c>
      <c r="M775" s="434" t="s">
        <v>393</v>
      </c>
      <c r="N775" s="435">
        <v>78672</v>
      </c>
      <c r="O775" s="435" t="e">
        <v>#NAME?</v>
      </c>
    </row>
    <row r="776" spans="1:15">
      <c r="A776" s="430" t="s">
        <v>1208</v>
      </c>
      <c r="B776" s="430" t="s">
        <v>877</v>
      </c>
      <c r="C776" s="430" t="s">
        <v>877</v>
      </c>
      <c r="D776" s="430" t="s">
        <v>1209</v>
      </c>
      <c r="E776" s="430" t="s">
        <v>387</v>
      </c>
      <c r="F776" s="430" t="s">
        <v>1103</v>
      </c>
      <c r="G776" s="431" t="s">
        <v>389</v>
      </c>
      <c r="H776" s="430" t="s">
        <v>390</v>
      </c>
      <c r="I776" s="430" t="s">
        <v>400</v>
      </c>
      <c r="J776" s="430">
        <v>19</v>
      </c>
      <c r="K776" s="432">
        <v>0</v>
      </c>
      <c r="L776" s="433" t="s">
        <v>1099</v>
      </c>
      <c r="M776" s="434" t="s">
        <v>393</v>
      </c>
      <c r="N776" s="435">
        <v>0</v>
      </c>
      <c r="O776" s="435" t="e">
        <v>#NAME?</v>
      </c>
    </row>
    <row r="777" spans="1:15">
      <c r="A777" s="430" t="s">
        <v>1208</v>
      </c>
      <c r="B777" s="430" t="s">
        <v>877</v>
      </c>
      <c r="C777" s="430" t="s">
        <v>877</v>
      </c>
      <c r="D777" s="430" t="s">
        <v>1209</v>
      </c>
      <c r="E777" s="430" t="s">
        <v>387</v>
      </c>
      <c r="F777" s="430" t="s">
        <v>1103</v>
      </c>
      <c r="G777" s="431" t="s">
        <v>389</v>
      </c>
      <c r="H777" s="430" t="s">
        <v>390</v>
      </c>
      <c r="I777" s="430" t="s">
        <v>391</v>
      </c>
      <c r="J777" s="430">
        <v>77</v>
      </c>
      <c r="K777" s="432">
        <v>14910</v>
      </c>
      <c r="L777" s="433" t="s">
        <v>1099</v>
      </c>
      <c r="M777" s="434" t="s">
        <v>393</v>
      </c>
      <c r="N777" s="435">
        <v>14910</v>
      </c>
      <c r="O777" s="435" t="e">
        <v>#NAME?</v>
      </c>
    </row>
    <row r="778" spans="1:15">
      <c r="A778" s="430" t="s">
        <v>1210</v>
      </c>
      <c r="B778" s="430" t="s">
        <v>473</v>
      </c>
      <c r="C778" s="430" t="s">
        <v>473</v>
      </c>
      <c r="D778" s="430" t="s">
        <v>1210</v>
      </c>
      <c r="E778" s="430" t="s">
        <v>387</v>
      </c>
      <c r="F778" s="430" t="s">
        <v>1103</v>
      </c>
      <c r="G778" s="431" t="s">
        <v>389</v>
      </c>
      <c r="H778" s="430" t="s">
        <v>390</v>
      </c>
      <c r="I778" s="430" t="s">
        <v>400</v>
      </c>
      <c r="J778" s="430">
        <v>19</v>
      </c>
      <c r="K778" s="432">
        <v>2072903</v>
      </c>
      <c r="L778" s="433" t="s">
        <v>1099</v>
      </c>
      <c r="M778" s="434" t="s">
        <v>393</v>
      </c>
      <c r="N778" s="435">
        <v>2072903</v>
      </c>
      <c r="O778" s="435" t="e">
        <v>#NAME?</v>
      </c>
    </row>
    <row r="779" spans="1:15">
      <c r="A779" s="430" t="s">
        <v>1210</v>
      </c>
      <c r="B779" s="430" t="s">
        <v>473</v>
      </c>
      <c r="C779" s="430" t="s">
        <v>473</v>
      </c>
      <c r="D779" s="430" t="s">
        <v>1210</v>
      </c>
      <c r="E779" s="430" t="s">
        <v>387</v>
      </c>
      <c r="F779" s="430" t="s">
        <v>1103</v>
      </c>
      <c r="G779" s="431" t="s">
        <v>389</v>
      </c>
      <c r="H779" s="430" t="s">
        <v>390</v>
      </c>
      <c r="I779" s="430" t="s">
        <v>391</v>
      </c>
      <c r="J779" s="430">
        <v>77</v>
      </c>
      <c r="K779" s="432">
        <v>43534</v>
      </c>
      <c r="L779" s="433" t="s">
        <v>1099</v>
      </c>
      <c r="M779" s="434" t="s">
        <v>393</v>
      </c>
      <c r="N779" s="435">
        <v>43534</v>
      </c>
      <c r="O779" s="435" t="e">
        <v>#NAME?</v>
      </c>
    </row>
    <row r="780" spans="1:15">
      <c r="A780" s="430" t="s">
        <v>1211</v>
      </c>
      <c r="B780" s="430" t="s">
        <v>587</v>
      </c>
      <c r="C780" s="430" t="s">
        <v>528</v>
      </c>
      <c r="D780" s="430" t="s">
        <v>1212</v>
      </c>
      <c r="E780" s="430" t="s">
        <v>387</v>
      </c>
      <c r="F780" s="430" t="s">
        <v>1103</v>
      </c>
      <c r="G780" s="431" t="s">
        <v>389</v>
      </c>
      <c r="H780" s="430" t="s">
        <v>390</v>
      </c>
      <c r="I780" s="430" t="s">
        <v>391</v>
      </c>
      <c r="J780" s="430">
        <v>77</v>
      </c>
      <c r="K780" s="432">
        <v>0</v>
      </c>
      <c r="L780" s="433" t="s">
        <v>1099</v>
      </c>
      <c r="M780" s="434" t="s">
        <v>393</v>
      </c>
      <c r="N780" s="435">
        <v>0</v>
      </c>
      <c r="O780" s="435" t="e">
        <v>#NAME?</v>
      </c>
    </row>
    <row r="781" spans="1:15">
      <c r="A781" s="430" t="s">
        <v>1213</v>
      </c>
      <c r="B781" s="430" t="s">
        <v>406</v>
      </c>
      <c r="C781" s="430" t="s">
        <v>406</v>
      </c>
      <c r="D781" s="430" t="s">
        <v>1214</v>
      </c>
      <c r="E781" s="430" t="s">
        <v>387</v>
      </c>
      <c r="F781" s="430" t="s">
        <v>1103</v>
      </c>
      <c r="G781" s="431" t="s">
        <v>389</v>
      </c>
      <c r="H781" s="430" t="s">
        <v>390</v>
      </c>
      <c r="I781" s="430" t="s">
        <v>400</v>
      </c>
      <c r="J781" s="430">
        <v>19</v>
      </c>
      <c r="K781" s="432">
        <v>0</v>
      </c>
      <c r="L781" s="433" t="s">
        <v>1099</v>
      </c>
      <c r="M781" s="434" t="s">
        <v>393</v>
      </c>
      <c r="N781" s="435">
        <v>0</v>
      </c>
      <c r="O781" s="435" t="e">
        <v>#NAME?</v>
      </c>
    </row>
    <row r="782" spans="1:15">
      <c r="A782" s="430" t="s">
        <v>1213</v>
      </c>
      <c r="B782" s="430" t="s">
        <v>406</v>
      </c>
      <c r="C782" s="430" t="s">
        <v>406</v>
      </c>
      <c r="D782" s="430" t="s">
        <v>1214</v>
      </c>
      <c r="E782" s="430" t="s">
        <v>387</v>
      </c>
      <c r="F782" s="430" t="s">
        <v>1103</v>
      </c>
      <c r="G782" s="431" t="s">
        <v>389</v>
      </c>
      <c r="H782" s="430" t="s">
        <v>390</v>
      </c>
      <c r="I782" s="430" t="s">
        <v>391</v>
      </c>
      <c r="J782" s="430">
        <v>77</v>
      </c>
      <c r="K782" s="432">
        <v>10169</v>
      </c>
      <c r="L782" s="433" t="s">
        <v>1099</v>
      </c>
      <c r="M782" s="434" t="s">
        <v>393</v>
      </c>
      <c r="N782" s="435">
        <v>10169</v>
      </c>
      <c r="O782" s="435" t="e">
        <v>#NAME?</v>
      </c>
    </row>
    <row r="783" spans="1:15">
      <c r="A783" s="430" t="s">
        <v>1215</v>
      </c>
      <c r="B783" s="430" t="s">
        <v>849</v>
      </c>
      <c r="C783" s="430" t="s">
        <v>849</v>
      </c>
      <c r="D783" s="430" t="s">
        <v>1216</v>
      </c>
      <c r="E783" s="430" t="s">
        <v>387</v>
      </c>
      <c r="F783" s="430" t="s">
        <v>1103</v>
      </c>
      <c r="G783" s="431" t="s">
        <v>389</v>
      </c>
      <c r="H783" s="430" t="s">
        <v>390</v>
      </c>
      <c r="I783" s="430" t="s">
        <v>400</v>
      </c>
      <c r="J783" s="430">
        <v>19</v>
      </c>
      <c r="K783" s="432">
        <v>3552893</v>
      </c>
      <c r="L783" s="433" t="s">
        <v>1099</v>
      </c>
      <c r="M783" s="434" t="s">
        <v>393</v>
      </c>
      <c r="N783" s="435">
        <v>3552893</v>
      </c>
      <c r="O783" s="435" t="e">
        <v>#NAME?</v>
      </c>
    </row>
    <row r="784" spans="1:15">
      <c r="A784" s="430" t="s">
        <v>1215</v>
      </c>
      <c r="B784" s="430" t="s">
        <v>849</v>
      </c>
      <c r="C784" s="430" t="s">
        <v>849</v>
      </c>
      <c r="D784" s="430" t="s">
        <v>1216</v>
      </c>
      <c r="E784" s="430" t="s">
        <v>387</v>
      </c>
      <c r="F784" s="430" t="s">
        <v>1103</v>
      </c>
      <c r="G784" s="431" t="s">
        <v>389</v>
      </c>
      <c r="H784" s="430" t="s">
        <v>390</v>
      </c>
      <c r="I784" s="430" t="s">
        <v>391</v>
      </c>
      <c r="J784" s="430">
        <v>77</v>
      </c>
      <c r="K784" s="432">
        <v>0</v>
      </c>
      <c r="L784" s="433" t="s">
        <v>1099</v>
      </c>
      <c r="M784" s="434" t="s">
        <v>393</v>
      </c>
      <c r="N784" s="435">
        <v>0</v>
      </c>
      <c r="O784" s="435" t="e">
        <v>#NAME?</v>
      </c>
    </row>
    <row r="785" spans="1:15">
      <c r="A785" s="430" t="s">
        <v>1217</v>
      </c>
      <c r="B785" s="430" t="s">
        <v>441</v>
      </c>
      <c r="C785" s="430" t="s">
        <v>1218</v>
      </c>
      <c r="D785" s="430" t="s">
        <v>441</v>
      </c>
      <c r="E785" s="430" t="s">
        <v>387</v>
      </c>
      <c r="F785" s="430" t="s">
        <v>1103</v>
      </c>
      <c r="G785" s="431" t="s">
        <v>389</v>
      </c>
      <c r="H785" s="430" t="s">
        <v>390</v>
      </c>
      <c r="I785" s="430" t="s">
        <v>391</v>
      </c>
      <c r="J785" s="430">
        <v>77</v>
      </c>
      <c r="K785" s="432">
        <v>11557</v>
      </c>
      <c r="L785" s="433" t="s">
        <v>1099</v>
      </c>
      <c r="M785" s="434" t="s">
        <v>393</v>
      </c>
      <c r="N785" s="435">
        <v>11557</v>
      </c>
      <c r="O785" s="435" t="e">
        <v>#NAME?</v>
      </c>
    </row>
    <row r="786" spans="1:15">
      <c r="A786" s="430" t="s">
        <v>1217</v>
      </c>
      <c r="B786" s="430" t="s">
        <v>441</v>
      </c>
      <c r="C786" s="430" t="s">
        <v>1218</v>
      </c>
      <c r="D786" s="430" t="s">
        <v>441</v>
      </c>
      <c r="E786" s="430" t="s">
        <v>387</v>
      </c>
      <c r="F786" s="430" t="s">
        <v>1103</v>
      </c>
      <c r="G786" s="431" t="s">
        <v>389</v>
      </c>
      <c r="H786" s="430" t="s">
        <v>390</v>
      </c>
      <c r="I786" s="430" t="s">
        <v>410</v>
      </c>
      <c r="J786" s="430">
        <v>69</v>
      </c>
      <c r="K786" s="432">
        <v>0</v>
      </c>
      <c r="L786" s="433" t="s">
        <v>1099</v>
      </c>
      <c r="M786" s="434" t="s">
        <v>393</v>
      </c>
      <c r="N786" s="435">
        <v>0</v>
      </c>
      <c r="O786" s="435" t="e">
        <v>#NAME?</v>
      </c>
    </row>
    <row r="787" spans="1:15">
      <c r="A787" s="430" t="s">
        <v>1219</v>
      </c>
      <c r="B787" s="430" t="s">
        <v>1220</v>
      </c>
      <c r="C787" s="430" t="s">
        <v>1221</v>
      </c>
      <c r="D787" s="430" t="s">
        <v>1220</v>
      </c>
      <c r="E787" s="430" t="s">
        <v>387</v>
      </c>
      <c r="F787" s="430" t="s">
        <v>1103</v>
      </c>
      <c r="G787" s="431" t="s">
        <v>389</v>
      </c>
      <c r="H787" s="430" t="s">
        <v>390</v>
      </c>
      <c r="I787" s="430" t="s">
        <v>400</v>
      </c>
      <c r="J787" s="430">
        <v>19</v>
      </c>
      <c r="K787" s="432">
        <v>0</v>
      </c>
      <c r="L787" s="433" t="s">
        <v>1099</v>
      </c>
      <c r="M787" s="434" t="s">
        <v>393</v>
      </c>
      <c r="N787" s="435">
        <v>0</v>
      </c>
      <c r="O787" s="435" t="e">
        <v>#NAME?</v>
      </c>
    </row>
    <row r="788" spans="1:15">
      <c r="A788" s="430" t="s">
        <v>1219</v>
      </c>
      <c r="B788" s="430" t="s">
        <v>1220</v>
      </c>
      <c r="C788" s="430" t="s">
        <v>1221</v>
      </c>
      <c r="D788" s="430" t="s">
        <v>1220</v>
      </c>
      <c r="E788" s="430" t="s">
        <v>387</v>
      </c>
      <c r="F788" s="430" t="s">
        <v>1103</v>
      </c>
      <c r="G788" s="431" t="s">
        <v>389</v>
      </c>
      <c r="H788" s="430" t="s">
        <v>390</v>
      </c>
      <c r="I788" s="430" t="s">
        <v>391</v>
      </c>
      <c r="J788" s="430">
        <v>77</v>
      </c>
      <c r="K788" s="432">
        <v>0</v>
      </c>
      <c r="L788" s="433" t="s">
        <v>1099</v>
      </c>
      <c r="M788" s="434" t="s">
        <v>393</v>
      </c>
      <c r="N788" s="435">
        <v>0</v>
      </c>
      <c r="O788" s="435" t="e">
        <v>#NAME?</v>
      </c>
    </row>
    <row r="789" spans="1:15">
      <c r="A789" s="430" t="s">
        <v>1219</v>
      </c>
      <c r="B789" s="430" t="s">
        <v>1220</v>
      </c>
      <c r="C789" s="430" t="s">
        <v>1221</v>
      </c>
      <c r="D789" s="430" t="s">
        <v>1220</v>
      </c>
      <c r="E789" s="430" t="s">
        <v>387</v>
      </c>
      <c r="F789" s="430" t="s">
        <v>1103</v>
      </c>
      <c r="G789" s="431" t="s">
        <v>389</v>
      </c>
      <c r="H789" s="430" t="s">
        <v>390</v>
      </c>
      <c r="I789" s="430" t="s">
        <v>410</v>
      </c>
      <c r="J789" s="430">
        <v>69</v>
      </c>
      <c r="K789" s="432">
        <v>0</v>
      </c>
      <c r="L789" s="433" t="s">
        <v>1099</v>
      </c>
      <c r="M789" s="434" t="s">
        <v>393</v>
      </c>
      <c r="N789" s="435">
        <v>0</v>
      </c>
      <c r="O789" s="435" t="e">
        <v>#NAME?</v>
      </c>
    </row>
    <row r="790" spans="1:15">
      <c r="A790" s="430" t="s">
        <v>1222</v>
      </c>
      <c r="B790" s="430" t="s">
        <v>1223</v>
      </c>
      <c r="C790" s="430" t="s">
        <v>1223</v>
      </c>
      <c r="D790" s="430" t="s">
        <v>1224</v>
      </c>
      <c r="E790" s="430" t="s">
        <v>387</v>
      </c>
      <c r="F790" s="430" t="s">
        <v>1103</v>
      </c>
      <c r="G790" s="431" t="s">
        <v>389</v>
      </c>
      <c r="H790" s="430" t="s">
        <v>390</v>
      </c>
      <c r="I790" s="430" t="s">
        <v>391</v>
      </c>
      <c r="J790" s="430">
        <v>77</v>
      </c>
      <c r="K790" s="432">
        <v>0</v>
      </c>
      <c r="L790" s="433" t="s">
        <v>1099</v>
      </c>
      <c r="M790" s="434" t="s">
        <v>393</v>
      </c>
      <c r="N790" s="435">
        <v>0</v>
      </c>
      <c r="O790" s="435" t="e">
        <v>#NAME?</v>
      </c>
    </row>
    <row r="791" spans="1:15">
      <c r="A791" s="430" t="s">
        <v>1222</v>
      </c>
      <c r="B791" s="430" t="s">
        <v>1223</v>
      </c>
      <c r="C791" s="430" t="s">
        <v>1223</v>
      </c>
      <c r="D791" s="430" t="s">
        <v>1224</v>
      </c>
      <c r="E791" s="430" t="s">
        <v>387</v>
      </c>
      <c r="F791" s="430" t="s">
        <v>1103</v>
      </c>
      <c r="G791" s="431" t="s">
        <v>389</v>
      </c>
      <c r="H791" s="430" t="s">
        <v>390</v>
      </c>
      <c r="I791" s="430" t="s">
        <v>410</v>
      </c>
      <c r="J791" s="430">
        <v>69</v>
      </c>
      <c r="K791" s="432">
        <v>0</v>
      </c>
      <c r="L791" s="433" t="s">
        <v>1099</v>
      </c>
      <c r="M791" s="434" t="s">
        <v>393</v>
      </c>
      <c r="N791" s="435">
        <v>0</v>
      </c>
      <c r="O791" s="435" t="e">
        <v>#NAME?</v>
      </c>
    </row>
    <row r="792" spans="1:15">
      <c r="A792" s="430" t="s">
        <v>1225</v>
      </c>
      <c r="B792" s="430" t="s">
        <v>441</v>
      </c>
      <c r="C792" s="430" t="s">
        <v>1226</v>
      </c>
      <c r="D792" s="430" t="s">
        <v>1227</v>
      </c>
      <c r="E792" s="430" t="s">
        <v>387</v>
      </c>
      <c r="F792" s="430" t="s">
        <v>1103</v>
      </c>
      <c r="G792" s="431" t="s">
        <v>389</v>
      </c>
      <c r="H792" s="430" t="s">
        <v>390</v>
      </c>
      <c r="I792" s="430" t="s">
        <v>391</v>
      </c>
      <c r="J792" s="430">
        <v>77</v>
      </c>
      <c r="K792" s="432">
        <v>0</v>
      </c>
      <c r="L792" s="433" t="s">
        <v>1099</v>
      </c>
      <c r="M792" s="434" t="s">
        <v>393</v>
      </c>
      <c r="N792" s="435">
        <v>0</v>
      </c>
      <c r="O792" s="435" t="e">
        <v>#NAME?</v>
      </c>
    </row>
    <row r="793" spans="1:15">
      <c r="A793" s="430" t="s">
        <v>1225</v>
      </c>
      <c r="B793" s="430" t="s">
        <v>441</v>
      </c>
      <c r="C793" s="430" t="s">
        <v>1226</v>
      </c>
      <c r="D793" s="430" t="s">
        <v>1227</v>
      </c>
      <c r="E793" s="430" t="s">
        <v>387</v>
      </c>
      <c r="F793" s="430" t="s">
        <v>1103</v>
      </c>
      <c r="G793" s="431" t="s">
        <v>389</v>
      </c>
      <c r="H793" s="430" t="s">
        <v>390</v>
      </c>
      <c r="I793" s="430" t="s">
        <v>410</v>
      </c>
      <c r="J793" s="430">
        <v>69</v>
      </c>
      <c r="K793" s="432">
        <v>0</v>
      </c>
      <c r="L793" s="433" t="s">
        <v>1099</v>
      </c>
      <c r="M793" s="434" t="s">
        <v>393</v>
      </c>
      <c r="N793" s="435">
        <v>0</v>
      </c>
      <c r="O793" s="435" t="e">
        <v>#NAME?</v>
      </c>
    </row>
    <row r="794" spans="1:15">
      <c r="A794" s="430" t="s">
        <v>1228</v>
      </c>
      <c r="B794" s="430" t="s">
        <v>1229</v>
      </c>
      <c r="C794" s="430" t="s">
        <v>1230</v>
      </c>
      <c r="D794" s="430" t="s">
        <v>1231</v>
      </c>
      <c r="E794" s="430" t="s">
        <v>387</v>
      </c>
      <c r="F794" s="430" t="s">
        <v>1103</v>
      </c>
      <c r="G794" s="431" t="s">
        <v>389</v>
      </c>
      <c r="H794" s="430" t="s">
        <v>390</v>
      </c>
      <c r="I794" s="430" t="s">
        <v>400</v>
      </c>
      <c r="J794" s="430">
        <v>19</v>
      </c>
      <c r="K794" s="432">
        <v>0</v>
      </c>
      <c r="L794" s="433" t="s">
        <v>1099</v>
      </c>
      <c r="M794" s="434" t="s">
        <v>393</v>
      </c>
      <c r="N794" s="435">
        <v>0</v>
      </c>
      <c r="O794" s="435" t="e">
        <v>#NAME?</v>
      </c>
    </row>
    <row r="795" spans="1:15">
      <c r="A795" s="430" t="s">
        <v>1228</v>
      </c>
      <c r="B795" s="430" t="s">
        <v>1229</v>
      </c>
      <c r="C795" s="430" t="s">
        <v>1230</v>
      </c>
      <c r="D795" s="430" t="s">
        <v>1231</v>
      </c>
      <c r="E795" s="430" t="s">
        <v>387</v>
      </c>
      <c r="F795" s="430" t="s">
        <v>1103</v>
      </c>
      <c r="G795" s="431" t="s">
        <v>389</v>
      </c>
      <c r="H795" s="430" t="s">
        <v>390</v>
      </c>
      <c r="I795" s="430" t="s">
        <v>391</v>
      </c>
      <c r="J795" s="430">
        <v>77</v>
      </c>
      <c r="K795" s="432">
        <v>16830</v>
      </c>
      <c r="L795" s="433" t="s">
        <v>1099</v>
      </c>
      <c r="M795" s="434" t="s">
        <v>393</v>
      </c>
      <c r="N795" s="435">
        <v>16830</v>
      </c>
      <c r="O795" s="435" t="e">
        <v>#NAME?</v>
      </c>
    </row>
    <row r="796" spans="1:15">
      <c r="A796" s="430" t="s">
        <v>1232</v>
      </c>
      <c r="B796" s="430" t="s">
        <v>1233</v>
      </c>
      <c r="C796" s="430" t="s">
        <v>1234</v>
      </c>
      <c r="D796" s="430" t="s">
        <v>1235</v>
      </c>
      <c r="E796" s="430" t="s">
        <v>387</v>
      </c>
      <c r="F796" s="430" t="s">
        <v>1103</v>
      </c>
      <c r="G796" s="431" t="s">
        <v>389</v>
      </c>
      <c r="H796" s="430" t="s">
        <v>390</v>
      </c>
      <c r="I796" s="430" t="s">
        <v>400</v>
      </c>
      <c r="J796" s="430">
        <v>19</v>
      </c>
      <c r="K796" s="432">
        <v>0</v>
      </c>
      <c r="L796" s="433" t="s">
        <v>1099</v>
      </c>
      <c r="M796" s="434" t="s">
        <v>393</v>
      </c>
      <c r="N796" s="435">
        <v>0</v>
      </c>
      <c r="O796" s="435" t="e">
        <v>#NAME?</v>
      </c>
    </row>
    <row r="797" spans="1:15">
      <c r="A797" s="430" t="s">
        <v>1232</v>
      </c>
      <c r="B797" s="430" t="s">
        <v>1233</v>
      </c>
      <c r="C797" s="430" t="s">
        <v>1234</v>
      </c>
      <c r="D797" s="430" t="s">
        <v>1235</v>
      </c>
      <c r="E797" s="430" t="s">
        <v>387</v>
      </c>
      <c r="F797" s="430" t="s">
        <v>1103</v>
      </c>
      <c r="G797" s="431" t="s">
        <v>389</v>
      </c>
      <c r="H797" s="430" t="s">
        <v>390</v>
      </c>
      <c r="I797" s="430" t="s">
        <v>391</v>
      </c>
      <c r="J797" s="430">
        <v>77</v>
      </c>
      <c r="K797" s="432">
        <v>0</v>
      </c>
      <c r="L797" s="433" t="s">
        <v>1099</v>
      </c>
      <c r="M797" s="434" t="s">
        <v>393</v>
      </c>
      <c r="N797" s="435">
        <v>0</v>
      </c>
      <c r="O797" s="435" t="e">
        <v>#NAME?</v>
      </c>
    </row>
    <row r="798" spans="1:15">
      <c r="A798" s="430" t="s">
        <v>1236</v>
      </c>
      <c r="B798" s="430" t="s">
        <v>550</v>
      </c>
      <c r="C798" s="430" t="s">
        <v>1171</v>
      </c>
      <c r="D798" s="430" t="s">
        <v>1237</v>
      </c>
      <c r="E798" s="430" t="s">
        <v>387</v>
      </c>
      <c r="F798" s="430" t="s">
        <v>1103</v>
      </c>
      <c r="G798" s="431" t="s">
        <v>389</v>
      </c>
      <c r="H798" s="430" t="s">
        <v>390</v>
      </c>
      <c r="I798" s="430" t="s">
        <v>391</v>
      </c>
      <c r="J798" s="430">
        <v>77</v>
      </c>
      <c r="K798" s="432">
        <v>0</v>
      </c>
      <c r="L798" s="433" t="s">
        <v>1099</v>
      </c>
      <c r="M798" s="434" t="s">
        <v>393</v>
      </c>
      <c r="N798" s="435">
        <v>0</v>
      </c>
      <c r="O798" s="435" t="e">
        <v>#NAME?</v>
      </c>
    </row>
    <row r="799" spans="1:15">
      <c r="A799" s="430" t="s">
        <v>1238</v>
      </c>
      <c r="B799" s="430" t="s">
        <v>550</v>
      </c>
      <c r="C799" s="430" t="s">
        <v>1239</v>
      </c>
      <c r="D799" s="430" t="s">
        <v>1237</v>
      </c>
      <c r="E799" s="430" t="s">
        <v>387</v>
      </c>
      <c r="F799" s="430" t="s">
        <v>1103</v>
      </c>
      <c r="G799" s="431" t="s">
        <v>389</v>
      </c>
      <c r="H799" s="430" t="s">
        <v>390</v>
      </c>
      <c r="I799" s="430" t="s">
        <v>410</v>
      </c>
      <c r="J799" s="430">
        <v>69</v>
      </c>
      <c r="K799" s="432">
        <v>0</v>
      </c>
      <c r="L799" s="433" t="s">
        <v>1099</v>
      </c>
      <c r="M799" s="434" t="s">
        <v>393</v>
      </c>
      <c r="N799" s="435">
        <v>0</v>
      </c>
      <c r="O799" s="435" t="e">
        <v>#NAME?</v>
      </c>
    </row>
    <row r="800" spans="1:15">
      <c r="A800" s="430" t="s">
        <v>1236</v>
      </c>
      <c r="B800" s="430" t="s">
        <v>550</v>
      </c>
      <c r="C800" s="430" t="s">
        <v>1171</v>
      </c>
      <c r="D800" s="430" t="s">
        <v>1237</v>
      </c>
      <c r="E800" s="430" t="s">
        <v>387</v>
      </c>
      <c r="F800" s="430" t="s">
        <v>1103</v>
      </c>
      <c r="G800" s="431" t="s">
        <v>389</v>
      </c>
      <c r="H800" s="430" t="s">
        <v>390</v>
      </c>
      <c r="I800" s="430" t="s">
        <v>410</v>
      </c>
      <c r="J800" s="430">
        <v>69</v>
      </c>
      <c r="K800" s="432">
        <v>0</v>
      </c>
      <c r="L800" s="433" t="s">
        <v>1099</v>
      </c>
      <c r="M800" s="434" t="s">
        <v>393</v>
      </c>
      <c r="N800" s="435">
        <v>0</v>
      </c>
      <c r="O800" s="435" t="e">
        <v>#NAME?</v>
      </c>
    </row>
    <row r="801" spans="1:15">
      <c r="A801" s="430" t="s">
        <v>1240</v>
      </c>
      <c r="B801" s="430" t="s">
        <v>1241</v>
      </c>
      <c r="C801" s="430" t="s">
        <v>1241</v>
      </c>
      <c r="D801" s="430" t="s">
        <v>1242</v>
      </c>
      <c r="E801" s="430" t="s">
        <v>387</v>
      </c>
      <c r="F801" s="430" t="s">
        <v>1103</v>
      </c>
      <c r="G801" s="431" t="s">
        <v>389</v>
      </c>
      <c r="H801" s="430" t="s">
        <v>390</v>
      </c>
      <c r="I801" s="430" t="s">
        <v>400</v>
      </c>
      <c r="J801" s="430">
        <v>19</v>
      </c>
      <c r="K801" s="432">
        <v>0</v>
      </c>
      <c r="L801" s="433" t="s">
        <v>1099</v>
      </c>
      <c r="M801" s="434" t="s">
        <v>393</v>
      </c>
      <c r="N801" s="435">
        <v>0</v>
      </c>
      <c r="O801" s="435" t="e">
        <v>#NAME?</v>
      </c>
    </row>
    <row r="802" spans="1:15">
      <c r="A802" s="430" t="s">
        <v>1240</v>
      </c>
      <c r="B802" s="430" t="s">
        <v>1241</v>
      </c>
      <c r="C802" s="430" t="s">
        <v>1241</v>
      </c>
      <c r="D802" s="430" t="s">
        <v>1242</v>
      </c>
      <c r="E802" s="430" t="s">
        <v>387</v>
      </c>
      <c r="F802" s="430" t="s">
        <v>1103</v>
      </c>
      <c r="G802" s="431" t="s">
        <v>389</v>
      </c>
      <c r="H802" s="430" t="s">
        <v>390</v>
      </c>
      <c r="I802" s="430" t="s">
        <v>391</v>
      </c>
      <c r="J802" s="430">
        <v>77</v>
      </c>
      <c r="K802" s="432">
        <v>0</v>
      </c>
      <c r="L802" s="433" t="s">
        <v>1099</v>
      </c>
      <c r="M802" s="434" t="s">
        <v>393</v>
      </c>
      <c r="N802" s="435">
        <v>0</v>
      </c>
      <c r="O802" s="435" t="e">
        <v>#NAME?</v>
      </c>
    </row>
    <row r="803" spans="1:15">
      <c r="A803" s="430" t="s">
        <v>1243</v>
      </c>
      <c r="B803" s="430" t="s">
        <v>797</v>
      </c>
      <c r="C803" s="430" t="s">
        <v>813</v>
      </c>
      <c r="D803" s="430" t="s">
        <v>1242</v>
      </c>
      <c r="E803" s="430" t="s">
        <v>387</v>
      </c>
      <c r="F803" s="430" t="s">
        <v>1103</v>
      </c>
      <c r="G803" s="431" t="s">
        <v>389</v>
      </c>
      <c r="H803" s="430" t="s">
        <v>390</v>
      </c>
      <c r="I803" s="430" t="s">
        <v>391</v>
      </c>
      <c r="J803" s="430">
        <v>77</v>
      </c>
      <c r="K803" s="432">
        <v>0</v>
      </c>
      <c r="L803" s="433" t="s">
        <v>1099</v>
      </c>
      <c r="M803" s="434" t="s">
        <v>393</v>
      </c>
      <c r="N803" s="435">
        <v>0</v>
      </c>
      <c r="O803" s="435" t="e">
        <v>#NAME?</v>
      </c>
    </row>
    <row r="804" spans="1:15">
      <c r="A804" s="430" t="s">
        <v>1106</v>
      </c>
      <c r="B804" s="430" t="s">
        <v>464</v>
      </c>
      <c r="C804" s="430" t="s">
        <v>1107</v>
      </c>
      <c r="D804" s="430" t="s">
        <v>1108</v>
      </c>
      <c r="E804" s="430" t="s">
        <v>387</v>
      </c>
      <c r="F804" s="430" t="s">
        <v>1103</v>
      </c>
      <c r="G804" s="431" t="s">
        <v>389</v>
      </c>
      <c r="H804" s="430" t="s">
        <v>390</v>
      </c>
      <c r="I804" s="430" t="s">
        <v>410</v>
      </c>
      <c r="J804" s="430">
        <v>69</v>
      </c>
      <c r="K804" s="432">
        <v>24888</v>
      </c>
      <c r="L804" s="433" t="s">
        <v>1099</v>
      </c>
      <c r="M804" s="434" t="s">
        <v>393</v>
      </c>
      <c r="N804" s="435">
        <v>24888</v>
      </c>
      <c r="O804" s="435" t="e">
        <v>#NAME?</v>
      </c>
    </row>
    <row r="805" spans="1:15">
      <c r="A805" s="430" t="s">
        <v>1244</v>
      </c>
      <c r="B805" s="430" t="s">
        <v>567</v>
      </c>
      <c r="C805" s="430" t="s">
        <v>487</v>
      </c>
      <c r="D805" s="430" t="s">
        <v>1245</v>
      </c>
      <c r="E805" s="430" t="s">
        <v>387</v>
      </c>
      <c r="F805" s="430" t="s">
        <v>1103</v>
      </c>
      <c r="G805" s="431" t="s">
        <v>389</v>
      </c>
      <c r="H805" s="430" t="s">
        <v>390</v>
      </c>
      <c r="I805" s="430" t="s">
        <v>400</v>
      </c>
      <c r="J805" s="430">
        <v>19</v>
      </c>
      <c r="K805" s="432">
        <v>0</v>
      </c>
      <c r="L805" s="433" t="s">
        <v>1099</v>
      </c>
      <c r="M805" s="434" t="s">
        <v>393</v>
      </c>
      <c r="N805" s="435">
        <v>0</v>
      </c>
      <c r="O805" s="435" t="e">
        <v>#NAME?</v>
      </c>
    </row>
    <row r="806" spans="1:15">
      <c r="A806" s="430" t="s">
        <v>1244</v>
      </c>
      <c r="B806" s="430" t="s">
        <v>567</v>
      </c>
      <c r="C806" s="430" t="s">
        <v>487</v>
      </c>
      <c r="D806" s="430" t="s">
        <v>1245</v>
      </c>
      <c r="E806" s="430" t="s">
        <v>387</v>
      </c>
      <c r="F806" s="430" t="s">
        <v>1103</v>
      </c>
      <c r="G806" s="431" t="s">
        <v>389</v>
      </c>
      <c r="H806" s="430" t="s">
        <v>390</v>
      </c>
      <c r="I806" s="430" t="s">
        <v>391</v>
      </c>
      <c r="J806" s="430">
        <v>77</v>
      </c>
      <c r="K806" s="432">
        <v>0</v>
      </c>
      <c r="L806" s="433" t="s">
        <v>1099</v>
      </c>
      <c r="M806" s="434" t="s">
        <v>393</v>
      </c>
      <c r="N806" s="435">
        <v>0</v>
      </c>
      <c r="O806" s="435" t="e">
        <v>#NAME?</v>
      </c>
    </row>
    <row r="807" spans="1:15">
      <c r="A807" s="430" t="s">
        <v>1246</v>
      </c>
      <c r="B807" s="430" t="s">
        <v>534</v>
      </c>
      <c r="C807" s="430" t="s">
        <v>1247</v>
      </c>
      <c r="D807" s="430" t="s">
        <v>1245</v>
      </c>
      <c r="E807" s="430" t="s">
        <v>387</v>
      </c>
      <c r="F807" s="430" t="s">
        <v>1103</v>
      </c>
      <c r="G807" s="431" t="s">
        <v>389</v>
      </c>
      <c r="H807" s="430" t="s">
        <v>390</v>
      </c>
      <c r="I807" s="430" t="s">
        <v>391</v>
      </c>
      <c r="J807" s="430">
        <v>77</v>
      </c>
      <c r="K807" s="432">
        <v>15500</v>
      </c>
      <c r="L807" s="433" t="s">
        <v>1099</v>
      </c>
      <c r="M807" s="434" t="s">
        <v>393</v>
      </c>
      <c r="N807" s="435">
        <v>15500</v>
      </c>
      <c r="O807" s="435" t="e">
        <v>#NAME?</v>
      </c>
    </row>
    <row r="808" spans="1:15">
      <c r="A808" s="430" t="s">
        <v>1244</v>
      </c>
      <c r="B808" s="430" t="s">
        <v>567</v>
      </c>
      <c r="C808" s="430" t="s">
        <v>487</v>
      </c>
      <c r="D808" s="430" t="s">
        <v>1245</v>
      </c>
      <c r="E808" s="430" t="s">
        <v>387</v>
      </c>
      <c r="F808" s="430" t="s">
        <v>1103</v>
      </c>
      <c r="G808" s="431" t="s">
        <v>389</v>
      </c>
      <c r="H808" s="430" t="s">
        <v>390</v>
      </c>
      <c r="I808" s="430" t="s">
        <v>410</v>
      </c>
      <c r="J808" s="430">
        <v>69</v>
      </c>
      <c r="K808" s="432">
        <v>0</v>
      </c>
      <c r="L808" s="433" t="s">
        <v>1099</v>
      </c>
      <c r="M808" s="434" t="s">
        <v>393</v>
      </c>
      <c r="N808" s="435">
        <v>0</v>
      </c>
      <c r="O808" s="435" t="e">
        <v>#NAME?</v>
      </c>
    </row>
    <row r="809" spans="1:15">
      <c r="A809" s="430" t="s">
        <v>1248</v>
      </c>
      <c r="B809" s="430" t="s">
        <v>1249</v>
      </c>
      <c r="C809" s="430" t="s">
        <v>1249</v>
      </c>
      <c r="D809" s="430" t="s">
        <v>1250</v>
      </c>
      <c r="E809" s="430" t="s">
        <v>387</v>
      </c>
      <c r="F809" s="430" t="s">
        <v>1103</v>
      </c>
      <c r="G809" s="431" t="s">
        <v>389</v>
      </c>
      <c r="H809" s="430" t="s">
        <v>390</v>
      </c>
      <c r="I809" s="430" t="s">
        <v>391</v>
      </c>
      <c r="J809" s="430">
        <v>77</v>
      </c>
      <c r="K809" s="432">
        <v>0</v>
      </c>
      <c r="L809" s="433" t="s">
        <v>1099</v>
      </c>
      <c r="M809" s="434" t="s">
        <v>393</v>
      </c>
      <c r="N809" s="435">
        <v>0</v>
      </c>
      <c r="O809" s="435" t="e">
        <v>#NAME?</v>
      </c>
    </row>
    <row r="810" spans="1:15">
      <c r="A810" s="430" t="s">
        <v>1251</v>
      </c>
      <c r="B810" s="430" t="s">
        <v>1252</v>
      </c>
      <c r="C810" s="430" t="s">
        <v>1252</v>
      </c>
      <c r="D810" s="430" t="s">
        <v>1253</v>
      </c>
      <c r="E810" s="430" t="s">
        <v>387</v>
      </c>
      <c r="F810" s="430" t="s">
        <v>1103</v>
      </c>
      <c r="G810" s="431" t="s">
        <v>389</v>
      </c>
      <c r="H810" s="430" t="s">
        <v>390</v>
      </c>
      <c r="I810" s="430" t="s">
        <v>391</v>
      </c>
      <c r="J810" s="430">
        <v>77</v>
      </c>
      <c r="K810" s="432">
        <v>0</v>
      </c>
      <c r="L810" s="433" t="s">
        <v>1099</v>
      </c>
      <c r="M810" s="434" t="s">
        <v>393</v>
      </c>
      <c r="N810" s="435">
        <v>0</v>
      </c>
      <c r="O810" s="435" t="e">
        <v>#NAME?</v>
      </c>
    </row>
    <row r="811" spans="1:15">
      <c r="A811" s="430" t="s">
        <v>1251</v>
      </c>
      <c r="B811" s="430" t="s">
        <v>1252</v>
      </c>
      <c r="C811" s="430" t="s">
        <v>1252</v>
      </c>
      <c r="D811" s="430" t="s">
        <v>1253</v>
      </c>
      <c r="E811" s="430" t="s">
        <v>387</v>
      </c>
      <c r="F811" s="430" t="s">
        <v>1103</v>
      </c>
      <c r="G811" s="431" t="s">
        <v>389</v>
      </c>
      <c r="H811" s="430" t="s">
        <v>390</v>
      </c>
      <c r="I811" s="430" t="s">
        <v>410</v>
      </c>
      <c r="J811" s="430">
        <v>69</v>
      </c>
      <c r="K811" s="432">
        <v>0</v>
      </c>
      <c r="L811" s="433" t="s">
        <v>1099</v>
      </c>
      <c r="M811" s="434" t="s">
        <v>393</v>
      </c>
      <c r="N811" s="435">
        <v>0</v>
      </c>
      <c r="O811" s="435" t="e">
        <v>#NAME?</v>
      </c>
    </row>
    <row r="812" spans="1:15">
      <c r="A812" s="430" t="s">
        <v>1254</v>
      </c>
      <c r="B812" s="430" t="s">
        <v>469</v>
      </c>
      <c r="C812" s="430" t="s">
        <v>469</v>
      </c>
      <c r="D812" s="430" t="s">
        <v>469</v>
      </c>
      <c r="E812" s="430" t="s">
        <v>387</v>
      </c>
      <c r="F812" s="430" t="s">
        <v>1103</v>
      </c>
      <c r="G812" s="431" t="s">
        <v>389</v>
      </c>
      <c r="H812" s="430" t="s">
        <v>390</v>
      </c>
      <c r="I812" s="430" t="s">
        <v>391</v>
      </c>
      <c r="J812" s="430">
        <v>77</v>
      </c>
      <c r="K812" s="432">
        <v>0</v>
      </c>
      <c r="L812" s="433" t="s">
        <v>1099</v>
      </c>
      <c r="M812" s="434" t="s">
        <v>393</v>
      </c>
      <c r="N812" s="435">
        <v>0</v>
      </c>
      <c r="O812" s="435" t="e">
        <v>#NAME?</v>
      </c>
    </row>
    <row r="813" spans="1:15">
      <c r="A813" s="430" t="s">
        <v>1255</v>
      </c>
      <c r="B813" s="430" t="s">
        <v>518</v>
      </c>
      <c r="C813" s="430" t="s">
        <v>1256</v>
      </c>
      <c r="D813" s="430" t="s">
        <v>1257</v>
      </c>
      <c r="E813" s="430" t="s">
        <v>387</v>
      </c>
      <c r="F813" s="430" t="s">
        <v>1103</v>
      </c>
      <c r="G813" s="431" t="s">
        <v>389</v>
      </c>
      <c r="H813" s="430" t="s">
        <v>390</v>
      </c>
      <c r="I813" s="430" t="s">
        <v>400</v>
      </c>
      <c r="J813" s="430">
        <v>19</v>
      </c>
      <c r="K813" s="432">
        <v>0</v>
      </c>
      <c r="L813" s="433" t="s">
        <v>1099</v>
      </c>
      <c r="M813" s="434" t="s">
        <v>393</v>
      </c>
      <c r="N813" s="435">
        <v>0</v>
      </c>
      <c r="O813" s="435" t="e">
        <v>#NAME?</v>
      </c>
    </row>
    <row r="814" spans="1:15">
      <c r="A814" s="430" t="s">
        <v>1255</v>
      </c>
      <c r="B814" s="430" t="s">
        <v>518</v>
      </c>
      <c r="C814" s="430" t="s">
        <v>1256</v>
      </c>
      <c r="D814" s="430" t="s">
        <v>1257</v>
      </c>
      <c r="E814" s="430" t="s">
        <v>387</v>
      </c>
      <c r="F814" s="430" t="s">
        <v>1103</v>
      </c>
      <c r="G814" s="431" t="s">
        <v>389</v>
      </c>
      <c r="H814" s="430" t="s">
        <v>390</v>
      </c>
      <c r="I814" s="430" t="s">
        <v>391</v>
      </c>
      <c r="J814" s="430">
        <v>77</v>
      </c>
      <c r="K814" s="432">
        <v>0</v>
      </c>
      <c r="L814" s="433" t="s">
        <v>1099</v>
      </c>
      <c r="M814" s="434" t="s">
        <v>393</v>
      </c>
      <c r="N814" s="435">
        <v>0</v>
      </c>
      <c r="O814" s="435" t="e">
        <v>#NAME?</v>
      </c>
    </row>
    <row r="815" spans="1:15">
      <c r="A815" s="430" t="s">
        <v>1255</v>
      </c>
      <c r="B815" s="430" t="s">
        <v>518</v>
      </c>
      <c r="C815" s="430" t="s">
        <v>1256</v>
      </c>
      <c r="D815" s="430" t="s">
        <v>1257</v>
      </c>
      <c r="E815" s="430" t="s">
        <v>387</v>
      </c>
      <c r="F815" s="430" t="s">
        <v>1103</v>
      </c>
      <c r="G815" s="431" t="s">
        <v>389</v>
      </c>
      <c r="H815" s="430" t="s">
        <v>390</v>
      </c>
      <c r="I815" s="430" t="s">
        <v>410</v>
      </c>
      <c r="J815" s="430">
        <v>69</v>
      </c>
      <c r="K815" s="432">
        <v>0</v>
      </c>
      <c r="L815" s="433" t="s">
        <v>1099</v>
      </c>
      <c r="M815" s="434" t="s">
        <v>393</v>
      </c>
      <c r="N815" s="435">
        <v>0</v>
      </c>
      <c r="O815" s="435" t="e">
        <v>#NAME?</v>
      </c>
    </row>
    <row r="816" spans="1:15">
      <c r="A816" s="430" t="s">
        <v>1258</v>
      </c>
      <c r="B816" s="430" t="s">
        <v>645</v>
      </c>
      <c r="C816" s="430" t="s">
        <v>1259</v>
      </c>
      <c r="D816" s="430" t="s">
        <v>1260</v>
      </c>
      <c r="E816" s="430" t="s">
        <v>387</v>
      </c>
      <c r="F816" s="430" t="s">
        <v>1103</v>
      </c>
      <c r="G816" s="431" t="s">
        <v>389</v>
      </c>
      <c r="H816" s="430" t="s">
        <v>390</v>
      </c>
      <c r="I816" s="430" t="s">
        <v>400</v>
      </c>
      <c r="J816" s="430">
        <v>19</v>
      </c>
      <c r="K816" s="432">
        <v>1004675</v>
      </c>
      <c r="L816" s="433" t="s">
        <v>1099</v>
      </c>
      <c r="M816" s="434" t="s">
        <v>393</v>
      </c>
      <c r="N816" s="435">
        <v>1004675</v>
      </c>
      <c r="O816" s="435" t="e">
        <v>#NAME?</v>
      </c>
    </row>
    <row r="817" spans="1:15">
      <c r="A817" s="430" t="s">
        <v>1258</v>
      </c>
      <c r="B817" s="430" t="s">
        <v>645</v>
      </c>
      <c r="C817" s="430" t="s">
        <v>1259</v>
      </c>
      <c r="D817" s="430" t="s">
        <v>1260</v>
      </c>
      <c r="E817" s="430" t="s">
        <v>387</v>
      </c>
      <c r="F817" s="430" t="s">
        <v>1103</v>
      </c>
      <c r="G817" s="431" t="s">
        <v>389</v>
      </c>
      <c r="H817" s="430" t="s">
        <v>390</v>
      </c>
      <c r="I817" s="430" t="s">
        <v>391</v>
      </c>
      <c r="J817" s="430">
        <v>77</v>
      </c>
      <c r="K817" s="432">
        <v>0</v>
      </c>
      <c r="L817" s="433" t="s">
        <v>1099</v>
      </c>
      <c r="M817" s="434" t="s">
        <v>393</v>
      </c>
      <c r="N817" s="435">
        <v>0</v>
      </c>
      <c r="O817" s="435" t="e">
        <v>#NAME?</v>
      </c>
    </row>
    <row r="818" spans="1:15">
      <c r="A818" s="430" t="s">
        <v>1261</v>
      </c>
      <c r="B818" s="430" t="s">
        <v>528</v>
      </c>
      <c r="C818" s="430" t="s">
        <v>528</v>
      </c>
      <c r="D818" s="430" t="s">
        <v>1262</v>
      </c>
      <c r="E818" s="430" t="s">
        <v>387</v>
      </c>
      <c r="F818" s="430" t="s">
        <v>1103</v>
      </c>
      <c r="G818" s="431" t="s">
        <v>389</v>
      </c>
      <c r="H818" s="430" t="s">
        <v>390</v>
      </c>
      <c r="I818" s="430" t="s">
        <v>400</v>
      </c>
      <c r="J818" s="430">
        <v>19</v>
      </c>
      <c r="K818" s="432">
        <v>0</v>
      </c>
      <c r="L818" s="433" t="s">
        <v>1099</v>
      </c>
      <c r="M818" s="434" t="s">
        <v>393</v>
      </c>
      <c r="N818" s="435">
        <v>0</v>
      </c>
      <c r="O818" s="435" t="e">
        <v>#NAME?</v>
      </c>
    </row>
    <row r="819" spans="1:15">
      <c r="A819" s="430" t="s">
        <v>1263</v>
      </c>
      <c r="B819" s="430" t="s">
        <v>741</v>
      </c>
      <c r="C819" s="430" t="s">
        <v>741</v>
      </c>
      <c r="D819" s="430" t="s">
        <v>1262</v>
      </c>
      <c r="E819" s="430" t="s">
        <v>387</v>
      </c>
      <c r="F819" s="430" t="s">
        <v>1103</v>
      </c>
      <c r="G819" s="431" t="s">
        <v>389</v>
      </c>
      <c r="H819" s="430" t="s">
        <v>390</v>
      </c>
      <c r="I819" s="430" t="s">
        <v>400</v>
      </c>
      <c r="J819" s="430">
        <v>19</v>
      </c>
      <c r="K819" s="432">
        <v>0</v>
      </c>
      <c r="L819" s="433" t="s">
        <v>1099</v>
      </c>
      <c r="M819" s="434" t="s">
        <v>393</v>
      </c>
      <c r="N819" s="435">
        <v>0</v>
      </c>
      <c r="O819" s="435" t="e">
        <v>#NAME?</v>
      </c>
    </row>
    <row r="820" spans="1:15">
      <c r="A820" s="430" t="s">
        <v>1264</v>
      </c>
      <c r="B820" s="430" t="s">
        <v>495</v>
      </c>
      <c r="C820" s="430" t="s">
        <v>495</v>
      </c>
      <c r="D820" s="430" t="s">
        <v>1262</v>
      </c>
      <c r="E820" s="430" t="s">
        <v>387</v>
      </c>
      <c r="F820" s="430" t="s">
        <v>1103</v>
      </c>
      <c r="G820" s="431" t="s">
        <v>389</v>
      </c>
      <c r="H820" s="430" t="s">
        <v>390</v>
      </c>
      <c r="I820" s="430" t="s">
        <v>400</v>
      </c>
      <c r="J820" s="430">
        <v>19</v>
      </c>
      <c r="K820" s="432">
        <v>0</v>
      </c>
      <c r="L820" s="433" t="s">
        <v>1099</v>
      </c>
      <c r="M820" s="434" t="s">
        <v>393</v>
      </c>
      <c r="N820" s="435">
        <v>0</v>
      </c>
      <c r="O820" s="435" t="e">
        <v>#NAME?</v>
      </c>
    </row>
    <row r="821" spans="1:15">
      <c r="A821" s="430" t="s">
        <v>1261</v>
      </c>
      <c r="B821" s="430" t="s">
        <v>528</v>
      </c>
      <c r="C821" s="430" t="s">
        <v>528</v>
      </c>
      <c r="D821" s="430" t="s">
        <v>1262</v>
      </c>
      <c r="E821" s="430" t="s">
        <v>387</v>
      </c>
      <c r="F821" s="430" t="s">
        <v>1103</v>
      </c>
      <c r="G821" s="431" t="s">
        <v>389</v>
      </c>
      <c r="H821" s="430" t="s">
        <v>390</v>
      </c>
      <c r="I821" s="430" t="s">
        <v>391</v>
      </c>
      <c r="J821" s="430">
        <v>77</v>
      </c>
      <c r="K821" s="432">
        <v>0</v>
      </c>
      <c r="L821" s="433" t="s">
        <v>1099</v>
      </c>
      <c r="M821" s="434" t="s">
        <v>393</v>
      </c>
      <c r="N821" s="435">
        <v>0</v>
      </c>
      <c r="O821" s="435" t="e">
        <v>#NAME?</v>
      </c>
    </row>
    <row r="822" spans="1:15">
      <c r="A822" s="430" t="s">
        <v>1263</v>
      </c>
      <c r="B822" s="430" t="s">
        <v>741</v>
      </c>
      <c r="C822" s="430" t="s">
        <v>741</v>
      </c>
      <c r="D822" s="430" t="s">
        <v>1262</v>
      </c>
      <c r="E822" s="430" t="s">
        <v>387</v>
      </c>
      <c r="F822" s="430" t="s">
        <v>1103</v>
      </c>
      <c r="G822" s="431" t="s">
        <v>389</v>
      </c>
      <c r="H822" s="430" t="s">
        <v>390</v>
      </c>
      <c r="I822" s="430" t="s">
        <v>391</v>
      </c>
      <c r="J822" s="430">
        <v>77</v>
      </c>
      <c r="K822" s="432">
        <v>0</v>
      </c>
      <c r="L822" s="433" t="s">
        <v>1099</v>
      </c>
      <c r="M822" s="434" t="s">
        <v>393</v>
      </c>
      <c r="N822" s="435">
        <v>0</v>
      </c>
      <c r="O822" s="435" t="e">
        <v>#NAME?</v>
      </c>
    </row>
    <row r="823" spans="1:15">
      <c r="A823" s="430" t="s">
        <v>1264</v>
      </c>
      <c r="B823" s="430" t="s">
        <v>495</v>
      </c>
      <c r="C823" s="430" t="s">
        <v>495</v>
      </c>
      <c r="D823" s="430" t="s">
        <v>1262</v>
      </c>
      <c r="E823" s="430" t="s">
        <v>387</v>
      </c>
      <c r="F823" s="430" t="s">
        <v>1103</v>
      </c>
      <c r="G823" s="431" t="s">
        <v>389</v>
      </c>
      <c r="H823" s="430" t="s">
        <v>390</v>
      </c>
      <c r="I823" s="430" t="s">
        <v>391</v>
      </c>
      <c r="J823" s="430">
        <v>77</v>
      </c>
      <c r="K823" s="432">
        <v>0</v>
      </c>
      <c r="L823" s="433" t="s">
        <v>1099</v>
      </c>
      <c r="M823" s="434" t="s">
        <v>393</v>
      </c>
      <c r="N823" s="435">
        <v>0</v>
      </c>
      <c r="O823" s="435" t="e">
        <v>#NAME?</v>
      </c>
    </row>
    <row r="824" spans="1:15">
      <c r="A824" s="430" t="s">
        <v>1265</v>
      </c>
      <c r="B824" s="430" t="s">
        <v>585</v>
      </c>
      <c r="C824" s="430" t="s">
        <v>585</v>
      </c>
      <c r="D824" s="430" t="s">
        <v>1262</v>
      </c>
      <c r="E824" s="430" t="s">
        <v>387</v>
      </c>
      <c r="F824" s="430" t="s">
        <v>1103</v>
      </c>
      <c r="G824" s="431" t="s">
        <v>389</v>
      </c>
      <c r="H824" s="430" t="s">
        <v>390</v>
      </c>
      <c r="I824" s="430" t="s">
        <v>391</v>
      </c>
      <c r="J824" s="430">
        <v>77</v>
      </c>
      <c r="K824" s="432">
        <v>0</v>
      </c>
      <c r="L824" s="433" t="s">
        <v>1099</v>
      </c>
      <c r="M824" s="434" t="s">
        <v>393</v>
      </c>
      <c r="N824" s="435">
        <v>0</v>
      </c>
      <c r="O824" s="435" t="e">
        <v>#NAME?</v>
      </c>
    </row>
    <row r="825" spans="1:15">
      <c r="A825" s="430" t="s">
        <v>1261</v>
      </c>
      <c r="B825" s="430" t="s">
        <v>528</v>
      </c>
      <c r="C825" s="430" t="s">
        <v>528</v>
      </c>
      <c r="D825" s="430" t="s">
        <v>1262</v>
      </c>
      <c r="E825" s="430" t="s">
        <v>387</v>
      </c>
      <c r="F825" s="430" t="s">
        <v>1103</v>
      </c>
      <c r="G825" s="431" t="s">
        <v>389</v>
      </c>
      <c r="H825" s="430" t="s">
        <v>390</v>
      </c>
      <c r="I825" s="430" t="s">
        <v>410</v>
      </c>
      <c r="J825" s="430">
        <v>69</v>
      </c>
      <c r="K825" s="432">
        <v>0</v>
      </c>
      <c r="L825" s="433" t="s">
        <v>1099</v>
      </c>
      <c r="M825" s="434" t="s">
        <v>393</v>
      </c>
      <c r="N825" s="435">
        <v>0</v>
      </c>
      <c r="O825" s="435" t="e">
        <v>#NAME?</v>
      </c>
    </row>
    <row r="826" spans="1:15">
      <c r="A826" s="430" t="s">
        <v>1266</v>
      </c>
      <c r="B826" s="430" t="s">
        <v>1267</v>
      </c>
      <c r="C826" s="430" t="s">
        <v>1267</v>
      </c>
      <c r="D826" s="430" t="s">
        <v>1268</v>
      </c>
      <c r="E826" s="430" t="s">
        <v>387</v>
      </c>
      <c r="F826" s="430" t="s">
        <v>1103</v>
      </c>
      <c r="G826" s="431" t="s">
        <v>389</v>
      </c>
      <c r="H826" s="430" t="s">
        <v>390</v>
      </c>
      <c r="I826" s="430" t="s">
        <v>391</v>
      </c>
      <c r="J826" s="430">
        <v>77</v>
      </c>
      <c r="K826" s="432">
        <v>0</v>
      </c>
      <c r="L826" s="433" t="s">
        <v>1099</v>
      </c>
      <c r="M826" s="434" t="s">
        <v>393</v>
      </c>
      <c r="N826" s="435">
        <v>0</v>
      </c>
      <c r="O826" s="435" t="e">
        <v>#NAME?</v>
      </c>
    </row>
    <row r="827" spans="1:15">
      <c r="A827" s="430" t="s">
        <v>1269</v>
      </c>
      <c r="B827" s="430" t="s">
        <v>385</v>
      </c>
      <c r="C827" s="430" t="s">
        <v>385</v>
      </c>
      <c r="D827" s="430" t="s">
        <v>1105</v>
      </c>
      <c r="E827" s="430" t="s">
        <v>387</v>
      </c>
      <c r="F827" s="430" t="s">
        <v>1098</v>
      </c>
      <c r="G827" s="431" t="s">
        <v>389</v>
      </c>
      <c r="H827" s="430" t="s">
        <v>390</v>
      </c>
      <c r="I827" s="430" t="s">
        <v>391</v>
      </c>
      <c r="J827" s="430">
        <v>77</v>
      </c>
      <c r="K827" s="432">
        <v>0</v>
      </c>
      <c r="L827" s="433" t="s">
        <v>1099</v>
      </c>
      <c r="M827" s="434" t="s">
        <v>393</v>
      </c>
      <c r="N827" s="435">
        <v>0</v>
      </c>
      <c r="O827" s="435" t="e">
        <v>#NAME?</v>
      </c>
    </row>
    <row r="828" spans="1:15">
      <c r="A828" s="430" t="s">
        <v>1270</v>
      </c>
      <c r="B828" s="430" t="s">
        <v>1159</v>
      </c>
      <c r="C828" s="430" t="s">
        <v>1160</v>
      </c>
      <c r="D828" s="430" t="s">
        <v>1270</v>
      </c>
      <c r="E828" s="430" t="s">
        <v>387</v>
      </c>
      <c r="F828" s="430" t="s">
        <v>823</v>
      </c>
      <c r="G828" s="431" t="s">
        <v>389</v>
      </c>
      <c r="H828" s="430" t="s">
        <v>390</v>
      </c>
      <c r="I828" s="430" t="s">
        <v>400</v>
      </c>
      <c r="J828" s="430">
        <v>19</v>
      </c>
      <c r="K828" s="432">
        <v>0</v>
      </c>
      <c r="L828" s="433" t="s">
        <v>1099</v>
      </c>
      <c r="M828" s="434" t="s">
        <v>393</v>
      </c>
      <c r="N828" s="435">
        <v>0</v>
      </c>
      <c r="O828" s="435" t="e">
        <v>#NAME?</v>
      </c>
    </row>
    <row r="829" spans="1:15">
      <c r="A829" s="430" t="s">
        <v>1271</v>
      </c>
      <c r="B829" s="430" t="s">
        <v>1025</v>
      </c>
      <c r="C829" s="430" t="s">
        <v>1025</v>
      </c>
      <c r="D829" s="430" t="s">
        <v>1271</v>
      </c>
      <c r="E829" s="430" t="s">
        <v>387</v>
      </c>
      <c r="F829" s="430" t="s">
        <v>778</v>
      </c>
      <c r="G829" s="431" t="s">
        <v>389</v>
      </c>
      <c r="H829" s="430" t="s">
        <v>390</v>
      </c>
      <c r="I829" s="430" t="s">
        <v>400</v>
      </c>
      <c r="J829" s="430">
        <v>19</v>
      </c>
      <c r="K829" s="432">
        <v>0</v>
      </c>
      <c r="L829" s="433" t="s">
        <v>1099</v>
      </c>
      <c r="M829" s="434" t="s">
        <v>393</v>
      </c>
      <c r="N829" s="435">
        <v>0</v>
      </c>
      <c r="O829" s="435" t="e">
        <v>#NAME?</v>
      </c>
    </row>
    <row r="830" spans="1:15">
      <c r="A830" s="430" t="s">
        <v>1271</v>
      </c>
      <c r="B830" s="430" t="s">
        <v>1025</v>
      </c>
      <c r="C830" s="430" t="s">
        <v>1025</v>
      </c>
      <c r="D830" s="430" t="s">
        <v>1271</v>
      </c>
      <c r="E830" s="430" t="s">
        <v>387</v>
      </c>
      <c r="F830" s="430" t="s">
        <v>778</v>
      </c>
      <c r="G830" s="431" t="s">
        <v>389</v>
      </c>
      <c r="H830" s="430" t="s">
        <v>390</v>
      </c>
      <c r="I830" s="430" t="s">
        <v>391</v>
      </c>
      <c r="J830" s="430">
        <v>77</v>
      </c>
      <c r="K830" s="432">
        <v>0</v>
      </c>
      <c r="L830" s="433" t="s">
        <v>1099</v>
      </c>
      <c r="M830" s="434" t="s">
        <v>393</v>
      </c>
      <c r="N830" s="435">
        <v>0</v>
      </c>
      <c r="O830" s="435" t="e">
        <v>#NAME?</v>
      </c>
    </row>
    <row r="831" spans="1:15">
      <c r="A831" s="430" t="s">
        <v>1271</v>
      </c>
      <c r="B831" s="430" t="s">
        <v>1025</v>
      </c>
      <c r="C831" s="430" t="s">
        <v>1025</v>
      </c>
      <c r="D831" s="430" t="s">
        <v>1271</v>
      </c>
      <c r="E831" s="430" t="s">
        <v>387</v>
      </c>
      <c r="F831" s="430" t="s">
        <v>778</v>
      </c>
      <c r="G831" s="431" t="s">
        <v>389</v>
      </c>
      <c r="H831" s="430" t="s">
        <v>390</v>
      </c>
      <c r="I831" s="430" t="s">
        <v>410</v>
      </c>
      <c r="J831" s="430">
        <v>69</v>
      </c>
      <c r="K831" s="432">
        <v>0</v>
      </c>
      <c r="L831" s="433" t="s">
        <v>1099</v>
      </c>
      <c r="M831" s="434" t="s">
        <v>393</v>
      </c>
      <c r="N831" s="435">
        <v>0</v>
      </c>
      <c r="O831" s="435" t="e">
        <v>#NAME?</v>
      </c>
    </row>
    <row r="832" spans="1:15">
      <c r="A832" s="430" t="s">
        <v>1272</v>
      </c>
      <c r="B832" s="430" t="s">
        <v>441</v>
      </c>
      <c r="C832" s="430" t="s">
        <v>442</v>
      </c>
      <c r="D832" s="430" t="s">
        <v>1273</v>
      </c>
      <c r="E832" s="430" t="s">
        <v>1274</v>
      </c>
      <c r="F832" s="430" t="s">
        <v>1275</v>
      </c>
      <c r="G832" s="431" t="s">
        <v>389</v>
      </c>
      <c r="H832" s="430" t="s">
        <v>390</v>
      </c>
      <c r="I832" s="430" t="s">
        <v>400</v>
      </c>
      <c r="J832" s="430">
        <v>19</v>
      </c>
      <c r="K832" s="432">
        <v>6993330</v>
      </c>
      <c r="L832" s="433" t="s">
        <v>1276</v>
      </c>
      <c r="M832" s="434" t="s">
        <v>393</v>
      </c>
      <c r="N832" s="435">
        <v>6993330</v>
      </c>
      <c r="O832" s="435" t="e">
        <v>#NAME?</v>
      </c>
    </row>
    <row r="833" spans="1:15">
      <c r="A833" s="430" t="s">
        <v>1277</v>
      </c>
      <c r="B833" s="430" t="s">
        <v>1278</v>
      </c>
      <c r="C833" s="430" t="s">
        <v>1279</v>
      </c>
      <c r="D833" s="430" t="s">
        <v>1280</v>
      </c>
      <c r="E833" s="430" t="s">
        <v>1274</v>
      </c>
      <c r="F833" s="430" t="s">
        <v>1275</v>
      </c>
      <c r="G833" s="431" t="s">
        <v>389</v>
      </c>
      <c r="H833" s="430" t="s">
        <v>390</v>
      </c>
      <c r="I833" s="430" t="s">
        <v>400</v>
      </c>
      <c r="J833" s="430">
        <v>19</v>
      </c>
      <c r="K833" s="432">
        <v>8169628</v>
      </c>
      <c r="L833" s="433" t="s">
        <v>1276</v>
      </c>
      <c r="M833" s="434" t="s">
        <v>393</v>
      </c>
      <c r="N833" s="435">
        <v>8169628</v>
      </c>
      <c r="O833" s="435" t="e">
        <v>#NAME?</v>
      </c>
    </row>
    <row r="834" spans="1:15">
      <c r="A834" s="430" t="s">
        <v>1281</v>
      </c>
      <c r="B834" s="430" t="s">
        <v>534</v>
      </c>
      <c r="C834" s="430" t="s">
        <v>1282</v>
      </c>
      <c r="D834" s="430" t="s">
        <v>1281</v>
      </c>
      <c r="E834" s="430" t="s">
        <v>1274</v>
      </c>
      <c r="F834" s="430" t="s">
        <v>1283</v>
      </c>
      <c r="G834" s="431" t="s">
        <v>389</v>
      </c>
      <c r="H834" s="430" t="s">
        <v>390</v>
      </c>
      <c r="I834" s="430" t="s">
        <v>391</v>
      </c>
      <c r="J834" s="430">
        <v>77</v>
      </c>
      <c r="K834" s="432">
        <v>0</v>
      </c>
      <c r="L834" s="433" t="s">
        <v>1276</v>
      </c>
      <c r="M834" s="434" t="s">
        <v>393</v>
      </c>
      <c r="N834" s="435">
        <v>0</v>
      </c>
      <c r="O834" s="435" t="e">
        <v>#NAME?</v>
      </c>
    </row>
    <row r="835" spans="1:15">
      <c r="A835" s="430" t="s">
        <v>1284</v>
      </c>
      <c r="B835" s="430" t="s">
        <v>385</v>
      </c>
      <c r="C835" s="430" t="s">
        <v>385</v>
      </c>
      <c r="D835" s="430" t="s">
        <v>1284</v>
      </c>
      <c r="E835" s="430" t="s">
        <v>1274</v>
      </c>
      <c r="F835" s="430" t="s">
        <v>1283</v>
      </c>
      <c r="G835" s="431" t="s">
        <v>389</v>
      </c>
      <c r="H835" s="430" t="s">
        <v>390</v>
      </c>
      <c r="I835" s="430" t="s">
        <v>400</v>
      </c>
      <c r="J835" s="430">
        <v>19</v>
      </c>
      <c r="K835" s="432">
        <v>3217089</v>
      </c>
      <c r="L835" s="433" t="s">
        <v>1276</v>
      </c>
      <c r="M835" s="434" t="s">
        <v>393</v>
      </c>
      <c r="N835" s="435">
        <v>3217089</v>
      </c>
      <c r="O835" s="435" t="e">
        <v>#NAME?</v>
      </c>
    </row>
    <row r="836" spans="1:15">
      <c r="A836" s="430" t="s">
        <v>1285</v>
      </c>
      <c r="B836" s="430" t="s">
        <v>534</v>
      </c>
      <c r="C836" s="430" t="s">
        <v>1286</v>
      </c>
      <c r="D836" s="430" t="s">
        <v>1287</v>
      </c>
      <c r="E836" s="430" t="s">
        <v>1274</v>
      </c>
      <c r="F836" s="430" t="s">
        <v>1283</v>
      </c>
      <c r="G836" s="431" t="s">
        <v>389</v>
      </c>
      <c r="H836" s="430" t="s">
        <v>390</v>
      </c>
      <c r="I836" s="430" t="s">
        <v>400</v>
      </c>
      <c r="J836" s="430">
        <v>19</v>
      </c>
      <c r="K836" s="432">
        <v>10882706</v>
      </c>
      <c r="L836" s="433" t="s">
        <v>1276</v>
      </c>
      <c r="M836" s="434" t="s">
        <v>393</v>
      </c>
      <c r="N836" s="435">
        <v>10882706</v>
      </c>
      <c r="O836" s="435" t="e">
        <v>#NAME?</v>
      </c>
    </row>
    <row r="837" spans="1:15">
      <c r="A837" s="430" t="s">
        <v>1285</v>
      </c>
      <c r="B837" s="430" t="s">
        <v>534</v>
      </c>
      <c r="C837" s="430" t="s">
        <v>1286</v>
      </c>
      <c r="D837" s="430" t="s">
        <v>1287</v>
      </c>
      <c r="E837" s="430" t="s">
        <v>1274</v>
      </c>
      <c r="F837" s="430" t="s">
        <v>1283</v>
      </c>
      <c r="G837" s="431" t="s">
        <v>389</v>
      </c>
      <c r="H837" s="430" t="s">
        <v>390</v>
      </c>
      <c r="I837" s="430" t="s">
        <v>410</v>
      </c>
      <c r="J837" s="430">
        <v>69</v>
      </c>
      <c r="K837" s="432">
        <v>0</v>
      </c>
      <c r="L837" s="433" t="s">
        <v>1276</v>
      </c>
      <c r="M837" s="434" t="s">
        <v>393</v>
      </c>
      <c r="N837" s="435">
        <v>0</v>
      </c>
      <c r="O837" s="435" t="e">
        <v>#NAME?</v>
      </c>
    </row>
    <row r="838" spans="1:15">
      <c r="A838" s="430" t="s">
        <v>1281</v>
      </c>
      <c r="B838" s="430" t="s">
        <v>534</v>
      </c>
      <c r="C838" s="430" t="s">
        <v>1282</v>
      </c>
      <c r="D838" s="430" t="s">
        <v>1281</v>
      </c>
      <c r="E838" s="430" t="s">
        <v>1274</v>
      </c>
      <c r="F838" s="430" t="s">
        <v>1283</v>
      </c>
      <c r="G838" s="431" t="s">
        <v>389</v>
      </c>
      <c r="H838" s="430" t="s">
        <v>390</v>
      </c>
      <c r="I838" s="430" t="s">
        <v>400</v>
      </c>
      <c r="J838" s="430">
        <v>19</v>
      </c>
      <c r="K838" s="432">
        <v>2707000</v>
      </c>
      <c r="L838" s="433" t="s">
        <v>1276</v>
      </c>
      <c r="M838" s="434" t="s">
        <v>393</v>
      </c>
      <c r="N838" s="435">
        <v>2707000</v>
      </c>
      <c r="O838" s="435" t="e">
        <v>#NAME?</v>
      </c>
    </row>
    <row r="839" spans="1:15">
      <c r="A839" s="430" t="s">
        <v>1281</v>
      </c>
      <c r="B839" s="430" t="s">
        <v>534</v>
      </c>
      <c r="C839" s="430" t="s">
        <v>1282</v>
      </c>
      <c r="D839" s="430" t="s">
        <v>1281</v>
      </c>
      <c r="E839" s="430" t="s">
        <v>1274</v>
      </c>
      <c r="F839" s="430" t="s">
        <v>1283</v>
      </c>
      <c r="G839" s="431" t="s">
        <v>389</v>
      </c>
      <c r="H839" s="430" t="s">
        <v>390</v>
      </c>
      <c r="I839" s="430" t="s">
        <v>410</v>
      </c>
      <c r="J839" s="430">
        <v>69</v>
      </c>
      <c r="K839" s="432">
        <v>0</v>
      </c>
      <c r="L839" s="433" t="s">
        <v>1276</v>
      </c>
      <c r="M839" s="434" t="s">
        <v>393</v>
      </c>
      <c r="N839" s="435">
        <v>0</v>
      </c>
      <c r="O839" s="435" t="e">
        <v>#NAME?</v>
      </c>
    </row>
    <row r="840" spans="1:15">
      <c r="A840" s="430" t="s">
        <v>1288</v>
      </c>
      <c r="B840" s="430" t="s">
        <v>402</v>
      </c>
      <c r="C840" s="430" t="s">
        <v>402</v>
      </c>
      <c r="D840" s="430" t="s">
        <v>1289</v>
      </c>
      <c r="E840" s="430" t="s">
        <v>1274</v>
      </c>
      <c r="F840" s="430" t="s">
        <v>1283</v>
      </c>
      <c r="G840" s="431" t="s">
        <v>389</v>
      </c>
      <c r="H840" s="430" t="s">
        <v>390</v>
      </c>
      <c r="I840" s="430" t="s">
        <v>400</v>
      </c>
      <c r="J840" s="430">
        <v>19</v>
      </c>
      <c r="K840" s="432">
        <v>20308571</v>
      </c>
      <c r="L840" s="433" t="s">
        <v>1276</v>
      </c>
      <c r="M840" s="434" t="s">
        <v>393</v>
      </c>
      <c r="N840" s="435">
        <v>20308571</v>
      </c>
      <c r="O840" s="435" t="e">
        <v>#NAME?</v>
      </c>
    </row>
    <row r="841" spans="1:15">
      <c r="A841" s="430" t="s">
        <v>1288</v>
      </c>
      <c r="B841" s="430" t="s">
        <v>402</v>
      </c>
      <c r="C841" s="430" t="s">
        <v>402</v>
      </c>
      <c r="D841" s="430" t="s">
        <v>1289</v>
      </c>
      <c r="E841" s="430" t="s">
        <v>1274</v>
      </c>
      <c r="F841" s="430" t="s">
        <v>1283</v>
      </c>
      <c r="G841" s="431" t="s">
        <v>389</v>
      </c>
      <c r="H841" s="430" t="s">
        <v>390</v>
      </c>
      <c r="I841" s="430" t="s">
        <v>391</v>
      </c>
      <c r="J841" s="430">
        <v>77</v>
      </c>
      <c r="K841" s="432">
        <v>0</v>
      </c>
      <c r="L841" s="433" t="s">
        <v>1276</v>
      </c>
      <c r="M841" s="434" t="s">
        <v>393</v>
      </c>
      <c r="N841" s="435">
        <v>0</v>
      </c>
      <c r="O841" s="435" t="e">
        <v>#NAME?</v>
      </c>
    </row>
    <row r="842" spans="1:15">
      <c r="A842" s="430" t="s">
        <v>1288</v>
      </c>
      <c r="B842" s="430" t="s">
        <v>402</v>
      </c>
      <c r="C842" s="430" t="s">
        <v>402</v>
      </c>
      <c r="D842" s="430" t="s">
        <v>1289</v>
      </c>
      <c r="E842" s="430" t="s">
        <v>1274</v>
      </c>
      <c r="F842" s="430" t="s">
        <v>1283</v>
      </c>
      <c r="G842" s="431" t="s">
        <v>389</v>
      </c>
      <c r="H842" s="430" t="s">
        <v>390</v>
      </c>
      <c r="I842" s="430" t="s">
        <v>410</v>
      </c>
      <c r="J842" s="430">
        <v>69</v>
      </c>
      <c r="K842" s="432">
        <v>0</v>
      </c>
      <c r="L842" s="433" t="s">
        <v>1276</v>
      </c>
      <c r="M842" s="434" t="s">
        <v>393</v>
      </c>
      <c r="N842" s="435">
        <v>0</v>
      </c>
      <c r="O842" s="435" t="e">
        <v>#NAME?</v>
      </c>
    </row>
    <row r="843" spans="1:15">
      <c r="A843" s="430" t="s">
        <v>1290</v>
      </c>
      <c r="B843" s="430" t="s">
        <v>567</v>
      </c>
      <c r="C843" s="430" t="s">
        <v>1291</v>
      </c>
      <c r="D843" s="430" t="s">
        <v>1292</v>
      </c>
      <c r="E843" s="430" t="s">
        <v>1274</v>
      </c>
      <c r="F843" s="430" t="s">
        <v>1293</v>
      </c>
      <c r="G843" s="431" t="s">
        <v>389</v>
      </c>
      <c r="H843" s="430" t="s">
        <v>390</v>
      </c>
      <c r="I843" s="430" t="s">
        <v>400</v>
      </c>
      <c r="J843" s="430">
        <v>19</v>
      </c>
      <c r="K843" s="432">
        <v>0</v>
      </c>
      <c r="L843" s="433" t="s">
        <v>1276</v>
      </c>
      <c r="M843" s="434" t="s">
        <v>393</v>
      </c>
      <c r="N843" s="435">
        <v>0</v>
      </c>
      <c r="O843" s="435" t="e">
        <v>#NAME?</v>
      </c>
    </row>
    <row r="844" spans="1:15">
      <c r="A844" s="430" t="s">
        <v>1290</v>
      </c>
      <c r="B844" s="430" t="s">
        <v>567</v>
      </c>
      <c r="C844" s="430" t="s">
        <v>1291</v>
      </c>
      <c r="D844" s="430" t="s">
        <v>1292</v>
      </c>
      <c r="E844" s="430" t="s">
        <v>1274</v>
      </c>
      <c r="F844" s="430" t="s">
        <v>1293</v>
      </c>
      <c r="G844" s="431" t="s">
        <v>389</v>
      </c>
      <c r="H844" s="430" t="s">
        <v>390</v>
      </c>
      <c r="I844" s="430" t="s">
        <v>391</v>
      </c>
      <c r="J844" s="430">
        <v>77</v>
      </c>
      <c r="K844" s="432">
        <v>0</v>
      </c>
      <c r="L844" s="433" t="s">
        <v>1276</v>
      </c>
      <c r="M844" s="434" t="s">
        <v>393</v>
      </c>
      <c r="N844" s="435">
        <v>0</v>
      </c>
      <c r="O844" s="435" t="e">
        <v>#NAME?</v>
      </c>
    </row>
    <row r="845" spans="1:15">
      <c r="A845" s="430" t="s">
        <v>1290</v>
      </c>
      <c r="B845" s="430" t="s">
        <v>567</v>
      </c>
      <c r="C845" s="430" t="s">
        <v>1291</v>
      </c>
      <c r="D845" s="430" t="s">
        <v>1292</v>
      </c>
      <c r="E845" s="430" t="s">
        <v>1274</v>
      </c>
      <c r="F845" s="430" t="s">
        <v>1293</v>
      </c>
      <c r="G845" s="431" t="s">
        <v>389</v>
      </c>
      <c r="H845" s="430" t="s">
        <v>390</v>
      </c>
      <c r="I845" s="430" t="s">
        <v>410</v>
      </c>
      <c r="J845" s="430">
        <v>69</v>
      </c>
      <c r="K845" s="432">
        <v>0</v>
      </c>
      <c r="L845" s="433" t="s">
        <v>1276</v>
      </c>
      <c r="M845" s="434" t="s">
        <v>393</v>
      </c>
      <c r="N845" s="435">
        <v>0</v>
      </c>
      <c r="O845" s="435" t="e">
        <v>#NAME?</v>
      </c>
    </row>
    <row r="846" spans="1:15">
      <c r="A846" s="430" t="s">
        <v>1294</v>
      </c>
      <c r="B846" s="430" t="s">
        <v>487</v>
      </c>
      <c r="C846" s="430" t="s">
        <v>487</v>
      </c>
      <c r="D846" s="430" t="s">
        <v>1294</v>
      </c>
      <c r="E846" s="430" t="s">
        <v>1274</v>
      </c>
      <c r="F846" s="430" t="s">
        <v>1283</v>
      </c>
      <c r="G846" s="431" t="s">
        <v>389</v>
      </c>
      <c r="H846" s="430" t="s">
        <v>390</v>
      </c>
      <c r="I846" s="430" t="s">
        <v>400</v>
      </c>
      <c r="J846" s="430">
        <v>19</v>
      </c>
      <c r="K846" s="432">
        <v>3692696</v>
      </c>
      <c r="L846" s="433" t="s">
        <v>1276</v>
      </c>
      <c r="M846" s="434" t="s">
        <v>393</v>
      </c>
      <c r="N846" s="435">
        <v>3692696</v>
      </c>
      <c r="O846" s="435" t="e">
        <v>#NAME?</v>
      </c>
    </row>
    <row r="847" spans="1:15">
      <c r="A847" s="430" t="s">
        <v>1294</v>
      </c>
      <c r="B847" s="430" t="s">
        <v>487</v>
      </c>
      <c r="C847" s="430" t="s">
        <v>487</v>
      </c>
      <c r="D847" s="430" t="s">
        <v>1294</v>
      </c>
      <c r="E847" s="430" t="s">
        <v>1274</v>
      </c>
      <c r="F847" s="430" t="s">
        <v>1283</v>
      </c>
      <c r="G847" s="431" t="s">
        <v>389</v>
      </c>
      <c r="H847" s="430" t="s">
        <v>390</v>
      </c>
      <c r="I847" s="430" t="s">
        <v>391</v>
      </c>
      <c r="J847" s="430">
        <v>77</v>
      </c>
      <c r="K847" s="432">
        <v>0</v>
      </c>
      <c r="L847" s="433" t="s">
        <v>1276</v>
      </c>
      <c r="M847" s="434" t="s">
        <v>393</v>
      </c>
      <c r="N847" s="435">
        <v>0</v>
      </c>
      <c r="O847" s="435" t="e">
        <v>#NAME?</v>
      </c>
    </row>
    <row r="848" spans="1:15">
      <c r="A848" s="430" t="s">
        <v>1294</v>
      </c>
      <c r="B848" s="430" t="s">
        <v>487</v>
      </c>
      <c r="C848" s="430" t="s">
        <v>487</v>
      </c>
      <c r="D848" s="430" t="s">
        <v>1294</v>
      </c>
      <c r="E848" s="430" t="s">
        <v>1274</v>
      </c>
      <c r="F848" s="430" t="s">
        <v>1283</v>
      </c>
      <c r="G848" s="431" t="s">
        <v>389</v>
      </c>
      <c r="H848" s="430" t="s">
        <v>390</v>
      </c>
      <c r="I848" s="430" t="s">
        <v>410</v>
      </c>
      <c r="J848" s="430">
        <v>69</v>
      </c>
      <c r="K848" s="432">
        <v>0</v>
      </c>
      <c r="L848" s="433" t="s">
        <v>1276</v>
      </c>
      <c r="M848" s="434" t="s">
        <v>393</v>
      </c>
      <c r="N848" s="435">
        <v>0</v>
      </c>
      <c r="O848" s="435" t="e">
        <v>#NAME?</v>
      </c>
    </row>
    <row r="849" spans="1:15">
      <c r="A849" s="430" t="s">
        <v>1295</v>
      </c>
      <c r="B849" s="430" t="s">
        <v>790</v>
      </c>
      <c r="C849" s="430" t="s">
        <v>1296</v>
      </c>
      <c r="D849" s="430" t="s">
        <v>1297</v>
      </c>
      <c r="E849" s="430" t="s">
        <v>1274</v>
      </c>
      <c r="F849" s="430" t="s">
        <v>1293</v>
      </c>
      <c r="G849" s="431" t="s">
        <v>389</v>
      </c>
      <c r="H849" s="430" t="s">
        <v>390</v>
      </c>
      <c r="I849" s="430" t="s">
        <v>410</v>
      </c>
      <c r="J849" s="430">
        <v>69</v>
      </c>
      <c r="K849" s="432">
        <v>0</v>
      </c>
      <c r="L849" s="433" t="s">
        <v>1276</v>
      </c>
      <c r="M849" s="434" t="s">
        <v>393</v>
      </c>
      <c r="N849" s="435">
        <v>0</v>
      </c>
      <c r="O849" s="435" t="e">
        <v>#NAME?</v>
      </c>
    </row>
    <row r="850" spans="1:15">
      <c r="A850" s="430" t="s">
        <v>1298</v>
      </c>
      <c r="B850" s="430" t="s">
        <v>518</v>
      </c>
      <c r="C850" s="430" t="s">
        <v>804</v>
      </c>
      <c r="D850" s="430" t="s">
        <v>1299</v>
      </c>
      <c r="E850" s="430" t="s">
        <v>1274</v>
      </c>
      <c r="F850" s="430" t="s">
        <v>1293</v>
      </c>
      <c r="G850" s="431" t="s">
        <v>389</v>
      </c>
      <c r="H850" s="430" t="s">
        <v>390</v>
      </c>
      <c r="I850" s="430" t="s">
        <v>415</v>
      </c>
      <c r="J850" s="430">
        <v>61</v>
      </c>
      <c r="K850" s="432">
        <v>18500</v>
      </c>
      <c r="L850" s="433" t="s">
        <v>1276</v>
      </c>
      <c r="M850" s="434" t="s">
        <v>393</v>
      </c>
      <c r="N850" s="435">
        <v>18500</v>
      </c>
      <c r="O850" s="435" t="e">
        <v>#NAME?</v>
      </c>
    </row>
    <row r="851" spans="1:15">
      <c r="A851" s="430" t="s">
        <v>1300</v>
      </c>
      <c r="B851" s="430" t="s">
        <v>550</v>
      </c>
      <c r="C851" s="430" t="s">
        <v>1171</v>
      </c>
      <c r="D851" s="430" t="s">
        <v>1300</v>
      </c>
      <c r="E851" s="430" t="s">
        <v>1274</v>
      </c>
      <c r="F851" s="430" t="s">
        <v>1293</v>
      </c>
      <c r="G851" s="431" t="s">
        <v>389</v>
      </c>
      <c r="H851" s="430" t="s">
        <v>390</v>
      </c>
      <c r="I851" s="430" t="s">
        <v>400</v>
      </c>
      <c r="J851" s="430">
        <v>19</v>
      </c>
      <c r="K851" s="432">
        <v>2270349</v>
      </c>
      <c r="L851" s="433" t="s">
        <v>1276</v>
      </c>
      <c r="M851" s="434" t="s">
        <v>393</v>
      </c>
      <c r="N851" s="435">
        <v>2270349</v>
      </c>
      <c r="O851" s="435" t="e">
        <v>#NAME?</v>
      </c>
    </row>
    <row r="852" spans="1:15">
      <c r="A852" s="430" t="s">
        <v>1301</v>
      </c>
      <c r="B852" s="430" t="s">
        <v>656</v>
      </c>
      <c r="C852" s="430" t="s">
        <v>707</v>
      </c>
      <c r="D852" s="430" t="s">
        <v>1302</v>
      </c>
      <c r="E852" s="430" t="s">
        <v>1274</v>
      </c>
      <c r="F852" s="430" t="s">
        <v>1293</v>
      </c>
      <c r="G852" s="431" t="s">
        <v>389</v>
      </c>
      <c r="H852" s="430" t="s">
        <v>390</v>
      </c>
      <c r="I852" s="430" t="s">
        <v>410</v>
      </c>
      <c r="J852" s="430">
        <v>69</v>
      </c>
      <c r="K852" s="432">
        <v>0</v>
      </c>
      <c r="L852" s="433" t="s">
        <v>1276</v>
      </c>
      <c r="M852" s="434" t="s">
        <v>393</v>
      </c>
      <c r="N852" s="435">
        <v>0</v>
      </c>
      <c r="O852" s="435" t="e">
        <v>#NAME?</v>
      </c>
    </row>
    <row r="853" spans="1:15">
      <c r="A853" s="430" t="s">
        <v>1303</v>
      </c>
      <c r="B853" s="430" t="s">
        <v>652</v>
      </c>
      <c r="C853" s="430" t="s">
        <v>727</v>
      </c>
      <c r="D853" s="430" t="s">
        <v>1304</v>
      </c>
      <c r="E853" s="430" t="s">
        <v>1274</v>
      </c>
      <c r="F853" s="430" t="s">
        <v>1293</v>
      </c>
      <c r="G853" s="431" t="s">
        <v>389</v>
      </c>
      <c r="H853" s="430" t="s">
        <v>390</v>
      </c>
      <c r="I853" s="430" t="s">
        <v>410</v>
      </c>
      <c r="J853" s="430">
        <v>69</v>
      </c>
      <c r="K853" s="432">
        <v>0</v>
      </c>
      <c r="L853" s="433" t="s">
        <v>1276</v>
      </c>
      <c r="M853" s="434" t="s">
        <v>393</v>
      </c>
      <c r="N853" s="435">
        <v>0</v>
      </c>
      <c r="O853" s="435" t="e">
        <v>#NAME?</v>
      </c>
    </row>
    <row r="854" spans="1:15">
      <c r="A854" s="430" t="s">
        <v>1305</v>
      </c>
      <c r="B854" s="430" t="s">
        <v>467</v>
      </c>
      <c r="C854" s="430" t="s">
        <v>467</v>
      </c>
      <c r="D854" s="430" t="s">
        <v>1306</v>
      </c>
      <c r="E854" s="430" t="s">
        <v>1274</v>
      </c>
      <c r="F854" s="430" t="s">
        <v>1293</v>
      </c>
      <c r="G854" s="431" t="s">
        <v>389</v>
      </c>
      <c r="H854" s="430" t="s">
        <v>390</v>
      </c>
      <c r="I854" s="430" t="s">
        <v>400</v>
      </c>
      <c r="J854" s="430">
        <v>19</v>
      </c>
      <c r="K854" s="432">
        <v>0</v>
      </c>
      <c r="L854" s="433" t="s">
        <v>1276</v>
      </c>
      <c r="M854" s="434" t="s">
        <v>393</v>
      </c>
      <c r="N854" s="435">
        <v>0</v>
      </c>
      <c r="O854" s="435" t="e">
        <v>#NAME?</v>
      </c>
    </row>
    <row r="855" spans="1:15">
      <c r="A855" s="430" t="s">
        <v>1298</v>
      </c>
      <c r="B855" s="430" t="s">
        <v>518</v>
      </c>
      <c r="C855" s="430" t="s">
        <v>804</v>
      </c>
      <c r="D855" s="430" t="s">
        <v>1299</v>
      </c>
      <c r="E855" s="430" t="s">
        <v>1274</v>
      </c>
      <c r="F855" s="430" t="s">
        <v>1293</v>
      </c>
      <c r="G855" s="431" t="s">
        <v>389</v>
      </c>
      <c r="H855" s="430" t="s">
        <v>390</v>
      </c>
      <c r="I855" s="430" t="s">
        <v>400</v>
      </c>
      <c r="J855" s="430">
        <v>19</v>
      </c>
      <c r="K855" s="432">
        <v>0</v>
      </c>
      <c r="L855" s="433" t="s">
        <v>1276</v>
      </c>
      <c r="M855" s="434" t="s">
        <v>393</v>
      </c>
      <c r="N855" s="435">
        <v>0</v>
      </c>
      <c r="O855" s="435" t="e">
        <v>#NAME?</v>
      </c>
    </row>
    <row r="856" spans="1:15">
      <c r="A856" s="430" t="s">
        <v>1303</v>
      </c>
      <c r="B856" s="430" t="s">
        <v>652</v>
      </c>
      <c r="C856" s="430" t="s">
        <v>727</v>
      </c>
      <c r="D856" s="430" t="s">
        <v>1304</v>
      </c>
      <c r="E856" s="430" t="s">
        <v>1274</v>
      </c>
      <c r="F856" s="430" t="s">
        <v>1293</v>
      </c>
      <c r="G856" s="431" t="s">
        <v>389</v>
      </c>
      <c r="H856" s="430" t="s">
        <v>390</v>
      </c>
      <c r="I856" s="430" t="s">
        <v>400</v>
      </c>
      <c r="J856" s="430">
        <v>19</v>
      </c>
      <c r="K856" s="432">
        <v>0</v>
      </c>
      <c r="L856" s="433" t="s">
        <v>1276</v>
      </c>
      <c r="M856" s="434" t="s">
        <v>393</v>
      </c>
      <c r="N856" s="435">
        <v>0</v>
      </c>
      <c r="O856" s="435" t="e">
        <v>#NAME?</v>
      </c>
    </row>
    <row r="857" spans="1:15">
      <c r="A857" s="430" t="s">
        <v>1307</v>
      </c>
      <c r="B857" s="430" t="s">
        <v>1197</v>
      </c>
      <c r="C857" s="430" t="s">
        <v>1197</v>
      </c>
      <c r="D857" s="430" t="s">
        <v>1308</v>
      </c>
      <c r="E857" s="430" t="s">
        <v>1274</v>
      </c>
      <c r="F857" s="430" t="s">
        <v>1293</v>
      </c>
      <c r="G857" s="431" t="s">
        <v>389</v>
      </c>
      <c r="H857" s="430" t="s">
        <v>390</v>
      </c>
      <c r="I857" s="430" t="s">
        <v>400</v>
      </c>
      <c r="J857" s="430">
        <v>19</v>
      </c>
      <c r="K857" s="432">
        <v>0</v>
      </c>
      <c r="L857" s="433" t="s">
        <v>1276</v>
      </c>
      <c r="M857" s="434" t="s">
        <v>393</v>
      </c>
      <c r="N857" s="435">
        <v>0</v>
      </c>
      <c r="O857" s="435" t="e">
        <v>#NAME?</v>
      </c>
    </row>
    <row r="858" spans="1:15">
      <c r="A858" s="430" t="s">
        <v>1307</v>
      </c>
      <c r="B858" s="430" t="s">
        <v>1197</v>
      </c>
      <c r="C858" s="430" t="s">
        <v>1197</v>
      </c>
      <c r="D858" s="430" t="s">
        <v>1308</v>
      </c>
      <c r="E858" s="430" t="s">
        <v>1274</v>
      </c>
      <c r="F858" s="430" t="s">
        <v>1293</v>
      </c>
      <c r="G858" s="431" t="s">
        <v>389</v>
      </c>
      <c r="H858" s="430" t="s">
        <v>390</v>
      </c>
      <c r="I858" s="430" t="s">
        <v>391</v>
      </c>
      <c r="J858" s="430">
        <v>77</v>
      </c>
      <c r="K858" s="432">
        <v>0</v>
      </c>
      <c r="L858" s="433" t="s">
        <v>1276</v>
      </c>
      <c r="M858" s="434" t="s">
        <v>393</v>
      </c>
      <c r="N858" s="435">
        <v>0</v>
      </c>
      <c r="O858" s="435" t="e">
        <v>#NAME?</v>
      </c>
    </row>
    <row r="859" spans="1:15">
      <c r="A859" s="430" t="s">
        <v>1307</v>
      </c>
      <c r="B859" s="430" t="s">
        <v>1197</v>
      </c>
      <c r="C859" s="430" t="s">
        <v>1197</v>
      </c>
      <c r="D859" s="430" t="s">
        <v>1308</v>
      </c>
      <c r="E859" s="430" t="s">
        <v>1274</v>
      </c>
      <c r="F859" s="430" t="s">
        <v>1293</v>
      </c>
      <c r="G859" s="431" t="s">
        <v>389</v>
      </c>
      <c r="H859" s="430" t="s">
        <v>390</v>
      </c>
      <c r="I859" s="430" t="s">
        <v>410</v>
      </c>
      <c r="J859" s="430">
        <v>69</v>
      </c>
      <c r="K859" s="432">
        <v>0</v>
      </c>
      <c r="L859" s="433" t="s">
        <v>1276</v>
      </c>
      <c r="M859" s="434" t="s">
        <v>393</v>
      </c>
      <c r="N859" s="435">
        <v>0</v>
      </c>
      <c r="O859" s="435" t="e">
        <v>#NAME?</v>
      </c>
    </row>
    <row r="860" spans="1:15">
      <c r="A860" s="430" t="s">
        <v>1300</v>
      </c>
      <c r="B860" s="430" t="s">
        <v>550</v>
      </c>
      <c r="C860" s="430" t="s">
        <v>1171</v>
      </c>
      <c r="D860" s="430" t="s">
        <v>1300</v>
      </c>
      <c r="E860" s="430" t="s">
        <v>1274</v>
      </c>
      <c r="F860" s="430" t="s">
        <v>1293</v>
      </c>
      <c r="G860" s="431" t="s">
        <v>389</v>
      </c>
      <c r="H860" s="430" t="s">
        <v>390</v>
      </c>
      <c r="I860" s="430" t="s">
        <v>391</v>
      </c>
      <c r="J860" s="430">
        <v>77</v>
      </c>
      <c r="K860" s="432">
        <v>0</v>
      </c>
      <c r="L860" s="433" t="s">
        <v>1276</v>
      </c>
      <c r="M860" s="434" t="s">
        <v>393</v>
      </c>
      <c r="N860" s="435">
        <v>0</v>
      </c>
      <c r="O860" s="435" t="e">
        <v>#NAME?</v>
      </c>
    </row>
    <row r="861" spans="1:15">
      <c r="A861" s="430" t="s">
        <v>1300</v>
      </c>
      <c r="B861" s="430" t="s">
        <v>550</v>
      </c>
      <c r="C861" s="430" t="s">
        <v>1171</v>
      </c>
      <c r="D861" s="430" t="s">
        <v>1300</v>
      </c>
      <c r="E861" s="430" t="s">
        <v>1274</v>
      </c>
      <c r="F861" s="430" t="s">
        <v>1293</v>
      </c>
      <c r="G861" s="431" t="s">
        <v>389</v>
      </c>
      <c r="H861" s="430" t="s">
        <v>390</v>
      </c>
      <c r="I861" s="430" t="s">
        <v>410</v>
      </c>
      <c r="J861" s="430">
        <v>69</v>
      </c>
      <c r="K861" s="432">
        <v>0</v>
      </c>
      <c r="L861" s="433" t="s">
        <v>1276</v>
      </c>
      <c r="M861" s="434" t="s">
        <v>393</v>
      </c>
      <c r="N861" s="435">
        <v>0</v>
      </c>
      <c r="O861" s="435" t="e">
        <v>#NAME?</v>
      </c>
    </row>
    <row r="862" spans="1:15">
      <c r="A862" s="430" t="s">
        <v>1309</v>
      </c>
      <c r="B862" s="430" t="s">
        <v>467</v>
      </c>
      <c r="C862" s="430" t="s">
        <v>467</v>
      </c>
      <c r="D862" s="430" t="s">
        <v>1310</v>
      </c>
      <c r="E862" s="430" t="s">
        <v>1274</v>
      </c>
      <c r="F862" s="430" t="s">
        <v>1293</v>
      </c>
      <c r="G862" s="431" t="s">
        <v>389</v>
      </c>
      <c r="H862" s="430" t="s">
        <v>390</v>
      </c>
      <c r="I862" s="430" t="s">
        <v>415</v>
      </c>
      <c r="J862" s="430">
        <v>61</v>
      </c>
      <c r="K862" s="432">
        <v>115</v>
      </c>
      <c r="L862" s="433" t="s">
        <v>1276</v>
      </c>
      <c r="M862" s="434" t="s">
        <v>393</v>
      </c>
      <c r="N862" s="435">
        <v>115</v>
      </c>
      <c r="O862" s="435" t="e">
        <v>#NAME?</v>
      </c>
    </row>
    <row r="863" spans="1:15">
      <c r="A863" s="430" t="s">
        <v>1309</v>
      </c>
      <c r="B863" s="430" t="s">
        <v>467</v>
      </c>
      <c r="C863" s="430" t="s">
        <v>467</v>
      </c>
      <c r="D863" s="430" t="s">
        <v>1310</v>
      </c>
      <c r="E863" s="430" t="s">
        <v>1274</v>
      </c>
      <c r="F863" s="430" t="s">
        <v>1293</v>
      </c>
      <c r="G863" s="431" t="s">
        <v>389</v>
      </c>
      <c r="H863" s="430" t="s">
        <v>390</v>
      </c>
      <c r="I863" s="430" t="s">
        <v>400</v>
      </c>
      <c r="J863" s="430">
        <v>19</v>
      </c>
      <c r="K863" s="432">
        <v>0</v>
      </c>
      <c r="L863" s="433" t="s">
        <v>1276</v>
      </c>
      <c r="M863" s="434" t="s">
        <v>393</v>
      </c>
      <c r="N863" s="435">
        <v>0</v>
      </c>
      <c r="O863" s="435" t="e">
        <v>#NAME?</v>
      </c>
    </row>
    <row r="864" spans="1:15">
      <c r="A864" s="430" t="s">
        <v>1309</v>
      </c>
      <c r="B864" s="430" t="s">
        <v>467</v>
      </c>
      <c r="C864" s="430" t="s">
        <v>467</v>
      </c>
      <c r="D864" s="430" t="s">
        <v>1310</v>
      </c>
      <c r="E864" s="430" t="s">
        <v>1274</v>
      </c>
      <c r="F864" s="430" t="s">
        <v>1293</v>
      </c>
      <c r="G864" s="431" t="s">
        <v>389</v>
      </c>
      <c r="H864" s="430" t="s">
        <v>390</v>
      </c>
      <c r="I864" s="430" t="s">
        <v>391</v>
      </c>
      <c r="J864" s="430">
        <v>77</v>
      </c>
      <c r="K864" s="432">
        <v>0</v>
      </c>
      <c r="L864" s="433" t="s">
        <v>1276</v>
      </c>
      <c r="M864" s="434" t="s">
        <v>393</v>
      </c>
      <c r="N864" s="435">
        <v>0</v>
      </c>
      <c r="O864" s="435" t="e">
        <v>#NAME?</v>
      </c>
    </row>
    <row r="865" spans="1:15">
      <c r="A865" s="430" t="s">
        <v>1309</v>
      </c>
      <c r="B865" s="430" t="s">
        <v>467</v>
      </c>
      <c r="C865" s="430" t="s">
        <v>467</v>
      </c>
      <c r="D865" s="430" t="s">
        <v>1310</v>
      </c>
      <c r="E865" s="430" t="s">
        <v>1274</v>
      </c>
      <c r="F865" s="430" t="s">
        <v>1293</v>
      </c>
      <c r="G865" s="431" t="s">
        <v>389</v>
      </c>
      <c r="H865" s="430" t="s">
        <v>390</v>
      </c>
      <c r="I865" s="430" t="s">
        <v>410</v>
      </c>
      <c r="J865" s="430">
        <v>69</v>
      </c>
      <c r="K865" s="432">
        <v>0</v>
      </c>
      <c r="L865" s="433" t="s">
        <v>1276</v>
      </c>
      <c r="M865" s="434" t="s">
        <v>393</v>
      </c>
      <c r="N865" s="435">
        <v>0</v>
      </c>
      <c r="O865" s="435" t="e">
        <v>#NAME?</v>
      </c>
    </row>
    <row r="866" spans="1:15">
      <c r="A866" s="430" t="s">
        <v>1311</v>
      </c>
      <c r="B866" s="430" t="s">
        <v>1312</v>
      </c>
      <c r="C866" s="430" t="s">
        <v>1313</v>
      </c>
      <c r="D866" s="430" t="s">
        <v>1297</v>
      </c>
      <c r="E866" s="430" t="s">
        <v>1274</v>
      </c>
      <c r="F866" s="430" t="s">
        <v>1293</v>
      </c>
      <c r="G866" s="431" t="s">
        <v>389</v>
      </c>
      <c r="H866" s="430" t="s">
        <v>390</v>
      </c>
      <c r="I866" s="430" t="s">
        <v>400</v>
      </c>
      <c r="J866" s="430">
        <v>19</v>
      </c>
      <c r="K866" s="432">
        <v>0</v>
      </c>
      <c r="L866" s="433" t="s">
        <v>1276</v>
      </c>
      <c r="M866" s="434" t="s">
        <v>393</v>
      </c>
      <c r="N866" s="435">
        <v>0</v>
      </c>
      <c r="O866" s="435" t="e">
        <v>#NAME?</v>
      </c>
    </row>
    <row r="867" spans="1:15">
      <c r="A867" s="430" t="s">
        <v>1295</v>
      </c>
      <c r="B867" s="430" t="s">
        <v>790</v>
      </c>
      <c r="C867" s="430" t="s">
        <v>1296</v>
      </c>
      <c r="D867" s="430" t="s">
        <v>1297</v>
      </c>
      <c r="E867" s="430" t="s">
        <v>1274</v>
      </c>
      <c r="F867" s="430" t="s">
        <v>1293</v>
      </c>
      <c r="G867" s="431" t="s">
        <v>389</v>
      </c>
      <c r="H867" s="430" t="s">
        <v>390</v>
      </c>
      <c r="I867" s="430" t="s">
        <v>400</v>
      </c>
      <c r="J867" s="430">
        <v>19</v>
      </c>
      <c r="K867" s="432">
        <v>0</v>
      </c>
      <c r="L867" s="433" t="s">
        <v>1276</v>
      </c>
      <c r="M867" s="434" t="s">
        <v>393</v>
      </c>
      <c r="N867" s="435">
        <v>0</v>
      </c>
      <c r="O867" s="435" t="e">
        <v>#NAME?</v>
      </c>
    </row>
    <row r="868" spans="1:15">
      <c r="A868" s="430" t="s">
        <v>1295</v>
      </c>
      <c r="B868" s="430" t="s">
        <v>790</v>
      </c>
      <c r="C868" s="430" t="s">
        <v>1296</v>
      </c>
      <c r="D868" s="430" t="s">
        <v>1297</v>
      </c>
      <c r="E868" s="430" t="s">
        <v>1274</v>
      </c>
      <c r="F868" s="430" t="s">
        <v>1293</v>
      </c>
      <c r="G868" s="431" t="s">
        <v>389</v>
      </c>
      <c r="H868" s="430" t="s">
        <v>390</v>
      </c>
      <c r="I868" s="430" t="s">
        <v>391</v>
      </c>
      <c r="J868" s="430">
        <v>77</v>
      </c>
      <c r="K868" s="432">
        <v>0</v>
      </c>
      <c r="L868" s="433" t="s">
        <v>1276</v>
      </c>
      <c r="M868" s="434" t="s">
        <v>393</v>
      </c>
      <c r="N868" s="435">
        <v>0</v>
      </c>
      <c r="O868" s="435" t="e">
        <v>#NAME?</v>
      </c>
    </row>
    <row r="869" spans="1:15">
      <c r="A869" s="430" t="s">
        <v>1301</v>
      </c>
      <c r="B869" s="430" t="s">
        <v>656</v>
      </c>
      <c r="C869" s="430" t="s">
        <v>707</v>
      </c>
      <c r="D869" s="430" t="s">
        <v>1302</v>
      </c>
      <c r="E869" s="430" t="s">
        <v>1274</v>
      </c>
      <c r="F869" s="430" t="s">
        <v>1293</v>
      </c>
      <c r="G869" s="431" t="s">
        <v>389</v>
      </c>
      <c r="H869" s="430" t="s">
        <v>390</v>
      </c>
      <c r="I869" s="430" t="s">
        <v>400</v>
      </c>
      <c r="J869" s="430">
        <v>19</v>
      </c>
      <c r="K869" s="432">
        <v>1013088</v>
      </c>
      <c r="L869" s="433" t="s">
        <v>1276</v>
      </c>
      <c r="M869" s="434" t="s">
        <v>393</v>
      </c>
      <c r="N869" s="435">
        <v>1013088</v>
      </c>
      <c r="O869" s="435" t="e">
        <v>#NAME?</v>
      </c>
    </row>
    <row r="870" spans="1:15">
      <c r="A870" s="430" t="s">
        <v>1314</v>
      </c>
      <c r="B870" s="430" t="s">
        <v>636</v>
      </c>
      <c r="C870" s="430" t="s">
        <v>649</v>
      </c>
      <c r="D870" s="430" t="s">
        <v>1302</v>
      </c>
      <c r="E870" s="430" t="s">
        <v>1274</v>
      </c>
      <c r="F870" s="430" t="s">
        <v>1293</v>
      </c>
      <c r="G870" s="431" t="s">
        <v>389</v>
      </c>
      <c r="H870" s="430" t="s">
        <v>390</v>
      </c>
      <c r="I870" s="430" t="s">
        <v>400</v>
      </c>
      <c r="J870" s="430">
        <v>19</v>
      </c>
      <c r="K870" s="432">
        <v>11793618</v>
      </c>
      <c r="L870" s="433" t="s">
        <v>1276</v>
      </c>
      <c r="M870" s="434" t="s">
        <v>393</v>
      </c>
      <c r="N870" s="435">
        <v>11793618</v>
      </c>
      <c r="O870" s="435" t="e">
        <v>#NAME?</v>
      </c>
    </row>
    <row r="871" spans="1:15">
      <c r="A871" s="430" t="s">
        <v>1314</v>
      </c>
      <c r="B871" s="430" t="s">
        <v>636</v>
      </c>
      <c r="C871" s="430" t="s">
        <v>649</v>
      </c>
      <c r="D871" s="430" t="s">
        <v>1302</v>
      </c>
      <c r="E871" s="430" t="s">
        <v>1274</v>
      </c>
      <c r="F871" s="430" t="s">
        <v>1293</v>
      </c>
      <c r="G871" s="431" t="s">
        <v>389</v>
      </c>
      <c r="H871" s="430" t="s">
        <v>390</v>
      </c>
      <c r="I871" s="430" t="s">
        <v>391</v>
      </c>
      <c r="J871" s="430">
        <v>77</v>
      </c>
      <c r="K871" s="432">
        <v>0</v>
      </c>
      <c r="L871" s="433" t="s">
        <v>1276</v>
      </c>
      <c r="M871" s="434" t="s">
        <v>393</v>
      </c>
      <c r="N871" s="435">
        <v>0</v>
      </c>
      <c r="O871" s="435" t="e">
        <v>#NAME?</v>
      </c>
    </row>
    <row r="872" spans="1:15">
      <c r="A872" s="430" t="s">
        <v>1314</v>
      </c>
      <c r="B872" s="430" t="s">
        <v>636</v>
      </c>
      <c r="C872" s="430" t="s">
        <v>649</v>
      </c>
      <c r="D872" s="430" t="s">
        <v>1302</v>
      </c>
      <c r="E872" s="430" t="s">
        <v>1274</v>
      </c>
      <c r="F872" s="430" t="s">
        <v>1293</v>
      </c>
      <c r="G872" s="431" t="s">
        <v>389</v>
      </c>
      <c r="H872" s="430" t="s">
        <v>390</v>
      </c>
      <c r="I872" s="430" t="s">
        <v>410</v>
      </c>
      <c r="J872" s="430">
        <v>69</v>
      </c>
      <c r="K872" s="432">
        <v>0</v>
      </c>
      <c r="L872" s="433" t="s">
        <v>1276</v>
      </c>
      <c r="M872" s="434" t="s">
        <v>393</v>
      </c>
      <c r="N872" s="435">
        <v>0</v>
      </c>
      <c r="O872" s="435" t="e">
        <v>#NAME?</v>
      </c>
    </row>
    <row r="873" spans="1:15">
      <c r="A873" s="430" t="s">
        <v>1315</v>
      </c>
      <c r="B873" s="430" t="s">
        <v>656</v>
      </c>
      <c r="C873" s="430" t="s">
        <v>1316</v>
      </c>
      <c r="D873" s="430" t="s">
        <v>1317</v>
      </c>
      <c r="E873" s="430" t="s">
        <v>1274</v>
      </c>
      <c r="F873" s="430" t="s">
        <v>1283</v>
      </c>
      <c r="G873" s="431" t="s">
        <v>389</v>
      </c>
      <c r="H873" s="430" t="s">
        <v>390</v>
      </c>
      <c r="I873" s="430" t="s">
        <v>415</v>
      </c>
      <c r="J873" s="430">
        <v>61</v>
      </c>
      <c r="K873" s="432">
        <v>0</v>
      </c>
      <c r="L873" s="433" t="s">
        <v>1276</v>
      </c>
      <c r="M873" s="434" t="s">
        <v>393</v>
      </c>
      <c r="N873" s="435">
        <v>0</v>
      </c>
      <c r="O873" s="435" t="e">
        <v>#NAME?</v>
      </c>
    </row>
    <row r="874" spans="1:15">
      <c r="A874" s="430" t="s">
        <v>1315</v>
      </c>
      <c r="B874" s="430" t="s">
        <v>656</v>
      </c>
      <c r="C874" s="430" t="s">
        <v>1316</v>
      </c>
      <c r="D874" s="430" t="s">
        <v>1317</v>
      </c>
      <c r="E874" s="430" t="s">
        <v>1274</v>
      </c>
      <c r="F874" s="430" t="s">
        <v>1283</v>
      </c>
      <c r="G874" s="431" t="s">
        <v>389</v>
      </c>
      <c r="H874" s="430" t="s">
        <v>390</v>
      </c>
      <c r="I874" s="430" t="s">
        <v>400</v>
      </c>
      <c r="J874" s="430">
        <v>19</v>
      </c>
      <c r="K874" s="432">
        <v>14080790</v>
      </c>
      <c r="L874" s="433" t="s">
        <v>1276</v>
      </c>
      <c r="M874" s="434" t="s">
        <v>393</v>
      </c>
      <c r="N874" s="435">
        <v>14080790</v>
      </c>
      <c r="O874" s="435" t="e">
        <v>#NAME?</v>
      </c>
    </row>
    <row r="875" spans="1:15">
      <c r="A875" s="430" t="s">
        <v>1315</v>
      </c>
      <c r="B875" s="430" t="s">
        <v>656</v>
      </c>
      <c r="C875" s="430" t="s">
        <v>1316</v>
      </c>
      <c r="D875" s="430" t="s">
        <v>1317</v>
      </c>
      <c r="E875" s="430" t="s">
        <v>1274</v>
      </c>
      <c r="F875" s="430" t="s">
        <v>1283</v>
      </c>
      <c r="G875" s="431" t="s">
        <v>389</v>
      </c>
      <c r="H875" s="430" t="s">
        <v>390</v>
      </c>
      <c r="I875" s="430" t="s">
        <v>391</v>
      </c>
      <c r="J875" s="430">
        <v>77</v>
      </c>
      <c r="K875" s="432">
        <v>0</v>
      </c>
      <c r="L875" s="433" t="s">
        <v>1276</v>
      </c>
      <c r="M875" s="434" t="s">
        <v>393</v>
      </c>
      <c r="N875" s="435">
        <v>0</v>
      </c>
      <c r="O875" s="435" t="e">
        <v>#NAME?</v>
      </c>
    </row>
    <row r="876" spans="1:15">
      <c r="A876" s="430" t="s">
        <v>1315</v>
      </c>
      <c r="B876" s="430" t="s">
        <v>656</v>
      </c>
      <c r="C876" s="430" t="s">
        <v>1316</v>
      </c>
      <c r="D876" s="430" t="s">
        <v>1317</v>
      </c>
      <c r="E876" s="430" t="s">
        <v>1274</v>
      </c>
      <c r="F876" s="430" t="s">
        <v>1283</v>
      </c>
      <c r="G876" s="431" t="s">
        <v>389</v>
      </c>
      <c r="H876" s="430" t="s">
        <v>390</v>
      </c>
      <c r="I876" s="430" t="s">
        <v>410</v>
      </c>
      <c r="J876" s="430">
        <v>69</v>
      </c>
      <c r="K876" s="432">
        <v>0</v>
      </c>
      <c r="L876" s="433" t="s">
        <v>1276</v>
      </c>
      <c r="M876" s="434" t="s">
        <v>393</v>
      </c>
      <c r="N876" s="435">
        <v>0</v>
      </c>
      <c r="O876" s="435" t="e">
        <v>#NAME?</v>
      </c>
    </row>
    <row r="877" spans="1:15">
      <c r="A877" s="430" t="s">
        <v>1318</v>
      </c>
      <c r="B877" s="430" t="s">
        <v>385</v>
      </c>
      <c r="C877" s="430" t="s">
        <v>385</v>
      </c>
      <c r="D877" s="430" t="s">
        <v>1319</v>
      </c>
      <c r="E877" s="430" t="s">
        <v>1274</v>
      </c>
      <c r="F877" s="430" t="s">
        <v>1283</v>
      </c>
      <c r="G877" s="431" t="s">
        <v>389</v>
      </c>
      <c r="H877" s="430" t="s">
        <v>390</v>
      </c>
      <c r="I877" s="430" t="s">
        <v>400</v>
      </c>
      <c r="J877" s="430">
        <v>19</v>
      </c>
      <c r="K877" s="432">
        <v>27690358</v>
      </c>
      <c r="L877" s="433" t="s">
        <v>1276</v>
      </c>
      <c r="M877" s="434" t="s">
        <v>393</v>
      </c>
      <c r="N877" s="435">
        <v>27690358</v>
      </c>
      <c r="O877" s="435" t="e">
        <v>#NAME?</v>
      </c>
    </row>
    <row r="878" spans="1:15">
      <c r="A878" s="430" t="s">
        <v>1318</v>
      </c>
      <c r="B878" s="430" t="s">
        <v>385</v>
      </c>
      <c r="C878" s="430" t="s">
        <v>385</v>
      </c>
      <c r="D878" s="430" t="s">
        <v>1319</v>
      </c>
      <c r="E878" s="430" t="s">
        <v>1274</v>
      </c>
      <c r="F878" s="430" t="s">
        <v>1283</v>
      </c>
      <c r="G878" s="431" t="s">
        <v>389</v>
      </c>
      <c r="H878" s="430" t="s">
        <v>390</v>
      </c>
      <c r="I878" s="430" t="s">
        <v>410</v>
      </c>
      <c r="J878" s="430">
        <v>69</v>
      </c>
      <c r="K878" s="432">
        <v>0</v>
      </c>
      <c r="L878" s="433" t="s">
        <v>1276</v>
      </c>
      <c r="M878" s="434" t="s">
        <v>393</v>
      </c>
      <c r="N878" s="435">
        <v>0</v>
      </c>
      <c r="O878" s="435" t="e">
        <v>#NAME?</v>
      </c>
    </row>
    <row r="879" spans="1:15">
      <c r="A879" s="430" t="s">
        <v>1277</v>
      </c>
      <c r="B879" s="430" t="s">
        <v>1278</v>
      </c>
      <c r="C879" s="430" t="s">
        <v>1279</v>
      </c>
      <c r="D879" s="430" t="s">
        <v>1280</v>
      </c>
      <c r="E879" s="430" t="s">
        <v>1274</v>
      </c>
      <c r="F879" s="430" t="s">
        <v>1275</v>
      </c>
      <c r="G879" s="431" t="s">
        <v>389</v>
      </c>
      <c r="H879" s="430" t="s">
        <v>390</v>
      </c>
      <c r="I879" s="430" t="s">
        <v>410</v>
      </c>
      <c r="J879" s="430">
        <v>69</v>
      </c>
      <c r="K879" s="432">
        <v>11169</v>
      </c>
      <c r="L879" s="433" t="s">
        <v>1276</v>
      </c>
      <c r="M879" s="434" t="s">
        <v>393</v>
      </c>
      <c r="N879" s="435">
        <v>11169</v>
      </c>
      <c r="O879" s="435" t="e">
        <v>#NAME?</v>
      </c>
    </row>
    <row r="880" spans="1:15">
      <c r="A880" s="430" t="s">
        <v>1320</v>
      </c>
      <c r="B880" s="430" t="s">
        <v>492</v>
      </c>
      <c r="C880" s="430" t="s">
        <v>1321</v>
      </c>
      <c r="D880" s="430" t="s">
        <v>1322</v>
      </c>
      <c r="E880" s="430" t="s">
        <v>1274</v>
      </c>
      <c r="F880" s="430" t="s">
        <v>1275</v>
      </c>
      <c r="G880" s="431" t="s">
        <v>389</v>
      </c>
      <c r="H880" s="430" t="s">
        <v>390</v>
      </c>
      <c r="I880" s="430" t="s">
        <v>400</v>
      </c>
      <c r="J880" s="430">
        <v>19</v>
      </c>
      <c r="K880" s="432">
        <v>8283130</v>
      </c>
      <c r="L880" s="433" t="s">
        <v>1276</v>
      </c>
      <c r="M880" s="434" t="s">
        <v>393</v>
      </c>
      <c r="N880" s="435">
        <v>8283130</v>
      </c>
      <c r="O880" s="435" t="e">
        <v>#NAME?</v>
      </c>
    </row>
    <row r="881" spans="1:15">
      <c r="A881" s="430" t="s">
        <v>1320</v>
      </c>
      <c r="B881" s="430" t="s">
        <v>492</v>
      </c>
      <c r="C881" s="430" t="s">
        <v>1321</v>
      </c>
      <c r="D881" s="430" t="s">
        <v>1322</v>
      </c>
      <c r="E881" s="430" t="s">
        <v>1274</v>
      </c>
      <c r="F881" s="430" t="s">
        <v>1275</v>
      </c>
      <c r="G881" s="431" t="s">
        <v>389</v>
      </c>
      <c r="H881" s="430" t="s">
        <v>390</v>
      </c>
      <c r="I881" s="430" t="s">
        <v>391</v>
      </c>
      <c r="J881" s="430">
        <v>77</v>
      </c>
      <c r="K881" s="432">
        <v>0</v>
      </c>
      <c r="L881" s="433" t="s">
        <v>1276</v>
      </c>
      <c r="M881" s="434" t="s">
        <v>393</v>
      </c>
      <c r="N881" s="435">
        <v>0</v>
      </c>
      <c r="O881" s="435" t="e">
        <v>#NAME?</v>
      </c>
    </row>
    <row r="882" spans="1:15">
      <c r="A882" s="430" t="s">
        <v>1320</v>
      </c>
      <c r="B882" s="430" t="s">
        <v>492</v>
      </c>
      <c r="C882" s="430" t="s">
        <v>1321</v>
      </c>
      <c r="D882" s="430" t="s">
        <v>1322</v>
      </c>
      <c r="E882" s="430" t="s">
        <v>1274</v>
      </c>
      <c r="F882" s="430" t="s">
        <v>1275</v>
      </c>
      <c r="G882" s="431" t="s">
        <v>389</v>
      </c>
      <c r="H882" s="430" t="s">
        <v>390</v>
      </c>
      <c r="I882" s="430" t="s">
        <v>410</v>
      </c>
      <c r="J882" s="430">
        <v>69</v>
      </c>
      <c r="K882" s="432">
        <v>0</v>
      </c>
      <c r="L882" s="433" t="s">
        <v>1276</v>
      </c>
      <c r="M882" s="434" t="s">
        <v>393</v>
      </c>
      <c r="N882" s="435">
        <v>0</v>
      </c>
      <c r="O882" s="435" t="e">
        <v>#NAME?</v>
      </c>
    </row>
    <row r="883" spans="1:15">
      <c r="A883" s="430" t="s">
        <v>1323</v>
      </c>
      <c r="B883" s="430" t="s">
        <v>518</v>
      </c>
      <c r="C883" s="430" t="s">
        <v>1324</v>
      </c>
      <c r="D883" s="430" t="s">
        <v>1323</v>
      </c>
      <c r="E883" s="430" t="s">
        <v>1274</v>
      </c>
      <c r="F883" s="430" t="s">
        <v>1275</v>
      </c>
      <c r="G883" s="431" t="s">
        <v>389</v>
      </c>
      <c r="H883" s="430" t="s">
        <v>390</v>
      </c>
      <c r="I883" s="430" t="s">
        <v>400</v>
      </c>
      <c r="J883" s="430">
        <v>19</v>
      </c>
      <c r="K883" s="432">
        <v>10643435</v>
      </c>
      <c r="L883" s="433" t="s">
        <v>1276</v>
      </c>
      <c r="M883" s="434" t="s">
        <v>393</v>
      </c>
      <c r="N883" s="435">
        <v>10643435</v>
      </c>
      <c r="O883" s="435" t="e">
        <v>#NAME?</v>
      </c>
    </row>
    <row r="884" spans="1:15">
      <c r="A884" s="430" t="s">
        <v>1323</v>
      </c>
      <c r="B884" s="430" t="s">
        <v>518</v>
      </c>
      <c r="C884" s="430" t="s">
        <v>1324</v>
      </c>
      <c r="D884" s="430" t="s">
        <v>1323</v>
      </c>
      <c r="E884" s="430" t="s">
        <v>1274</v>
      </c>
      <c r="F884" s="430" t="s">
        <v>1275</v>
      </c>
      <c r="G884" s="431" t="s">
        <v>389</v>
      </c>
      <c r="H884" s="430" t="s">
        <v>390</v>
      </c>
      <c r="I884" s="430" t="s">
        <v>391</v>
      </c>
      <c r="J884" s="430">
        <v>77</v>
      </c>
      <c r="K884" s="432">
        <v>0</v>
      </c>
      <c r="L884" s="433" t="s">
        <v>1276</v>
      </c>
      <c r="M884" s="434" t="s">
        <v>393</v>
      </c>
      <c r="N884" s="435">
        <v>0</v>
      </c>
      <c r="O884" s="435" t="e">
        <v>#NAME?</v>
      </c>
    </row>
    <row r="885" spans="1:15">
      <c r="A885" s="430" t="s">
        <v>1323</v>
      </c>
      <c r="B885" s="430" t="s">
        <v>518</v>
      </c>
      <c r="C885" s="430" t="s">
        <v>1324</v>
      </c>
      <c r="D885" s="430" t="s">
        <v>1323</v>
      </c>
      <c r="E885" s="430" t="s">
        <v>1274</v>
      </c>
      <c r="F885" s="430" t="s">
        <v>1275</v>
      </c>
      <c r="G885" s="431" t="s">
        <v>389</v>
      </c>
      <c r="H885" s="430" t="s">
        <v>390</v>
      </c>
      <c r="I885" s="430" t="s">
        <v>410</v>
      </c>
      <c r="J885" s="430">
        <v>69</v>
      </c>
      <c r="K885" s="432">
        <v>0</v>
      </c>
      <c r="L885" s="433" t="s">
        <v>1276</v>
      </c>
      <c r="M885" s="434" t="s">
        <v>393</v>
      </c>
      <c r="N885" s="435">
        <v>0</v>
      </c>
      <c r="O885" s="435" t="e">
        <v>#NAME?</v>
      </c>
    </row>
    <row r="886" spans="1:15">
      <c r="A886" s="430" t="s">
        <v>1273</v>
      </c>
      <c r="B886" s="430" t="s">
        <v>965</v>
      </c>
      <c r="C886" s="430" t="s">
        <v>965</v>
      </c>
      <c r="D886" s="430" t="s">
        <v>1273</v>
      </c>
      <c r="E886" s="430" t="s">
        <v>1274</v>
      </c>
      <c r="F886" s="430" t="s">
        <v>1275</v>
      </c>
      <c r="G886" s="431" t="s">
        <v>389</v>
      </c>
      <c r="H886" s="430" t="s">
        <v>390</v>
      </c>
      <c r="I886" s="430" t="s">
        <v>400</v>
      </c>
      <c r="J886" s="430">
        <v>19</v>
      </c>
      <c r="K886" s="432">
        <v>12954239</v>
      </c>
      <c r="L886" s="433" t="s">
        <v>1276</v>
      </c>
      <c r="M886" s="434" t="s">
        <v>393</v>
      </c>
      <c r="N886" s="435">
        <v>12954239</v>
      </c>
      <c r="O886" s="435" t="e">
        <v>#NAME?</v>
      </c>
    </row>
    <row r="887" spans="1:15">
      <c r="A887" s="430" t="s">
        <v>1273</v>
      </c>
      <c r="B887" s="430" t="s">
        <v>965</v>
      </c>
      <c r="C887" s="430" t="s">
        <v>965</v>
      </c>
      <c r="D887" s="430" t="s">
        <v>1273</v>
      </c>
      <c r="E887" s="430" t="s">
        <v>1274</v>
      </c>
      <c r="F887" s="430" t="s">
        <v>1275</v>
      </c>
      <c r="G887" s="431" t="s">
        <v>389</v>
      </c>
      <c r="H887" s="430" t="s">
        <v>390</v>
      </c>
      <c r="I887" s="430" t="s">
        <v>391</v>
      </c>
      <c r="J887" s="430">
        <v>77</v>
      </c>
      <c r="K887" s="432">
        <v>0</v>
      </c>
      <c r="L887" s="433" t="s">
        <v>1276</v>
      </c>
      <c r="M887" s="434" t="s">
        <v>393</v>
      </c>
      <c r="N887" s="435">
        <v>0</v>
      </c>
      <c r="O887" s="435" t="e">
        <v>#NAME?</v>
      </c>
    </row>
    <row r="888" spans="1:15">
      <c r="A888" s="430" t="s">
        <v>1272</v>
      </c>
      <c r="B888" s="430" t="s">
        <v>441</v>
      </c>
      <c r="C888" s="430" t="s">
        <v>442</v>
      </c>
      <c r="D888" s="430" t="s">
        <v>1273</v>
      </c>
      <c r="E888" s="430" t="s">
        <v>1274</v>
      </c>
      <c r="F888" s="430" t="s">
        <v>1275</v>
      </c>
      <c r="G888" s="431" t="s">
        <v>389</v>
      </c>
      <c r="H888" s="430" t="s">
        <v>390</v>
      </c>
      <c r="I888" s="430" t="s">
        <v>391</v>
      </c>
      <c r="J888" s="430">
        <v>77</v>
      </c>
      <c r="K888" s="432">
        <v>0</v>
      </c>
      <c r="L888" s="433" t="s">
        <v>1276</v>
      </c>
      <c r="M888" s="434" t="s">
        <v>393</v>
      </c>
      <c r="N888" s="435">
        <v>0</v>
      </c>
      <c r="O888" s="435" t="e">
        <v>#NAME?</v>
      </c>
    </row>
    <row r="889" spans="1:15">
      <c r="A889" s="430" t="s">
        <v>1273</v>
      </c>
      <c r="B889" s="430" t="s">
        <v>965</v>
      </c>
      <c r="C889" s="430" t="s">
        <v>965</v>
      </c>
      <c r="D889" s="430" t="s">
        <v>1273</v>
      </c>
      <c r="E889" s="430" t="s">
        <v>1274</v>
      </c>
      <c r="F889" s="430" t="s">
        <v>1275</v>
      </c>
      <c r="G889" s="431" t="s">
        <v>389</v>
      </c>
      <c r="H889" s="430" t="s">
        <v>390</v>
      </c>
      <c r="I889" s="430" t="s">
        <v>410</v>
      </c>
      <c r="J889" s="430">
        <v>69</v>
      </c>
      <c r="K889" s="432">
        <v>0</v>
      </c>
      <c r="L889" s="433" t="s">
        <v>1276</v>
      </c>
      <c r="M889" s="434" t="s">
        <v>393</v>
      </c>
      <c r="N889" s="435">
        <v>0</v>
      </c>
      <c r="O889" s="435" t="e">
        <v>#NAME?</v>
      </c>
    </row>
    <row r="890" spans="1:15">
      <c r="A890" s="430" t="s">
        <v>1272</v>
      </c>
      <c r="B890" s="430" t="s">
        <v>441</v>
      </c>
      <c r="C890" s="430" t="s">
        <v>442</v>
      </c>
      <c r="D890" s="430" t="s">
        <v>1273</v>
      </c>
      <c r="E890" s="430" t="s">
        <v>1274</v>
      </c>
      <c r="F890" s="430" t="s">
        <v>1275</v>
      </c>
      <c r="G890" s="431" t="s">
        <v>389</v>
      </c>
      <c r="H890" s="430" t="s">
        <v>390</v>
      </c>
      <c r="I890" s="430" t="s">
        <v>410</v>
      </c>
      <c r="J890" s="430">
        <v>69</v>
      </c>
      <c r="K890" s="432">
        <v>0</v>
      </c>
      <c r="L890" s="433" t="s">
        <v>1276</v>
      </c>
      <c r="M890" s="434" t="s">
        <v>393</v>
      </c>
      <c r="N890" s="435">
        <v>0</v>
      </c>
      <c r="O890" s="435" t="e">
        <v>#NAME?</v>
      </c>
    </row>
    <row r="891" spans="1:15">
      <c r="A891" s="430" t="s">
        <v>1325</v>
      </c>
      <c r="B891" s="430" t="s">
        <v>652</v>
      </c>
      <c r="C891" s="430" t="s">
        <v>727</v>
      </c>
      <c r="D891" s="430" t="s">
        <v>1326</v>
      </c>
      <c r="E891" s="430" t="s">
        <v>1274</v>
      </c>
      <c r="F891" s="430" t="s">
        <v>1275</v>
      </c>
      <c r="G891" s="431" t="s">
        <v>389</v>
      </c>
      <c r="H891" s="430" t="s">
        <v>390</v>
      </c>
      <c r="I891" s="430" t="s">
        <v>400</v>
      </c>
      <c r="J891" s="430">
        <v>19</v>
      </c>
      <c r="K891" s="432">
        <v>1818453</v>
      </c>
      <c r="L891" s="433" t="s">
        <v>1276</v>
      </c>
      <c r="M891" s="434" t="s">
        <v>393</v>
      </c>
      <c r="N891" s="435">
        <v>1818453</v>
      </c>
      <c r="O891" s="435" t="e">
        <v>#NAME?</v>
      </c>
    </row>
    <row r="892" spans="1:15">
      <c r="A892" s="430" t="s">
        <v>1327</v>
      </c>
      <c r="B892" s="430" t="s">
        <v>486</v>
      </c>
      <c r="C892" s="430" t="s">
        <v>1328</v>
      </c>
      <c r="D892" s="430" t="s">
        <v>1326</v>
      </c>
      <c r="E892" s="430" t="s">
        <v>1274</v>
      </c>
      <c r="F892" s="430" t="s">
        <v>1275</v>
      </c>
      <c r="G892" s="431" t="s">
        <v>389</v>
      </c>
      <c r="H892" s="430" t="s">
        <v>390</v>
      </c>
      <c r="I892" s="430" t="s">
        <v>400</v>
      </c>
      <c r="J892" s="430">
        <v>19</v>
      </c>
      <c r="K892" s="432">
        <v>17392384</v>
      </c>
      <c r="L892" s="433" t="s">
        <v>1276</v>
      </c>
      <c r="M892" s="434" t="s">
        <v>393</v>
      </c>
      <c r="N892" s="435">
        <v>17392384</v>
      </c>
      <c r="O892" s="435" t="e">
        <v>#NAME?</v>
      </c>
    </row>
    <row r="893" spans="1:15">
      <c r="A893" s="430" t="s">
        <v>1325</v>
      </c>
      <c r="B893" s="430" t="s">
        <v>652</v>
      </c>
      <c r="C893" s="430" t="s">
        <v>727</v>
      </c>
      <c r="D893" s="430" t="s">
        <v>1326</v>
      </c>
      <c r="E893" s="430" t="s">
        <v>1274</v>
      </c>
      <c r="F893" s="430" t="s">
        <v>1275</v>
      </c>
      <c r="G893" s="431" t="s">
        <v>389</v>
      </c>
      <c r="H893" s="430" t="s">
        <v>390</v>
      </c>
      <c r="I893" s="430" t="s">
        <v>391</v>
      </c>
      <c r="J893" s="430">
        <v>77</v>
      </c>
      <c r="K893" s="432">
        <v>0</v>
      </c>
      <c r="L893" s="433" t="s">
        <v>1276</v>
      </c>
      <c r="M893" s="434" t="s">
        <v>393</v>
      </c>
      <c r="N893" s="435">
        <v>0</v>
      </c>
      <c r="O893" s="435" t="e">
        <v>#NAME?</v>
      </c>
    </row>
    <row r="894" spans="1:15">
      <c r="A894" s="430" t="s">
        <v>1327</v>
      </c>
      <c r="B894" s="430" t="s">
        <v>486</v>
      </c>
      <c r="C894" s="430" t="s">
        <v>1328</v>
      </c>
      <c r="D894" s="430" t="s">
        <v>1326</v>
      </c>
      <c r="E894" s="430" t="s">
        <v>1274</v>
      </c>
      <c r="F894" s="430" t="s">
        <v>1275</v>
      </c>
      <c r="G894" s="431" t="s">
        <v>389</v>
      </c>
      <c r="H894" s="430" t="s">
        <v>390</v>
      </c>
      <c r="I894" s="430" t="s">
        <v>391</v>
      </c>
      <c r="J894" s="430">
        <v>77</v>
      </c>
      <c r="K894" s="432">
        <v>0</v>
      </c>
      <c r="L894" s="433" t="s">
        <v>1276</v>
      </c>
      <c r="M894" s="434" t="s">
        <v>393</v>
      </c>
      <c r="N894" s="435">
        <v>0</v>
      </c>
      <c r="O894" s="435" t="e">
        <v>#NAME?</v>
      </c>
    </row>
    <row r="895" spans="1:15">
      <c r="A895" s="430" t="s">
        <v>1325</v>
      </c>
      <c r="B895" s="430" t="s">
        <v>652</v>
      </c>
      <c r="C895" s="430" t="s">
        <v>727</v>
      </c>
      <c r="D895" s="430" t="s">
        <v>1326</v>
      </c>
      <c r="E895" s="430" t="s">
        <v>1274</v>
      </c>
      <c r="F895" s="430" t="s">
        <v>1275</v>
      </c>
      <c r="G895" s="431" t="s">
        <v>389</v>
      </c>
      <c r="H895" s="430" t="s">
        <v>390</v>
      </c>
      <c r="I895" s="430" t="s">
        <v>410</v>
      </c>
      <c r="J895" s="430">
        <v>69</v>
      </c>
      <c r="K895" s="432">
        <v>0</v>
      </c>
      <c r="L895" s="433" t="s">
        <v>1276</v>
      </c>
      <c r="M895" s="434" t="s">
        <v>393</v>
      </c>
      <c r="N895" s="435">
        <v>0</v>
      </c>
      <c r="O895" s="435" t="e">
        <v>#NAME?</v>
      </c>
    </row>
    <row r="896" spans="1:15">
      <c r="A896" s="430" t="s">
        <v>1327</v>
      </c>
      <c r="B896" s="430" t="s">
        <v>486</v>
      </c>
      <c r="C896" s="430" t="s">
        <v>1328</v>
      </c>
      <c r="D896" s="430" t="s">
        <v>1326</v>
      </c>
      <c r="E896" s="430" t="s">
        <v>1274</v>
      </c>
      <c r="F896" s="430" t="s">
        <v>1275</v>
      </c>
      <c r="G896" s="431" t="s">
        <v>389</v>
      </c>
      <c r="H896" s="430" t="s">
        <v>390</v>
      </c>
      <c r="I896" s="430" t="s">
        <v>410</v>
      </c>
      <c r="J896" s="430">
        <v>69</v>
      </c>
      <c r="K896" s="432">
        <v>0</v>
      </c>
      <c r="L896" s="433" t="s">
        <v>1276</v>
      </c>
      <c r="M896" s="434" t="s">
        <v>393</v>
      </c>
      <c r="N896" s="435">
        <v>0</v>
      </c>
      <c r="O896" s="435" t="e">
        <v>#NAME?</v>
      </c>
    </row>
    <row r="897" spans="1:15">
      <c r="A897" s="430" t="s">
        <v>1329</v>
      </c>
      <c r="B897" s="430" t="s">
        <v>482</v>
      </c>
      <c r="C897" s="430" t="s">
        <v>483</v>
      </c>
      <c r="D897" s="430" t="s">
        <v>1329</v>
      </c>
      <c r="E897" s="430" t="s">
        <v>1274</v>
      </c>
      <c r="F897" s="430" t="s">
        <v>1283</v>
      </c>
      <c r="G897" s="431" t="s">
        <v>389</v>
      </c>
      <c r="H897" s="430" t="s">
        <v>390</v>
      </c>
      <c r="I897" s="430" t="s">
        <v>400</v>
      </c>
      <c r="J897" s="430">
        <v>19</v>
      </c>
      <c r="K897" s="432">
        <v>50484081</v>
      </c>
      <c r="L897" s="433" t="s">
        <v>1276</v>
      </c>
      <c r="M897" s="434" t="s">
        <v>393</v>
      </c>
      <c r="N897" s="435">
        <v>50484081</v>
      </c>
      <c r="O897" s="435" t="e">
        <v>#NAME?</v>
      </c>
    </row>
    <row r="898" spans="1:15">
      <c r="A898" s="430" t="s">
        <v>1329</v>
      </c>
      <c r="B898" s="430" t="s">
        <v>482</v>
      </c>
      <c r="C898" s="430" t="s">
        <v>483</v>
      </c>
      <c r="D898" s="430" t="s">
        <v>1329</v>
      </c>
      <c r="E898" s="430" t="s">
        <v>1274</v>
      </c>
      <c r="F898" s="430" t="s">
        <v>1283</v>
      </c>
      <c r="G898" s="431" t="s">
        <v>389</v>
      </c>
      <c r="H898" s="430" t="s">
        <v>390</v>
      </c>
      <c r="I898" s="430" t="s">
        <v>391</v>
      </c>
      <c r="J898" s="430">
        <v>77</v>
      </c>
      <c r="K898" s="432">
        <v>0</v>
      </c>
      <c r="L898" s="433" t="s">
        <v>1276</v>
      </c>
      <c r="M898" s="434" t="s">
        <v>393</v>
      </c>
      <c r="N898" s="435">
        <v>0</v>
      </c>
      <c r="O898" s="435" t="e">
        <v>#NAME?</v>
      </c>
    </row>
    <row r="899" spans="1:15">
      <c r="A899" s="430" t="s">
        <v>1329</v>
      </c>
      <c r="B899" s="430" t="s">
        <v>482</v>
      </c>
      <c r="C899" s="430" t="s">
        <v>483</v>
      </c>
      <c r="D899" s="430" t="s">
        <v>1329</v>
      </c>
      <c r="E899" s="430" t="s">
        <v>1274</v>
      </c>
      <c r="F899" s="430" t="s">
        <v>1283</v>
      </c>
      <c r="G899" s="431" t="s">
        <v>389</v>
      </c>
      <c r="H899" s="430" t="s">
        <v>390</v>
      </c>
      <c r="I899" s="430" t="s">
        <v>410</v>
      </c>
      <c r="J899" s="430">
        <v>69</v>
      </c>
      <c r="K899" s="432">
        <v>0</v>
      </c>
      <c r="L899" s="433" t="s">
        <v>1276</v>
      </c>
      <c r="M899" s="434" t="s">
        <v>393</v>
      </c>
      <c r="N899" s="435">
        <v>0</v>
      </c>
      <c r="O899" s="435" t="e">
        <v>#NAME?</v>
      </c>
    </row>
    <row r="900" spans="1:15">
      <c r="A900" s="430" t="s">
        <v>1330</v>
      </c>
      <c r="B900" s="430" t="s">
        <v>464</v>
      </c>
      <c r="C900" s="430" t="s">
        <v>1331</v>
      </c>
      <c r="D900" s="430" t="s">
        <v>1332</v>
      </c>
      <c r="E900" s="430" t="s">
        <v>1274</v>
      </c>
      <c r="F900" s="430" t="s">
        <v>1283</v>
      </c>
      <c r="G900" s="431" t="s">
        <v>389</v>
      </c>
      <c r="H900" s="430" t="s">
        <v>390</v>
      </c>
      <c r="I900" s="430" t="s">
        <v>391</v>
      </c>
      <c r="J900" s="430">
        <v>77</v>
      </c>
      <c r="K900" s="432">
        <v>0</v>
      </c>
      <c r="L900" s="433" t="s">
        <v>1276</v>
      </c>
      <c r="M900" s="434" t="s">
        <v>393</v>
      </c>
      <c r="N900" s="435">
        <v>0</v>
      </c>
      <c r="O900" s="435" t="e">
        <v>#NAME?</v>
      </c>
    </row>
    <row r="901" spans="1:15">
      <c r="A901" s="430" t="s">
        <v>1333</v>
      </c>
      <c r="B901" s="430" t="s">
        <v>518</v>
      </c>
      <c r="C901" s="430" t="s">
        <v>977</v>
      </c>
      <c r="D901" s="430" t="s">
        <v>1334</v>
      </c>
      <c r="E901" s="430" t="s">
        <v>1274</v>
      </c>
      <c r="F901" s="430" t="s">
        <v>1283</v>
      </c>
      <c r="G901" s="431" t="s">
        <v>389</v>
      </c>
      <c r="H901" s="430" t="s">
        <v>390</v>
      </c>
      <c r="I901" s="430" t="s">
        <v>400</v>
      </c>
      <c r="J901" s="430">
        <v>19</v>
      </c>
      <c r="K901" s="432">
        <v>6632219</v>
      </c>
      <c r="L901" s="433" t="s">
        <v>1276</v>
      </c>
      <c r="M901" s="434" t="s">
        <v>393</v>
      </c>
      <c r="N901" s="435">
        <v>6632219</v>
      </c>
      <c r="O901" s="435" t="e">
        <v>#NAME?</v>
      </c>
    </row>
    <row r="902" spans="1:15">
      <c r="A902" s="430" t="s">
        <v>1335</v>
      </c>
      <c r="B902" s="430" t="s">
        <v>994</v>
      </c>
      <c r="C902" s="430" t="s">
        <v>1336</v>
      </c>
      <c r="D902" s="430" t="s">
        <v>1337</v>
      </c>
      <c r="E902" s="430" t="s">
        <v>1274</v>
      </c>
      <c r="F902" s="430" t="s">
        <v>1283</v>
      </c>
      <c r="G902" s="431" t="s">
        <v>389</v>
      </c>
      <c r="H902" s="430" t="s">
        <v>390</v>
      </c>
      <c r="I902" s="430" t="s">
        <v>400</v>
      </c>
      <c r="J902" s="430">
        <v>19</v>
      </c>
      <c r="K902" s="432">
        <v>3131708</v>
      </c>
      <c r="L902" s="433" t="s">
        <v>1276</v>
      </c>
      <c r="M902" s="434" t="s">
        <v>393</v>
      </c>
      <c r="N902" s="435">
        <v>3131708</v>
      </c>
      <c r="O902" s="435" t="e">
        <v>#NAME?</v>
      </c>
    </row>
    <row r="903" spans="1:15">
      <c r="A903" s="430" t="s">
        <v>1338</v>
      </c>
      <c r="B903" s="430" t="s">
        <v>534</v>
      </c>
      <c r="C903" s="430" t="s">
        <v>1282</v>
      </c>
      <c r="D903" s="430" t="s">
        <v>1337</v>
      </c>
      <c r="E903" s="430" t="s">
        <v>1274</v>
      </c>
      <c r="F903" s="430" t="s">
        <v>1283</v>
      </c>
      <c r="G903" s="431" t="s">
        <v>389</v>
      </c>
      <c r="H903" s="430" t="s">
        <v>390</v>
      </c>
      <c r="I903" s="430" t="s">
        <v>400</v>
      </c>
      <c r="J903" s="430">
        <v>19</v>
      </c>
      <c r="K903" s="432">
        <v>4553791</v>
      </c>
      <c r="L903" s="433" t="s">
        <v>1276</v>
      </c>
      <c r="M903" s="434" t="s">
        <v>393</v>
      </c>
      <c r="N903" s="435">
        <v>4553791</v>
      </c>
      <c r="O903" s="435" t="e">
        <v>#NAME?</v>
      </c>
    </row>
    <row r="904" spans="1:15">
      <c r="A904" s="430" t="s">
        <v>1335</v>
      </c>
      <c r="B904" s="430" t="s">
        <v>994</v>
      </c>
      <c r="C904" s="430" t="s">
        <v>1336</v>
      </c>
      <c r="D904" s="430" t="s">
        <v>1337</v>
      </c>
      <c r="E904" s="430" t="s">
        <v>1274</v>
      </c>
      <c r="F904" s="430" t="s">
        <v>1283</v>
      </c>
      <c r="G904" s="431" t="s">
        <v>389</v>
      </c>
      <c r="H904" s="430" t="s">
        <v>390</v>
      </c>
      <c r="I904" s="430" t="s">
        <v>410</v>
      </c>
      <c r="J904" s="430">
        <v>69</v>
      </c>
      <c r="K904" s="432">
        <v>0</v>
      </c>
      <c r="L904" s="433" t="s">
        <v>1276</v>
      </c>
      <c r="M904" s="434" t="s">
        <v>393</v>
      </c>
      <c r="N904" s="435">
        <v>0</v>
      </c>
      <c r="O904" s="435" t="e">
        <v>#NAME?</v>
      </c>
    </row>
    <row r="905" spans="1:15">
      <c r="A905" s="430" t="s">
        <v>1338</v>
      </c>
      <c r="B905" s="430" t="s">
        <v>534</v>
      </c>
      <c r="C905" s="430" t="s">
        <v>1282</v>
      </c>
      <c r="D905" s="430" t="s">
        <v>1337</v>
      </c>
      <c r="E905" s="430" t="s">
        <v>1274</v>
      </c>
      <c r="F905" s="430" t="s">
        <v>1283</v>
      </c>
      <c r="G905" s="431" t="s">
        <v>389</v>
      </c>
      <c r="H905" s="430" t="s">
        <v>390</v>
      </c>
      <c r="I905" s="430" t="s">
        <v>410</v>
      </c>
      <c r="J905" s="430">
        <v>69</v>
      </c>
      <c r="K905" s="432">
        <v>0</v>
      </c>
      <c r="L905" s="433" t="s">
        <v>1276</v>
      </c>
      <c r="M905" s="434" t="s">
        <v>393</v>
      </c>
      <c r="N905" s="435">
        <v>0</v>
      </c>
      <c r="O905" s="435" t="e">
        <v>#NAME?</v>
      </c>
    </row>
    <row r="906" spans="1:15">
      <c r="A906" s="430" t="s">
        <v>1339</v>
      </c>
      <c r="B906" s="430" t="s">
        <v>891</v>
      </c>
      <c r="C906" s="430" t="s">
        <v>892</v>
      </c>
      <c r="D906" s="430" t="s">
        <v>1340</v>
      </c>
      <c r="E906" s="430" t="s">
        <v>1274</v>
      </c>
      <c r="F906" s="430" t="s">
        <v>1283</v>
      </c>
      <c r="G906" s="431" t="s">
        <v>389</v>
      </c>
      <c r="H906" s="430" t="s">
        <v>390</v>
      </c>
      <c r="I906" s="430" t="s">
        <v>400</v>
      </c>
      <c r="J906" s="430">
        <v>19</v>
      </c>
      <c r="K906" s="432">
        <v>2558330</v>
      </c>
      <c r="L906" s="433" t="s">
        <v>1276</v>
      </c>
      <c r="M906" s="434" t="s">
        <v>393</v>
      </c>
      <c r="N906" s="435">
        <v>2558330</v>
      </c>
      <c r="O906" s="435" t="e">
        <v>#NAME?</v>
      </c>
    </row>
    <row r="907" spans="1:15">
      <c r="A907" s="430" t="s">
        <v>1339</v>
      </c>
      <c r="B907" s="430" t="s">
        <v>891</v>
      </c>
      <c r="C907" s="430" t="s">
        <v>892</v>
      </c>
      <c r="D907" s="430" t="s">
        <v>1340</v>
      </c>
      <c r="E907" s="430" t="s">
        <v>1274</v>
      </c>
      <c r="F907" s="430" t="s">
        <v>1283</v>
      </c>
      <c r="G907" s="431" t="s">
        <v>389</v>
      </c>
      <c r="H907" s="430" t="s">
        <v>390</v>
      </c>
      <c r="I907" s="430" t="s">
        <v>391</v>
      </c>
      <c r="J907" s="430">
        <v>77</v>
      </c>
      <c r="K907" s="432">
        <v>0</v>
      </c>
      <c r="L907" s="433" t="s">
        <v>1276</v>
      </c>
      <c r="M907" s="434" t="s">
        <v>393</v>
      </c>
      <c r="N907" s="435">
        <v>0</v>
      </c>
      <c r="O907" s="435" t="e">
        <v>#NAME?</v>
      </c>
    </row>
    <row r="908" spans="1:15">
      <c r="A908" s="430" t="s">
        <v>1339</v>
      </c>
      <c r="B908" s="430" t="s">
        <v>891</v>
      </c>
      <c r="C908" s="430" t="s">
        <v>892</v>
      </c>
      <c r="D908" s="430" t="s">
        <v>1340</v>
      </c>
      <c r="E908" s="430" t="s">
        <v>1274</v>
      </c>
      <c r="F908" s="430" t="s">
        <v>1283</v>
      </c>
      <c r="G908" s="431" t="s">
        <v>389</v>
      </c>
      <c r="H908" s="430" t="s">
        <v>390</v>
      </c>
      <c r="I908" s="430" t="s">
        <v>410</v>
      </c>
      <c r="J908" s="430">
        <v>69</v>
      </c>
      <c r="K908" s="432">
        <v>0</v>
      </c>
      <c r="L908" s="433" t="s">
        <v>1276</v>
      </c>
      <c r="M908" s="434" t="s">
        <v>393</v>
      </c>
      <c r="N908" s="435">
        <v>0</v>
      </c>
      <c r="O908" s="435" t="e">
        <v>#NAME?</v>
      </c>
    </row>
    <row r="909" spans="1:15">
      <c r="A909" s="430" t="s">
        <v>1333</v>
      </c>
      <c r="B909" s="430" t="s">
        <v>518</v>
      </c>
      <c r="C909" s="430" t="s">
        <v>977</v>
      </c>
      <c r="D909" s="430" t="s">
        <v>1334</v>
      </c>
      <c r="E909" s="430" t="s">
        <v>1274</v>
      </c>
      <c r="F909" s="430" t="s">
        <v>1283</v>
      </c>
      <c r="G909" s="431" t="s">
        <v>389</v>
      </c>
      <c r="H909" s="430" t="s">
        <v>390</v>
      </c>
      <c r="I909" s="430" t="s">
        <v>391</v>
      </c>
      <c r="J909" s="430">
        <v>77</v>
      </c>
      <c r="K909" s="432">
        <v>0</v>
      </c>
      <c r="L909" s="433" t="s">
        <v>1276</v>
      </c>
      <c r="M909" s="434" t="s">
        <v>393</v>
      </c>
      <c r="N909" s="435">
        <v>0</v>
      </c>
      <c r="O909" s="435" t="e">
        <v>#NAME?</v>
      </c>
    </row>
    <row r="910" spans="1:15">
      <c r="A910" s="430" t="s">
        <v>1333</v>
      </c>
      <c r="B910" s="430" t="s">
        <v>518</v>
      </c>
      <c r="C910" s="430" t="s">
        <v>977</v>
      </c>
      <c r="D910" s="430" t="s">
        <v>1334</v>
      </c>
      <c r="E910" s="430" t="s">
        <v>1274</v>
      </c>
      <c r="F910" s="430" t="s">
        <v>1283</v>
      </c>
      <c r="G910" s="431" t="s">
        <v>389</v>
      </c>
      <c r="H910" s="430" t="s">
        <v>390</v>
      </c>
      <c r="I910" s="430" t="s">
        <v>410</v>
      </c>
      <c r="J910" s="430">
        <v>69</v>
      </c>
      <c r="K910" s="432">
        <v>0</v>
      </c>
      <c r="L910" s="433" t="s">
        <v>1276</v>
      </c>
      <c r="M910" s="434" t="s">
        <v>393</v>
      </c>
      <c r="N910" s="435">
        <v>0</v>
      </c>
      <c r="O910" s="435" t="e">
        <v>#NAME?</v>
      </c>
    </row>
    <row r="911" spans="1:15">
      <c r="A911" s="430" t="s">
        <v>1341</v>
      </c>
      <c r="B911" s="430" t="s">
        <v>910</v>
      </c>
      <c r="C911" s="430" t="s">
        <v>910</v>
      </c>
      <c r="D911" s="430" t="s">
        <v>1297</v>
      </c>
      <c r="E911" s="430" t="s">
        <v>1274</v>
      </c>
      <c r="F911" s="430" t="s">
        <v>1283</v>
      </c>
      <c r="G911" s="431" t="s">
        <v>389</v>
      </c>
      <c r="H911" s="430" t="s">
        <v>390</v>
      </c>
      <c r="I911" s="430" t="s">
        <v>400</v>
      </c>
      <c r="J911" s="430">
        <v>19</v>
      </c>
      <c r="K911" s="432">
        <v>2035673</v>
      </c>
      <c r="L911" s="433" t="s">
        <v>1276</v>
      </c>
      <c r="M911" s="434" t="s">
        <v>393</v>
      </c>
      <c r="N911" s="435">
        <v>2035673</v>
      </c>
      <c r="O911" s="435" t="e">
        <v>#NAME?</v>
      </c>
    </row>
    <row r="912" spans="1:15">
      <c r="A912" s="430" t="s">
        <v>1341</v>
      </c>
      <c r="B912" s="430" t="s">
        <v>910</v>
      </c>
      <c r="C912" s="430" t="s">
        <v>910</v>
      </c>
      <c r="D912" s="430" t="s">
        <v>1297</v>
      </c>
      <c r="E912" s="430" t="s">
        <v>1274</v>
      </c>
      <c r="F912" s="430" t="s">
        <v>1283</v>
      </c>
      <c r="G912" s="431" t="s">
        <v>389</v>
      </c>
      <c r="H912" s="430" t="s">
        <v>390</v>
      </c>
      <c r="I912" s="430" t="s">
        <v>391</v>
      </c>
      <c r="J912" s="430">
        <v>77</v>
      </c>
      <c r="K912" s="432">
        <v>0</v>
      </c>
      <c r="L912" s="433" t="s">
        <v>1276</v>
      </c>
      <c r="M912" s="434" t="s">
        <v>393</v>
      </c>
      <c r="N912" s="435">
        <v>0</v>
      </c>
      <c r="O912" s="435" t="e">
        <v>#NAME?</v>
      </c>
    </row>
    <row r="913" spans="1:15">
      <c r="A913" s="430" t="s">
        <v>1341</v>
      </c>
      <c r="B913" s="430" t="s">
        <v>910</v>
      </c>
      <c r="C913" s="430" t="s">
        <v>910</v>
      </c>
      <c r="D913" s="430" t="s">
        <v>1297</v>
      </c>
      <c r="E913" s="430" t="s">
        <v>1274</v>
      </c>
      <c r="F913" s="430" t="s">
        <v>1283</v>
      </c>
      <c r="G913" s="431" t="s">
        <v>389</v>
      </c>
      <c r="H913" s="430" t="s">
        <v>390</v>
      </c>
      <c r="I913" s="430" t="s">
        <v>410</v>
      </c>
      <c r="J913" s="430">
        <v>69</v>
      </c>
      <c r="K913" s="432">
        <v>0</v>
      </c>
      <c r="L913" s="433" t="s">
        <v>1276</v>
      </c>
      <c r="M913" s="434" t="s">
        <v>393</v>
      </c>
      <c r="N913" s="435">
        <v>0</v>
      </c>
      <c r="O913" s="435" t="e">
        <v>#NAME?</v>
      </c>
    </row>
    <row r="914" spans="1:15">
      <c r="A914" s="430" t="s">
        <v>1342</v>
      </c>
      <c r="B914" s="430" t="s">
        <v>385</v>
      </c>
      <c r="C914" s="430" t="s">
        <v>385</v>
      </c>
      <c r="D914" s="430" t="s">
        <v>1343</v>
      </c>
      <c r="E914" s="430" t="s">
        <v>1274</v>
      </c>
      <c r="F914" s="430" t="s">
        <v>1283</v>
      </c>
      <c r="G914" s="431" t="s">
        <v>389</v>
      </c>
      <c r="H914" s="430" t="s">
        <v>390</v>
      </c>
      <c r="I914" s="430" t="s">
        <v>400</v>
      </c>
      <c r="J914" s="430">
        <v>19</v>
      </c>
      <c r="K914" s="432">
        <v>1679527</v>
      </c>
      <c r="L914" s="433" t="s">
        <v>1276</v>
      </c>
      <c r="M914" s="434" t="s">
        <v>393</v>
      </c>
      <c r="N914" s="435">
        <v>1679527</v>
      </c>
      <c r="O914" s="435" t="e">
        <v>#NAME?</v>
      </c>
    </row>
    <row r="915" spans="1:15">
      <c r="A915" s="430" t="s">
        <v>1342</v>
      </c>
      <c r="B915" s="430" t="s">
        <v>385</v>
      </c>
      <c r="C915" s="430" t="s">
        <v>385</v>
      </c>
      <c r="D915" s="430" t="s">
        <v>1343</v>
      </c>
      <c r="E915" s="430" t="s">
        <v>1274</v>
      </c>
      <c r="F915" s="430" t="s">
        <v>1283</v>
      </c>
      <c r="G915" s="431" t="s">
        <v>389</v>
      </c>
      <c r="H915" s="430" t="s">
        <v>390</v>
      </c>
      <c r="I915" s="430" t="s">
        <v>410</v>
      </c>
      <c r="J915" s="430">
        <v>69</v>
      </c>
      <c r="K915" s="432">
        <v>0</v>
      </c>
      <c r="L915" s="433" t="s">
        <v>1276</v>
      </c>
      <c r="M915" s="434" t="s">
        <v>393</v>
      </c>
      <c r="N915" s="435">
        <v>0</v>
      </c>
      <c r="O915" s="435" t="e">
        <v>#NAME?</v>
      </c>
    </row>
    <row r="916" spans="1:15">
      <c r="A916" s="430" t="s">
        <v>1330</v>
      </c>
      <c r="B916" s="430" t="s">
        <v>464</v>
      </c>
      <c r="C916" s="430" t="s">
        <v>1331</v>
      </c>
      <c r="D916" s="430" t="s">
        <v>1332</v>
      </c>
      <c r="E916" s="430" t="s">
        <v>1274</v>
      </c>
      <c r="F916" s="430" t="s">
        <v>1283</v>
      </c>
      <c r="G916" s="431" t="s">
        <v>389</v>
      </c>
      <c r="H916" s="430" t="s">
        <v>390</v>
      </c>
      <c r="I916" s="430" t="s">
        <v>400</v>
      </c>
      <c r="J916" s="430">
        <v>19</v>
      </c>
      <c r="K916" s="432">
        <v>4196348</v>
      </c>
      <c r="L916" s="433" t="s">
        <v>1276</v>
      </c>
      <c r="M916" s="434" t="s">
        <v>393</v>
      </c>
      <c r="N916" s="435">
        <v>4196348</v>
      </c>
      <c r="O916" s="435" t="e">
        <v>#NAME?</v>
      </c>
    </row>
    <row r="917" spans="1:15">
      <c r="A917" s="430" t="s">
        <v>1330</v>
      </c>
      <c r="B917" s="430" t="s">
        <v>464</v>
      </c>
      <c r="C917" s="430" t="s">
        <v>1331</v>
      </c>
      <c r="D917" s="430" t="s">
        <v>1332</v>
      </c>
      <c r="E917" s="430" t="s">
        <v>1274</v>
      </c>
      <c r="F917" s="430" t="s">
        <v>1283</v>
      </c>
      <c r="G917" s="431" t="s">
        <v>389</v>
      </c>
      <c r="H917" s="430" t="s">
        <v>390</v>
      </c>
      <c r="I917" s="430" t="s">
        <v>410</v>
      </c>
      <c r="J917" s="430">
        <v>69</v>
      </c>
      <c r="K917" s="432">
        <v>0</v>
      </c>
      <c r="L917" s="433" t="s">
        <v>1276</v>
      </c>
      <c r="M917" s="434" t="s">
        <v>393</v>
      </c>
      <c r="N917" s="435">
        <v>0</v>
      </c>
      <c r="O917" s="435" t="e">
        <v>#NAME?</v>
      </c>
    </row>
    <row r="918" spans="1:15">
      <c r="A918" s="430" t="s">
        <v>1344</v>
      </c>
      <c r="B918" s="430" t="s">
        <v>461</v>
      </c>
      <c r="C918" s="430" t="s">
        <v>1345</v>
      </c>
      <c r="D918" s="430" t="s">
        <v>1346</v>
      </c>
      <c r="E918" s="430" t="s">
        <v>1274</v>
      </c>
      <c r="F918" s="430" t="s">
        <v>1283</v>
      </c>
      <c r="G918" s="431" t="s">
        <v>389</v>
      </c>
      <c r="H918" s="430" t="s">
        <v>390</v>
      </c>
      <c r="I918" s="430" t="s">
        <v>400</v>
      </c>
      <c r="J918" s="430">
        <v>19</v>
      </c>
      <c r="K918" s="432">
        <v>2428480</v>
      </c>
      <c r="L918" s="433" t="s">
        <v>1276</v>
      </c>
      <c r="M918" s="434" t="s">
        <v>393</v>
      </c>
      <c r="N918" s="435">
        <v>2428480</v>
      </c>
      <c r="O918" s="435" t="e">
        <v>#NAME?</v>
      </c>
    </row>
    <row r="919" spans="1:15">
      <c r="A919" s="430" t="s">
        <v>1344</v>
      </c>
      <c r="B919" s="430" t="s">
        <v>461</v>
      </c>
      <c r="C919" s="430" t="s">
        <v>1345</v>
      </c>
      <c r="D919" s="430" t="s">
        <v>1346</v>
      </c>
      <c r="E919" s="430" t="s">
        <v>1274</v>
      </c>
      <c r="F919" s="430" t="s">
        <v>1283</v>
      </c>
      <c r="G919" s="431" t="s">
        <v>389</v>
      </c>
      <c r="H919" s="430" t="s">
        <v>390</v>
      </c>
      <c r="I919" s="430" t="s">
        <v>391</v>
      </c>
      <c r="J919" s="430">
        <v>77</v>
      </c>
      <c r="K919" s="432">
        <v>0</v>
      </c>
      <c r="L919" s="433" t="s">
        <v>1276</v>
      </c>
      <c r="M919" s="434" t="s">
        <v>393</v>
      </c>
      <c r="N919" s="435">
        <v>0</v>
      </c>
      <c r="O919" s="435" t="e">
        <v>#NAME?</v>
      </c>
    </row>
    <row r="920" spans="1:15">
      <c r="A920" s="430" t="s">
        <v>1344</v>
      </c>
      <c r="B920" s="430" t="s">
        <v>461</v>
      </c>
      <c r="C920" s="430" t="s">
        <v>1345</v>
      </c>
      <c r="D920" s="430" t="s">
        <v>1346</v>
      </c>
      <c r="E920" s="430" t="s">
        <v>1274</v>
      </c>
      <c r="F920" s="430" t="s">
        <v>1283</v>
      </c>
      <c r="G920" s="431" t="s">
        <v>389</v>
      </c>
      <c r="H920" s="430" t="s">
        <v>390</v>
      </c>
      <c r="I920" s="430" t="s">
        <v>410</v>
      </c>
      <c r="J920" s="430">
        <v>69</v>
      </c>
      <c r="K920" s="432">
        <v>0</v>
      </c>
      <c r="L920" s="433" t="s">
        <v>1276</v>
      </c>
      <c r="M920" s="434" t="s">
        <v>393</v>
      </c>
      <c r="N920" s="435">
        <v>0</v>
      </c>
      <c r="O920" s="435" t="e">
        <v>#NAME?</v>
      </c>
    </row>
    <row r="921" spans="1:15">
      <c r="A921" s="430" t="s">
        <v>1347</v>
      </c>
      <c r="B921" s="430" t="s">
        <v>645</v>
      </c>
      <c r="C921" s="430" t="s">
        <v>1348</v>
      </c>
      <c r="D921" s="430" t="s">
        <v>1349</v>
      </c>
      <c r="E921" s="430" t="s">
        <v>387</v>
      </c>
      <c r="F921" s="430" t="s">
        <v>695</v>
      </c>
      <c r="G921" s="431" t="s">
        <v>389</v>
      </c>
      <c r="H921" s="430" t="s">
        <v>390</v>
      </c>
      <c r="I921" s="430" t="s">
        <v>400</v>
      </c>
      <c r="J921" s="430">
        <v>19</v>
      </c>
      <c r="K921" s="432">
        <v>7583171</v>
      </c>
      <c r="L921" s="433" t="s">
        <v>1276</v>
      </c>
      <c r="M921" s="434" t="s">
        <v>393</v>
      </c>
      <c r="N921" s="435">
        <v>7583171</v>
      </c>
      <c r="O921" s="435" t="e">
        <v>#NAME?</v>
      </c>
    </row>
    <row r="922" spans="1:15">
      <c r="A922" s="430" t="s">
        <v>1347</v>
      </c>
      <c r="B922" s="430" t="s">
        <v>645</v>
      </c>
      <c r="C922" s="430" t="s">
        <v>1348</v>
      </c>
      <c r="D922" s="430" t="s">
        <v>1349</v>
      </c>
      <c r="E922" s="430" t="s">
        <v>387</v>
      </c>
      <c r="F922" s="430" t="s">
        <v>695</v>
      </c>
      <c r="G922" s="431" t="s">
        <v>389</v>
      </c>
      <c r="H922" s="430" t="s">
        <v>390</v>
      </c>
      <c r="I922" s="430" t="s">
        <v>391</v>
      </c>
      <c r="J922" s="430">
        <v>77</v>
      </c>
      <c r="K922" s="432">
        <v>0</v>
      </c>
      <c r="L922" s="433" t="s">
        <v>1276</v>
      </c>
      <c r="M922" s="434" t="s">
        <v>393</v>
      </c>
      <c r="N922" s="435">
        <v>0</v>
      </c>
      <c r="O922" s="435" t="e">
        <v>#NAME?</v>
      </c>
    </row>
    <row r="923" spans="1:15">
      <c r="A923" s="430" t="s">
        <v>1347</v>
      </c>
      <c r="B923" s="430" t="s">
        <v>645</v>
      </c>
      <c r="C923" s="430" t="s">
        <v>1348</v>
      </c>
      <c r="D923" s="430" t="s">
        <v>1349</v>
      </c>
      <c r="E923" s="430" t="s">
        <v>387</v>
      </c>
      <c r="F923" s="430" t="s">
        <v>695</v>
      </c>
      <c r="G923" s="431" t="s">
        <v>389</v>
      </c>
      <c r="H923" s="430" t="s">
        <v>390</v>
      </c>
      <c r="I923" s="430" t="s">
        <v>410</v>
      </c>
      <c r="J923" s="430">
        <v>69</v>
      </c>
      <c r="K923" s="432">
        <v>0</v>
      </c>
      <c r="L923" s="433" t="s">
        <v>1276</v>
      </c>
      <c r="M923" s="434" t="s">
        <v>393</v>
      </c>
      <c r="N923" s="435">
        <v>0</v>
      </c>
      <c r="O923" s="435" t="e">
        <v>#NAME?</v>
      </c>
    </row>
    <row r="924" spans="1:15">
      <c r="A924" s="430" t="s">
        <v>1350</v>
      </c>
      <c r="B924" s="430" t="s">
        <v>1351</v>
      </c>
      <c r="C924" s="430" t="s">
        <v>1351</v>
      </c>
      <c r="D924" s="430" t="s">
        <v>1280</v>
      </c>
      <c r="E924" s="430" t="s">
        <v>1274</v>
      </c>
      <c r="F924" s="430" t="s">
        <v>1283</v>
      </c>
      <c r="G924" s="431" t="s">
        <v>389</v>
      </c>
      <c r="H924" s="430" t="s">
        <v>390</v>
      </c>
      <c r="I924" s="430" t="s">
        <v>415</v>
      </c>
      <c r="J924" s="430">
        <v>61</v>
      </c>
      <c r="K924" s="432">
        <v>0</v>
      </c>
      <c r="L924" s="433" t="s">
        <v>1276</v>
      </c>
      <c r="M924" s="434" t="s">
        <v>393</v>
      </c>
      <c r="N924" s="435">
        <v>0</v>
      </c>
      <c r="O924" s="435" t="e">
        <v>#NAME?</v>
      </c>
    </row>
    <row r="925" spans="1:15">
      <c r="A925" s="430" t="s">
        <v>1350</v>
      </c>
      <c r="B925" s="430" t="s">
        <v>1351</v>
      </c>
      <c r="C925" s="430" t="s">
        <v>1351</v>
      </c>
      <c r="D925" s="430" t="s">
        <v>1280</v>
      </c>
      <c r="E925" s="430" t="s">
        <v>1274</v>
      </c>
      <c r="F925" s="430" t="s">
        <v>1283</v>
      </c>
      <c r="G925" s="431" t="s">
        <v>389</v>
      </c>
      <c r="H925" s="430" t="s">
        <v>390</v>
      </c>
      <c r="I925" s="430" t="s">
        <v>400</v>
      </c>
      <c r="J925" s="430">
        <v>19</v>
      </c>
      <c r="K925" s="432">
        <v>3905655</v>
      </c>
      <c r="L925" s="433" t="s">
        <v>1276</v>
      </c>
      <c r="M925" s="434" t="s">
        <v>393</v>
      </c>
      <c r="N925" s="435">
        <v>3905655</v>
      </c>
      <c r="O925" s="435" t="e">
        <v>#NAME?</v>
      </c>
    </row>
    <row r="926" spans="1:15">
      <c r="A926" s="430" t="s">
        <v>1350</v>
      </c>
      <c r="B926" s="430" t="s">
        <v>1351</v>
      </c>
      <c r="C926" s="430" t="s">
        <v>1351</v>
      </c>
      <c r="D926" s="430" t="s">
        <v>1280</v>
      </c>
      <c r="E926" s="430" t="s">
        <v>1274</v>
      </c>
      <c r="F926" s="430" t="s">
        <v>1283</v>
      </c>
      <c r="G926" s="431" t="s">
        <v>389</v>
      </c>
      <c r="H926" s="430" t="s">
        <v>390</v>
      </c>
      <c r="I926" s="430" t="s">
        <v>391</v>
      </c>
      <c r="J926" s="430">
        <v>77</v>
      </c>
      <c r="K926" s="432">
        <v>0</v>
      </c>
      <c r="L926" s="433" t="s">
        <v>1276</v>
      </c>
      <c r="M926" s="434" t="s">
        <v>393</v>
      </c>
      <c r="N926" s="435">
        <v>0</v>
      </c>
      <c r="O926" s="435" t="e">
        <v>#NAME?</v>
      </c>
    </row>
    <row r="927" spans="1:15">
      <c r="A927" s="430" t="s">
        <v>1350</v>
      </c>
      <c r="B927" s="430" t="s">
        <v>1351</v>
      </c>
      <c r="C927" s="430" t="s">
        <v>1351</v>
      </c>
      <c r="D927" s="430" t="s">
        <v>1280</v>
      </c>
      <c r="E927" s="430" t="s">
        <v>1274</v>
      </c>
      <c r="F927" s="430" t="s">
        <v>1283</v>
      </c>
      <c r="G927" s="431" t="s">
        <v>389</v>
      </c>
      <c r="H927" s="430" t="s">
        <v>390</v>
      </c>
      <c r="I927" s="430" t="s">
        <v>410</v>
      </c>
      <c r="J927" s="430">
        <v>69</v>
      </c>
      <c r="K927" s="432">
        <v>0</v>
      </c>
      <c r="L927" s="433" t="s">
        <v>1276</v>
      </c>
      <c r="M927" s="434" t="s">
        <v>393</v>
      </c>
      <c r="N927" s="435">
        <v>0</v>
      </c>
      <c r="O927" s="435" t="e">
        <v>#NAME?</v>
      </c>
    </row>
    <row r="928" spans="1:15">
      <c r="A928" s="430" t="s">
        <v>1352</v>
      </c>
      <c r="B928" s="430" t="s">
        <v>768</v>
      </c>
      <c r="C928" s="430" t="s">
        <v>768</v>
      </c>
      <c r="D928" s="430" t="s">
        <v>1352</v>
      </c>
      <c r="E928" s="430" t="s">
        <v>1274</v>
      </c>
      <c r="F928" s="430" t="s">
        <v>1283</v>
      </c>
      <c r="G928" s="431" t="s">
        <v>389</v>
      </c>
      <c r="H928" s="430" t="s">
        <v>390</v>
      </c>
      <c r="I928" s="430" t="s">
        <v>400</v>
      </c>
      <c r="J928" s="430">
        <v>19</v>
      </c>
      <c r="K928" s="432">
        <v>7755788</v>
      </c>
      <c r="L928" s="433" t="s">
        <v>1276</v>
      </c>
      <c r="M928" s="434" t="s">
        <v>393</v>
      </c>
      <c r="N928" s="435">
        <v>7755788</v>
      </c>
      <c r="O928" s="435" t="e">
        <v>#NAME?</v>
      </c>
    </row>
    <row r="929" spans="1:15">
      <c r="A929" s="430" t="s">
        <v>1352</v>
      </c>
      <c r="B929" s="430" t="s">
        <v>768</v>
      </c>
      <c r="C929" s="430" t="s">
        <v>768</v>
      </c>
      <c r="D929" s="430" t="s">
        <v>1352</v>
      </c>
      <c r="E929" s="430" t="s">
        <v>1274</v>
      </c>
      <c r="F929" s="430" t="s">
        <v>1283</v>
      </c>
      <c r="G929" s="431" t="s">
        <v>389</v>
      </c>
      <c r="H929" s="430" t="s">
        <v>390</v>
      </c>
      <c r="I929" s="430" t="s">
        <v>391</v>
      </c>
      <c r="J929" s="430">
        <v>77</v>
      </c>
      <c r="K929" s="432">
        <v>0</v>
      </c>
      <c r="L929" s="433" t="s">
        <v>1276</v>
      </c>
      <c r="M929" s="434" t="s">
        <v>393</v>
      </c>
      <c r="N929" s="435">
        <v>0</v>
      </c>
      <c r="O929" s="435" t="e">
        <v>#NAME?</v>
      </c>
    </row>
    <row r="930" spans="1:15">
      <c r="A930" s="430" t="s">
        <v>1352</v>
      </c>
      <c r="B930" s="430" t="s">
        <v>768</v>
      </c>
      <c r="C930" s="430" t="s">
        <v>768</v>
      </c>
      <c r="D930" s="430" t="s">
        <v>1352</v>
      </c>
      <c r="E930" s="430" t="s">
        <v>1274</v>
      </c>
      <c r="F930" s="430" t="s">
        <v>1283</v>
      </c>
      <c r="G930" s="431" t="s">
        <v>389</v>
      </c>
      <c r="H930" s="430" t="s">
        <v>390</v>
      </c>
      <c r="I930" s="430" t="s">
        <v>410</v>
      </c>
      <c r="J930" s="430">
        <v>69</v>
      </c>
      <c r="K930" s="432">
        <v>0</v>
      </c>
      <c r="L930" s="433" t="s">
        <v>1276</v>
      </c>
      <c r="M930" s="434" t="s">
        <v>393</v>
      </c>
      <c r="N930" s="435">
        <v>0</v>
      </c>
      <c r="O930" s="435" t="e">
        <v>#NAME?</v>
      </c>
    </row>
    <row r="931" spans="1:15">
      <c r="A931" s="430" t="s">
        <v>1353</v>
      </c>
      <c r="B931" s="430" t="s">
        <v>429</v>
      </c>
      <c r="C931" s="430" t="s">
        <v>429</v>
      </c>
      <c r="D931" s="430" t="s">
        <v>1315</v>
      </c>
      <c r="E931" s="430" t="s">
        <v>1274</v>
      </c>
      <c r="F931" s="430" t="s">
        <v>1283</v>
      </c>
      <c r="G931" s="431" t="s">
        <v>389</v>
      </c>
      <c r="H931" s="430" t="s">
        <v>390</v>
      </c>
      <c r="I931" s="430" t="s">
        <v>415</v>
      </c>
      <c r="J931" s="430">
        <v>61</v>
      </c>
      <c r="K931" s="432">
        <v>112</v>
      </c>
      <c r="L931" s="433" t="s">
        <v>1276</v>
      </c>
      <c r="M931" s="434" t="s">
        <v>393</v>
      </c>
      <c r="N931" s="435">
        <v>112</v>
      </c>
      <c r="O931" s="435" t="e">
        <v>#NAME?</v>
      </c>
    </row>
    <row r="932" spans="1:15">
      <c r="A932" s="430" t="s">
        <v>1353</v>
      </c>
      <c r="B932" s="430" t="s">
        <v>429</v>
      </c>
      <c r="C932" s="430" t="s">
        <v>429</v>
      </c>
      <c r="D932" s="430" t="s">
        <v>1315</v>
      </c>
      <c r="E932" s="430" t="s">
        <v>1274</v>
      </c>
      <c r="F932" s="430" t="s">
        <v>1283</v>
      </c>
      <c r="G932" s="431" t="s">
        <v>389</v>
      </c>
      <c r="H932" s="430" t="s">
        <v>390</v>
      </c>
      <c r="I932" s="430" t="s">
        <v>400</v>
      </c>
      <c r="J932" s="430">
        <v>19</v>
      </c>
      <c r="K932" s="432">
        <v>8072431</v>
      </c>
      <c r="L932" s="433" t="s">
        <v>1276</v>
      </c>
      <c r="M932" s="434" t="s">
        <v>393</v>
      </c>
      <c r="N932" s="435">
        <v>8072431</v>
      </c>
      <c r="O932" s="435" t="e">
        <v>#NAME?</v>
      </c>
    </row>
    <row r="933" spans="1:15">
      <c r="A933" s="430" t="s">
        <v>1353</v>
      </c>
      <c r="B933" s="430" t="s">
        <v>429</v>
      </c>
      <c r="C933" s="430" t="s">
        <v>429</v>
      </c>
      <c r="D933" s="430" t="s">
        <v>1315</v>
      </c>
      <c r="E933" s="430" t="s">
        <v>1274</v>
      </c>
      <c r="F933" s="430" t="s">
        <v>1283</v>
      </c>
      <c r="G933" s="431" t="s">
        <v>389</v>
      </c>
      <c r="H933" s="430" t="s">
        <v>390</v>
      </c>
      <c r="I933" s="430" t="s">
        <v>410</v>
      </c>
      <c r="J933" s="430">
        <v>69</v>
      </c>
      <c r="K933" s="432">
        <v>0</v>
      </c>
      <c r="L933" s="433" t="s">
        <v>1276</v>
      </c>
      <c r="M933" s="434" t="s">
        <v>393</v>
      </c>
      <c r="N933" s="435">
        <v>0</v>
      </c>
      <c r="O933" s="435" t="e">
        <v>#NAME?</v>
      </c>
    </row>
    <row r="934" spans="1:15">
      <c r="O934" s="26">
        <v>3756101341</v>
      </c>
    </row>
  </sheetData>
  <autoFilter ref="A1:O934" xr:uid="{00000000-0009-0000-0000-000000000000}">
    <filterColumn colId="11">
      <filters>
        <filter val="בינוי"/>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X59"/>
  <sheetViews>
    <sheetView zoomScale="85" zoomScaleNormal="85" workbookViewId="0">
      <selection activeCell="G14" sqref="G14"/>
    </sheetView>
  </sheetViews>
  <sheetFormatPr defaultRowHeight="14.25"/>
  <cols>
    <col min="1" max="1" width="31.5" bestFit="1" customWidth="1"/>
    <col min="2" max="2" width="32.5" bestFit="1" customWidth="1"/>
    <col min="3" max="3" width="12.75" bestFit="1" customWidth="1"/>
    <col min="4" max="4" width="29.125" bestFit="1" customWidth="1"/>
    <col min="5" max="5" width="23" bestFit="1" customWidth="1"/>
    <col min="6" max="6" width="24.5" bestFit="1" customWidth="1"/>
    <col min="7" max="7" width="26" bestFit="1" customWidth="1"/>
    <col min="8" max="9" width="23" bestFit="1" customWidth="1"/>
    <col min="10" max="10" width="31.875" customWidth="1"/>
    <col min="11" max="11" width="23" bestFit="1" customWidth="1"/>
    <col min="12" max="12" width="37" customWidth="1"/>
    <col min="13" max="15" width="23" bestFit="1" customWidth="1"/>
    <col min="18" max="18" width="16.125" bestFit="1" customWidth="1"/>
  </cols>
  <sheetData>
    <row r="1" spans="1:24" ht="21" thickBot="1">
      <c r="A1" s="684" t="s">
        <v>333</v>
      </c>
      <c r="B1" s="685"/>
      <c r="C1" s="685"/>
      <c r="D1" s="685"/>
      <c r="E1" s="685"/>
      <c r="F1" s="685"/>
      <c r="G1" s="685"/>
      <c r="H1" s="685"/>
      <c r="I1" s="685"/>
      <c r="J1" s="685"/>
      <c r="K1" s="685"/>
      <c r="L1" s="685"/>
      <c r="M1" s="685"/>
      <c r="N1" s="685"/>
      <c r="O1" s="686"/>
      <c r="R1" s="892" t="s">
        <v>1565</v>
      </c>
      <c r="S1" s="893"/>
      <c r="T1" s="893"/>
    </row>
    <row r="2" spans="1:24" ht="15.75" thickBot="1">
      <c r="A2" s="384"/>
      <c r="B2" s="384" t="s">
        <v>1530</v>
      </c>
      <c r="C2" s="384">
        <v>2013</v>
      </c>
      <c r="D2" s="384" t="s">
        <v>1354</v>
      </c>
      <c r="E2" s="384" t="s">
        <v>1355</v>
      </c>
      <c r="F2" s="384" t="s">
        <v>1356</v>
      </c>
      <c r="G2" s="384" t="s">
        <v>1357</v>
      </c>
      <c r="H2" s="384" t="s">
        <v>1357</v>
      </c>
      <c r="I2" s="384" t="s">
        <v>1358</v>
      </c>
      <c r="J2" s="384" t="s">
        <v>334</v>
      </c>
      <c r="K2" s="384" t="s">
        <v>335</v>
      </c>
      <c r="L2" s="384" t="s">
        <v>336</v>
      </c>
      <c r="M2" s="384" t="s">
        <v>337</v>
      </c>
      <c r="N2" s="384" t="s">
        <v>338</v>
      </c>
      <c r="O2" s="384" t="s">
        <v>1359</v>
      </c>
      <c r="R2" s="894"/>
      <c r="S2" s="895">
        <v>2022</v>
      </c>
      <c r="T2" s="895">
        <v>2022</v>
      </c>
    </row>
    <row r="3" spans="1:24" ht="15">
      <c r="A3" s="385" t="s">
        <v>0</v>
      </c>
      <c r="B3" s="545">
        <f>((C3*(3/8))+(D3*(5/8)))</f>
        <v>15.65375</v>
      </c>
      <c r="C3" s="546">
        <v>17.260000000000002</v>
      </c>
      <c r="D3" s="546">
        <v>14.69</v>
      </c>
      <c r="E3" s="438"/>
      <c r="F3" s="407"/>
      <c r="G3" s="407"/>
      <c r="H3" s="407"/>
      <c r="I3" s="407"/>
      <c r="J3" s="407"/>
      <c r="K3" s="407"/>
      <c r="L3" s="408"/>
      <c r="M3" s="408"/>
      <c r="N3" s="408"/>
      <c r="O3" s="409"/>
      <c r="R3" s="896" t="s">
        <v>1566</v>
      </c>
      <c r="S3" s="899">
        <v>0.70199999999999996</v>
      </c>
      <c r="T3" s="900">
        <v>8535</v>
      </c>
    </row>
    <row r="4" spans="1:24" ht="15">
      <c r="A4" s="386" t="s">
        <v>339</v>
      </c>
      <c r="B4" s="545">
        <f t="shared" ref="B4:B12" si="0">((C4*(3/8))+(D4*(5/8)))</f>
        <v>0.90874999999999995</v>
      </c>
      <c r="C4" s="547">
        <v>0.69</v>
      </c>
      <c r="D4" s="547">
        <v>1.04</v>
      </c>
      <c r="E4" s="439"/>
      <c r="F4" s="410"/>
      <c r="G4" s="410"/>
      <c r="H4" s="410"/>
      <c r="I4" s="410"/>
      <c r="J4" s="410"/>
      <c r="K4" s="410"/>
      <c r="L4" s="411"/>
      <c r="M4" s="411"/>
      <c r="N4" s="411"/>
      <c r="O4" s="412"/>
      <c r="R4" s="897" t="s">
        <v>1567</v>
      </c>
      <c r="S4" s="899">
        <v>9.5000000000000001E-2</v>
      </c>
      <c r="T4" s="900">
        <v>1155</v>
      </c>
    </row>
    <row r="5" spans="1:24" ht="15">
      <c r="A5" s="386" t="s">
        <v>340</v>
      </c>
      <c r="B5" s="545">
        <f t="shared" si="0"/>
        <v>0.32874999999999999</v>
      </c>
      <c r="C5" s="548">
        <v>0.26</v>
      </c>
      <c r="D5" s="548">
        <v>0.37</v>
      </c>
      <c r="E5" s="437"/>
      <c r="F5" s="413"/>
      <c r="G5" s="413"/>
      <c r="H5" s="413"/>
      <c r="I5" s="413"/>
      <c r="J5" s="413"/>
      <c r="K5" s="413"/>
      <c r="L5" s="411"/>
      <c r="M5" s="411"/>
      <c r="N5" s="411"/>
      <c r="O5" s="412"/>
      <c r="R5" s="897" t="s">
        <v>1568</v>
      </c>
      <c r="S5" s="899">
        <v>4.8000000000000001E-2</v>
      </c>
      <c r="T5" s="900">
        <v>580</v>
      </c>
    </row>
    <row r="6" spans="1:24" ht="15">
      <c r="A6" s="386" t="s">
        <v>341</v>
      </c>
      <c r="B6" s="545">
        <f t="shared" si="0"/>
        <v>1.8499999999999999</v>
      </c>
      <c r="C6" s="548">
        <v>1.7</v>
      </c>
      <c r="D6" s="548">
        <v>1.94</v>
      </c>
      <c r="E6" s="437"/>
      <c r="F6" s="413"/>
      <c r="G6" s="413"/>
      <c r="H6" s="413"/>
      <c r="I6" s="413"/>
      <c r="J6" s="413"/>
      <c r="K6" s="413"/>
      <c r="L6" s="411"/>
      <c r="M6" s="411"/>
      <c r="N6" s="411"/>
      <c r="O6" s="412"/>
      <c r="R6" s="897" t="s">
        <v>1569</v>
      </c>
      <c r="S6" s="899">
        <v>0.06</v>
      </c>
      <c r="T6" s="900">
        <v>734</v>
      </c>
    </row>
    <row r="7" spans="1:24" ht="15">
      <c r="A7" s="386" t="s">
        <v>342</v>
      </c>
      <c r="B7" s="545">
        <f t="shared" si="0"/>
        <v>2.2012499999999999</v>
      </c>
      <c r="C7" s="548">
        <v>1.77</v>
      </c>
      <c r="D7" s="548">
        <v>2.46</v>
      </c>
      <c r="E7" s="437"/>
      <c r="F7" s="413"/>
      <c r="G7" s="413"/>
      <c r="H7" s="413"/>
      <c r="I7" s="413"/>
      <c r="J7" s="413"/>
      <c r="K7" s="413"/>
      <c r="L7" s="411"/>
      <c r="M7" s="411"/>
      <c r="N7" s="411"/>
      <c r="O7" s="412"/>
      <c r="R7" s="897" t="s">
        <v>1570</v>
      </c>
      <c r="S7" s="899">
        <v>3.5999999999999997E-2</v>
      </c>
      <c r="T7" s="900">
        <v>434</v>
      </c>
    </row>
    <row r="8" spans="1:24" ht="15">
      <c r="A8" s="386" t="s">
        <v>343</v>
      </c>
      <c r="B8" s="545">
        <f t="shared" si="0"/>
        <v>2.4562499999999998</v>
      </c>
      <c r="C8" s="548">
        <v>2.5499999999999998</v>
      </c>
      <c r="D8" s="548">
        <v>2.4</v>
      </c>
      <c r="E8" s="437"/>
      <c r="F8" s="413"/>
      <c r="G8" s="413"/>
      <c r="H8" s="413"/>
      <c r="I8" s="413"/>
      <c r="J8" s="413"/>
      <c r="K8" s="413"/>
      <c r="L8" s="411"/>
      <c r="M8" s="411"/>
      <c r="N8" s="411"/>
      <c r="O8" s="412"/>
      <c r="R8" s="897" t="s">
        <v>1571</v>
      </c>
      <c r="S8" s="901">
        <v>3.3000000000000002E-2</v>
      </c>
      <c r="T8" s="900">
        <v>396</v>
      </c>
    </row>
    <row r="9" spans="1:24" ht="15.75" thickBot="1">
      <c r="A9" s="386" t="s">
        <v>344</v>
      </c>
      <c r="B9" s="545">
        <f t="shared" si="0"/>
        <v>1.04</v>
      </c>
      <c r="C9" s="548">
        <f>2.03/2</f>
        <v>1.0149999999999999</v>
      </c>
      <c r="D9" s="548">
        <f>2.11/2</f>
        <v>1.0549999999999999</v>
      </c>
      <c r="E9" s="437"/>
      <c r="F9" s="413"/>
      <c r="G9" s="413"/>
      <c r="H9" s="413"/>
      <c r="I9" s="413"/>
      <c r="J9" s="413"/>
      <c r="K9" s="413"/>
      <c r="L9" s="411"/>
      <c r="M9" s="411"/>
      <c r="N9" s="411"/>
      <c r="O9" s="412"/>
      <c r="R9" s="897" t="s">
        <v>1572</v>
      </c>
      <c r="S9" s="902">
        <v>2.7E-2</v>
      </c>
      <c r="T9" s="903">
        <v>331</v>
      </c>
    </row>
    <row r="10" spans="1:24" ht="15.75" thickBot="1">
      <c r="A10" s="386" t="s">
        <v>345</v>
      </c>
      <c r="B10" s="545">
        <f t="shared" si="0"/>
        <v>1.04</v>
      </c>
      <c r="C10" s="548">
        <f>2.03/2</f>
        <v>1.0149999999999999</v>
      </c>
      <c r="D10" s="548">
        <f>2.11/2</f>
        <v>1.0549999999999999</v>
      </c>
      <c r="E10" s="437"/>
      <c r="F10" s="414"/>
      <c r="G10" s="414"/>
      <c r="H10" s="414"/>
      <c r="I10" s="414"/>
      <c r="J10" s="414"/>
      <c r="K10" s="414"/>
      <c r="L10" s="411"/>
      <c r="M10" s="411"/>
      <c r="N10" s="411"/>
      <c r="O10" s="412"/>
      <c r="R10" s="897" t="s">
        <v>1573</v>
      </c>
      <c r="S10" s="904"/>
      <c r="T10" s="905">
        <v>12165</v>
      </c>
    </row>
    <row r="11" spans="1:24" ht="15.75" thickBot="1">
      <c r="A11" s="386" t="s">
        <v>346</v>
      </c>
      <c r="B11" s="545">
        <f t="shared" si="0"/>
        <v>0.7350000000000001</v>
      </c>
      <c r="C11" s="548">
        <v>0.66</v>
      </c>
      <c r="D11" s="548">
        <v>0.78</v>
      </c>
      <c r="E11" s="437"/>
      <c r="F11" s="413"/>
      <c r="G11" s="413"/>
      <c r="H11" s="413"/>
      <c r="I11" s="413"/>
      <c r="J11" s="413"/>
      <c r="K11" s="413"/>
      <c r="L11" s="411"/>
      <c r="M11" s="411"/>
      <c r="N11" s="411"/>
      <c r="O11" s="412"/>
      <c r="R11" s="898" t="s">
        <v>1574</v>
      </c>
      <c r="S11" s="906"/>
      <c r="T11" s="907">
        <v>82287</v>
      </c>
    </row>
    <row r="12" spans="1:24" ht="15.75" thickBot="1">
      <c r="A12" s="386" t="s">
        <v>347</v>
      </c>
      <c r="B12" s="545">
        <f t="shared" si="0"/>
        <v>17.973749999999999</v>
      </c>
      <c r="C12" s="548">
        <v>16.079999999999998</v>
      </c>
      <c r="D12" s="548">
        <v>19.11</v>
      </c>
      <c r="E12" s="437"/>
      <c r="F12" s="413"/>
      <c r="G12" s="413"/>
      <c r="H12" s="413"/>
      <c r="I12" s="413"/>
      <c r="J12" s="413"/>
      <c r="K12" s="413"/>
      <c r="L12" s="411"/>
      <c r="M12" s="411"/>
      <c r="N12" s="411"/>
      <c r="O12" s="412"/>
    </row>
    <row r="13" spans="1:24" ht="16.5" thickBot="1">
      <c r="A13" s="388" t="s">
        <v>5</v>
      </c>
      <c r="B13" s="560">
        <f>SUM(B3:B12)</f>
        <v>44.1875</v>
      </c>
      <c r="C13" s="415">
        <f>SUM(C3:C12)</f>
        <v>43</v>
      </c>
      <c r="D13" s="440"/>
      <c r="E13" s="415"/>
      <c r="F13" s="389"/>
      <c r="G13" s="389"/>
      <c r="H13" s="389"/>
      <c r="I13" s="389"/>
      <c r="J13" s="389"/>
      <c r="K13" s="389"/>
      <c r="L13" s="389"/>
      <c r="M13" s="389"/>
      <c r="N13" s="389"/>
      <c r="O13" s="15"/>
      <c r="R13" s="908" t="s">
        <v>1575</v>
      </c>
      <c r="S13" s="909"/>
      <c r="T13" s="909"/>
      <c r="U13" s="909"/>
      <c r="V13" s="909"/>
      <c r="W13" s="909"/>
      <c r="X13" s="910"/>
    </row>
    <row r="14" spans="1:24" ht="15">
      <c r="R14" s="911"/>
      <c r="S14" s="912">
        <v>2017</v>
      </c>
      <c r="T14" s="912">
        <v>2018</v>
      </c>
      <c r="U14" s="912">
        <v>2019</v>
      </c>
      <c r="V14" s="912">
        <v>2020</v>
      </c>
      <c r="W14" s="912">
        <v>2021</v>
      </c>
      <c r="X14" s="913">
        <v>2022</v>
      </c>
    </row>
    <row r="15" spans="1:24" ht="15.75" thickBot="1">
      <c r="R15" s="914" t="s">
        <v>271</v>
      </c>
      <c r="S15" s="915">
        <v>75770</v>
      </c>
      <c r="T15" s="915">
        <v>76917</v>
      </c>
      <c r="U15" s="915">
        <v>77825</v>
      </c>
      <c r="V15" s="915">
        <v>79255</v>
      </c>
      <c r="W15" s="915">
        <v>80914</v>
      </c>
      <c r="X15" s="916">
        <v>82287</v>
      </c>
    </row>
    <row r="16" spans="1:24" ht="15" thickBot="1"/>
    <row r="17" spans="1:18" ht="29.25" thickBot="1">
      <c r="A17" s="687" t="s">
        <v>348</v>
      </c>
      <c r="B17" s="688"/>
      <c r="C17" s="688"/>
      <c r="D17" s="688"/>
      <c r="E17" s="688"/>
      <c r="F17" s="688"/>
      <c r="G17" s="689"/>
      <c r="J17" s="684" t="s">
        <v>349</v>
      </c>
      <c r="K17" s="685"/>
      <c r="L17" s="685"/>
      <c r="M17" s="685"/>
      <c r="N17" s="686"/>
      <c r="R17" s="935" t="s">
        <v>1577</v>
      </c>
    </row>
    <row r="18" spans="1:18">
      <c r="A18" s="390" t="s">
        <v>350</v>
      </c>
      <c r="B18" s="390" t="s">
        <v>351</v>
      </c>
      <c r="C18" s="390" t="s">
        <v>352</v>
      </c>
      <c r="D18" s="390" t="s">
        <v>353</v>
      </c>
      <c r="E18" s="390" t="s">
        <v>354</v>
      </c>
      <c r="F18" s="390" t="s">
        <v>355</v>
      </c>
      <c r="G18" s="390"/>
      <c r="J18" s="386"/>
      <c r="K18" s="391" t="s">
        <v>352</v>
      </c>
      <c r="L18" s="391" t="s">
        <v>353</v>
      </c>
      <c r="M18" s="391" t="s">
        <v>354</v>
      </c>
      <c r="N18" s="392" t="s">
        <v>356</v>
      </c>
      <c r="R18" s="936">
        <v>2288</v>
      </c>
    </row>
    <row r="19" spans="1:18">
      <c r="A19" s="400">
        <v>1140</v>
      </c>
      <c r="B19" s="400">
        <v>480</v>
      </c>
      <c r="C19" s="400">
        <v>222</v>
      </c>
      <c r="D19" s="400">
        <v>20</v>
      </c>
      <c r="E19" s="400">
        <v>56</v>
      </c>
      <c r="F19" s="400">
        <v>71</v>
      </c>
      <c r="G19" s="387"/>
      <c r="J19" s="386" t="s">
        <v>0</v>
      </c>
      <c r="K19" s="404">
        <f>$D30</f>
        <v>3475.1325000000002</v>
      </c>
      <c r="L19" s="404">
        <f>$E30</f>
        <v>313.07499999999999</v>
      </c>
      <c r="M19" s="404">
        <f>$F30</f>
        <v>876.61</v>
      </c>
      <c r="N19" s="543">
        <f>SUM(K19:M19)</f>
        <v>4664.8175000000001</v>
      </c>
    </row>
    <row r="20" spans="1:18">
      <c r="J20" s="386" t="s">
        <v>339</v>
      </c>
      <c r="K20" s="404">
        <f t="shared" ref="K20:K28" si="1">$D31</f>
        <v>201.74249999999998</v>
      </c>
      <c r="L20" s="404">
        <f t="shared" ref="L20:L28" si="2">$E31</f>
        <v>18.174999999999997</v>
      </c>
      <c r="M20" s="404">
        <f t="shared" ref="M20:M28" si="3">$F31</f>
        <v>50.89</v>
      </c>
      <c r="N20" s="543">
        <f t="shared" ref="N20:N31" si="4">SUM(K20:M20)</f>
        <v>270.80749999999995</v>
      </c>
    </row>
    <row r="21" spans="1:18" ht="15" thickBot="1">
      <c r="A21" s="393"/>
      <c r="J21" s="386" t="s">
        <v>340</v>
      </c>
      <c r="K21" s="404">
        <f t="shared" si="1"/>
        <v>72.982500000000002</v>
      </c>
      <c r="L21" s="404">
        <f t="shared" si="2"/>
        <v>6.5749999999999993</v>
      </c>
      <c r="M21" s="404">
        <f t="shared" si="3"/>
        <v>18.41</v>
      </c>
      <c r="N21" s="543">
        <f t="shared" si="4"/>
        <v>97.967500000000001</v>
      </c>
    </row>
    <row r="22" spans="1:18" ht="21" thickBot="1">
      <c r="A22" s="687" t="s">
        <v>357</v>
      </c>
      <c r="B22" s="688"/>
      <c r="C22" s="688"/>
      <c r="D22" s="688"/>
      <c r="E22" s="688"/>
      <c r="F22" s="689"/>
      <c r="J22" s="386" t="s">
        <v>341</v>
      </c>
      <c r="K22" s="404">
        <f t="shared" si="1"/>
        <v>410.7</v>
      </c>
      <c r="L22" s="404">
        <f t="shared" si="2"/>
        <v>37</v>
      </c>
      <c r="M22" s="404">
        <f t="shared" si="3"/>
        <v>103.6</v>
      </c>
      <c r="N22" s="543">
        <f t="shared" si="4"/>
        <v>551.29999999999995</v>
      </c>
    </row>
    <row r="23" spans="1:18" ht="15" thickBot="1">
      <c r="A23" s="385" t="s">
        <v>185</v>
      </c>
      <c r="B23" s="394" t="s">
        <v>182</v>
      </c>
      <c r="C23" s="394" t="s">
        <v>358</v>
      </c>
      <c r="D23" s="394" t="s">
        <v>122</v>
      </c>
      <c r="E23" s="394" t="s">
        <v>359</v>
      </c>
      <c r="F23" s="395" t="s">
        <v>360</v>
      </c>
      <c r="J23" s="386" t="s">
        <v>342</v>
      </c>
      <c r="K23" s="404">
        <f t="shared" si="1"/>
        <v>488.67750000000001</v>
      </c>
      <c r="L23" s="404">
        <f t="shared" si="2"/>
        <v>44.024999999999999</v>
      </c>
      <c r="M23" s="404">
        <f t="shared" si="3"/>
        <v>123.27</v>
      </c>
      <c r="N23" s="543">
        <f t="shared" si="4"/>
        <v>655.97249999999997</v>
      </c>
    </row>
    <row r="24" spans="1:18" ht="15" thickBot="1">
      <c r="A24" s="401">
        <v>3.22</v>
      </c>
      <c r="B24" s="402">
        <v>0.57133968785942613</v>
      </c>
      <c r="C24" s="402">
        <v>1.2892012132304275E-3</v>
      </c>
      <c r="D24" s="402">
        <v>3.8015684271714907E-5</v>
      </c>
      <c r="E24" s="402">
        <v>4.9072038661496531E-5</v>
      </c>
      <c r="F24" s="403">
        <v>8.14</v>
      </c>
      <c r="J24" s="386" t="s">
        <v>343</v>
      </c>
      <c r="K24" s="404">
        <f t="shared" si="1"/>
        <v>545.28749999999991</v>
      </c>
      <c r="L24" s="404">
        <f t="shared" si="2"/>
        <v>49.125</v>
      </c>
      <c r="M24" s="404">
        <f t="shared" si="3"/>
        <v>137.54999999999998</v>
      </c>
      <c r="N24" s="543">
        <f t="shared" si="4"/>
        <v>731.96249999999986</v>
      </c>
    </row>
    <row r="25" spans="1:18">
      <c r="J25" s="386" t="s">
        <v>344</v>
      </c>
      <c r="K25" s="404">
        <f t="shared" si="1"/>
        <v>230.88</v>
      </c>
      <c r="L25" s="404">
        <f t="shared" si="2"/>
        <v>20.8</v>
      </c>
      <c r="M25" s="404">
        <f t="shared" si="3"/>
        <v>58.24</v>
      </c>
      <c r="N25" s="543">
        <f t="shared" si="4"/>
        <v>309.92</v>
      </c>
    </row>
    <row r="26" spans="1:18">
      <c r="J26" s="386" t="s">
        <v>345</v>
      </c>
      <c r="K26" s="404">
        <f t="shared" si="1"/>
        <v>230.88</v>
      </c>
      <c r="L26" s="404">
        <f t="shared" si="2"/>
        <v>20.8</v>
      </c>
      <c r="M26" s="404">
        <f t="shared" si="3"/>
        <v>58.24</v>
      </c>
      <c r="N26" s="543">
        <f t="shared" si="4"/>
        <v>309.92</v>
      </c>
    </row>
    <row r="27" spans="1:18" ht="15" thickBot="1">
      <c r="J27" s="386" t="s">
        <v>346</v>
      </c>
      <c r="K27" s="404">
        <f t="shared" si="1"/>
        <v>163.17000000000002</v>
      </c>
      <c r="L27" s="404">
        <f t="shared" si="2"/>
        <v>14.700000000000003</v>
      </c>
      <c r="M27" s="404">
        <f t="shared" si="3"/>
        <v>41.160000000000004</v>
      </c>
      <c r="N27" s="543">
        <f t="shared" si="4"/>
        <v>219.03</v>
      </c>
    </row>
    <row r="28" spans="1:18" ht="21" thickBot="1">
      <c r="A28" s="684" t="s">
        <v>361</v>
      </c>
      <c r="B28" s="685"/>
      <c r="C28" s="685"/>
      <c r="D28" s="685"/>
      <c r="E28" s="685"/>
      <c r="F28" s="685"/>
      <c r="G28" s="685"/>
      <c r="H28" s="686"/>
      <c r="J28" s="396" t="s">
        <v>347</v>
      </c>
      <c r="K28" s="404">
        <f t="shared" si="1"/>
        <v>3990.1724999999997</v>
      </c>
      <c r="L28" s="404">
        <f t="shared" si="2"/>
        <v>359.47499999999997</v>
      </c>
      <c r="M28" s="404">
        <f t="shared" si="3"/>
        <v>1006.53</v>
      </c>
      <c r="N28" s="544">
        <f t="shared" si="4"/>
        <v>5356.1774999999998</v>
      </c>
    </row>
    <row r="29" spans="1:18" ht="15">
      <c r="A29" s="386"/>
      <c r="B29" s="391" t="s">
        <v>350</v>
      </c>
      <c r="C29" s="391" t="s">
        <v>351</v>
      </c>
      <c r="D29" s="391" t="s">
        <v>352</v>
      </c>
      <c r="E29" s="391" t="s">
        <v>353</v>
      </c>
      <c r="F29" s="391" t="s">
        <v>354</v>
      </c>
      <c r="G29" s="391" t="s">
        <v>355</v>
      </c>
      <c r="H29" s="391" t="s">
        <v>247</v>
      </c>
      <c r="J29" s="397" t="s">
        <v>362</v>
      </c>
      <c r="K29" s="558">
        <f>SUM(K19:K28)</f>
        <v>9809.625</v>
      </c>
      <c r="L29" s="558">
        <f t="shared" ref="L29:N29" si="5">SUM(L19:L28)</f>
        <v>883.75</v>
      </c>
      <c r="M29" s="558">
        <f t="shared" si="5"/>
        <v>2474.5</v>
      </c>
      <c r="N29" s="558">
        <f t="shared" si="5"/>
        <v>13167.875</v>
      </c>
    </row>
    <row r="30" spans="1:18" ht="15">
      <c r="A30" s="386" t="s">
        <v>0</v>
      </c>
      <c r="B30" s="404">
        <f>B3*$A$19</f>
        <v>17845.275000000001</v>
      </c>
      <c r="C30" s="404">
        <f t="shared" ref="C30:C40" si="6">B3*$B$19</f>
        <v>7513.8</v>
      </c>
      <c r="D30" s="404">
        <f t="shared" ref="D30:D40" si="7">$C$19*B3</f>
        <v>3475.1325000000002</v>
      </c>
      <c r="E30" s="404">
        <f t="shared" ref="E30:E40" si="8">$D$19*B3</f>
        <v>313.07499999999999</v>
      </c>
      <c r="F30" s="404">
        <f t="shared" ref="F30:F40" si="9">$E$19*B3</f>
        <v>876.61</v>
      </c>
      <c r="G30" s="404">
        <f t="shared" ref="G30:G40" si="10">$F$19*B3</f>
        <v>1111.41625</v>
      </c>
      <c r="H30" s="543">
        <f t="shared" ref="H30:H40" si="11">B3*$G$19</f>
        <v>0</v>
      </c>
      <c r="J30" s="398" t="s">
        <v>363</v>
      </c>
      <c r="K30" s="404">
        <f t="shared" ref="K30:M31" si="12">D41</f>
        <v>8295.770995546869</v>
      </c>
      <c r="L30" s="404">
        <f t="shared" si="12"/>
        <v>747.36675635557378</v>
      </c>
      <c r="M30" s="404">
        <f t="shared" si="12"/>
        <v>2092.6269177956065</v>
      </c>
      <c r="N30" s="544">
        <f t="shared" si="4"/>
        <v>11135.764669698048</v>
      </c>
    </row>
    <row r="31" spans="1:18" ht="15.75" thickBot="1">
      <c r="A31" s="386" t="s">
        <v>339</v>
      </c>
      <c r="B31" s="404">
        <f t="shared" ref="B31:B40" si="13">B4*$A$19</f>
        <v>1035.9749999999999</v>
      </c>
      <c r="C31" s="404">
        <f t="shared" si="6"/>
        <v>436.2</v>
      </c>
      <c r="D31" s="404">
        <f t="shared" si="7"/>
        <v>201.74249999999998</v>
      </c>
      <c r="E31" s="404">
        <f t="shared" si="8"/>
        <v>18.174999999999997</v>
      </c>
      <c r="F31" s="404">
        <f t="shared" si="9"/>
        <v>50.89</v>
      </c>
      <c r="G31" s="404">
        <f t="shared" si="10"/>
        <v>64.521249999999995</v>
      </c>
      <c r="H31" s="543">
        <f t="shared" si="11"/>
        <v>0</v>
      </c>
      <c r="J31" s="399" t="s">
        <v>364</v>
      </c>
      <c r="K31" s="404">
        <f t="shared" si="12"/>
        <v>51319.379117349032</v>
      </c>
      <c r="L31" s="404">
        <f t="shared" si="12"/>
        <v>4623.3674880494609</v>
      </c>
      <c r="M31" s="404">
        <f t="shared" si="12"/>
        <v>12945.428966538491</v>
      </c>
      <c r="N31" s="544">
        <f t="shared" si="4"/>
        <v>68888.175571936983</v>
      </c>
    </row>
    <row r="32" spans="1:18">
      <c r="A32" s="386" t="s">
        <v>340</v>
      </c>
      <c r="B32" s="404">
        <f t="shared" si="13"/>
        <v>374.77499999999998</v>
      </c>
      <c r="C32" s="404">
        <f t="shared" si="6"/>
        <v>157.79999999999998</v>
      </c>
      <c r="D32" s="404">
        <f t="shared" si="7"/>
        <v>72.982500000000002</v>
      </c>
      <c r="E32" s="404">
        <f t="shared" si="8"/>
        <v>6.5749999999999993</v>
      </c>
      <c r="F32" s="404">
        <f t="shared" si="9"/>
        <v>18.41</v>
      </c>
      <c r="G32" s="404">
        <f t="shared" si="10"/>
        <v>23.341249999999999</v>
      </c>
      <c r="H32" s="543">
        <f t="shared" si="11"/>
        <v>0</v>
      </c>
    </row>
    <row r="33" spans="1:12">
      <c r="A33" s="386" t="s">
        <v>341</v>
      </c>
      <c r="B33" s="404">
        <f t="shared" si="13"/>
        <v>2109</v>
      </c>
      <c r="C33" s="404">
        <f t="shared" si="6"/>
        <v>887.99999999999989</v>
      </c>
      <c r="D33" s="404">
        <f t="shared" si="7"/>
        <v>410.7</v>
      </c>
      <c r="E33" s="404">
        <f t="shared" si="8"/>
        <v>37</v>
      </c>
      <c r="F33" s="404">
        <f t="shared" si="9"/>
        <v>103.6</v>
      </c>
      <c r="G33" s="404">
        <f t="shared" si="10"/>
        <v>131.35</v>
      </c>
      <c r="H33" s="543">
        <f t="shared" si="11"/>
        <v>0</v>
      </c>
    </row>
    <row r="34" spans="1:12" ht="15" thickBot="1">
      <c r="A34" s="386" t="s">
        <v>342</v>
      </c>
      <c r="B34" s="404">
        <f t="shared" si="13"/>
        <v>2509.4249999999997</v>
      </c>
      <c r="C34" s="404">
        <f t="shared" si="6"/>
        <v>1056.5999999999999</v>
      </c>
      <c r="D34" s="404">
        <f t="shared" si="7"/>
        <v>488.67750000000001</v>
      </c>
      <c r="E34" s="404">
        <f t="shared" si="8"/>
        <v>44.024999999999999</v>
      </c>
      <c r="F34" s="404">
        <f t="shared" si="9"/>
        <v>123.27</v>
      </c>
      <c r="G34" s="404">
        <f t="shared" si="10"/>
        <v>156.28874999999999</v>
      </c>
      <c r="H34" s="543">
        <f t="shared" si="11"/>
        <v>0</v>
      </c>
    </row>
    <row r="35" spans="1:12" ht="60.75">
      <c r="A35" s="386" t="s">
        <v>343</v>
      </c>
      <c r="B35" s="404">
        <f t="shared" si="13"/>
        <v>2800.125</v>
      </c>
      <c r="C35" s="404">
        <f t="shared" si="6"/>
        <v>1179</v>
      </c>
      <c r="D35" s="404">
        <f t="shared" si="7"/>
        <v>545.28749999999991</v>
      </c>
      <c r="E35" s="404">
        <f t="shared" si="8"/>
        <v>49.125</v>
      </c>
      <c r="F35" s="404">
        <f t="shared" si="9"/>
        <v>137.54999999999998</v>
      </c>
      <c r="G35" s="404">
        <f t="shared" si="10"/>
        <v>174.39374999999998</v>
      </c>
      <c r="H35" s="543">
        <f t="shared" si="11"/>
        <v>0</v>
      </c>
      <c r="J35" s="423" t="s">
        <v>365</v>
      </c>
      <c r="L35" s="423" t="s">
        <v>366</v>
      </c>
    </row>
    <row r="36" spans="1:12" ht="15" thickBot="1">
      <c r="A36" s="386" t="s">
        <v>344</v>
      </c>
      <c r="B36" s="404">
        <f t="shared" si="13"/>
        <v>1185.6000000000001</v>
      </c>
      <c r="C36" s="404">
        <f t="shared" si="6"/>
        <v>499.20000000000005</v>
      </c>
      <c r="D36" s="404">
        <f t="shared" si="7"/>
        <v>230.88</v>
      </c>
      <c r="E36" s="404">
        <f t="shared" si="8"/>
        <v>20.8</v>
      </c>
      <c r="F36" s="404">
        <f t="shared" si="9"/>
        <v>58.24</v>
      </c>
      <c r="G36" s="404">
        <f t="shared" si="10"/>
        <v>73.84</v>
      </c>
      <c r="H36" s="543">
        <f t="shared" si="11"/>
        <v>0</v>
      </c>
      <c r="J36" s="559">
        <v>21162.229370000001</v>
      </c>
      <c r="L36" s="422">
        <f>J36/(N29+N30)</f>
        <v>0.87074321614409134</v>
      </c>
    </row>
    <row r="37" spans="1:12">
      <c r="A37" s="386" t="s">
        <v>345</v>
      </c>
      <c r="B37" s="404">
        <f t="shared" si="13"/>
        <v>1185.6000000000001</v>
      </c>
      <c r="C37" s="404">
        <f t="shared" si="6"/>
        <v>499.20000000000005</v>
      </c>
      <c r="D37" s="404">
        <f t="shared" si="7"/>
        <v>230.88</v>
      </c>
      <c r="E37" s="404">
        <f t="shared" si="8"/>
        <v>20.8</v>
      </c>
      <c r="F37" s="404">
        <f t="shared" si="9"/>
        <v>58.24</v>
      </c>
      <c r="G37" s="404">
        <f t="shared" si="10"/>
        <v>73.84</v>
      </c>
      <c r="H37" s="543">
        <f t="shared" si="11"/>
        <v>0</v>
      </c>
    </row>
    <row r="38" spans="1:12">
      <c r="A38" s="386" t="s">
        <v>346</v>
      </c>
      <c r="B38" s="404">
        <f t="shared" si="13"/>
        <v>837.90000000000009</v>
      </c>
      <c r="C38" s="404">
        <f t="shared" si="6"/>
        <v>352.80000000000007</v>
      </c>
      <c r="D38" s="404">
        <f t="shared" si="7"/>
        <v>163.17000000000002</v>
      </c>
      <c r="E38" s="404">
        <f t="shared" si="8"/>
        <v>14.700000000000003</v>
      </c>
      <c r="F38" s="404">
        <f t="shared" si="9"/>
        <v>41.160000000000004</v>
      </c>
      <c r="G38" s="404">
        <f t="shared" si="10"/>
        <v>52.185000000000009</v>
      </c>
      <c r="H38" s="543">
        <f t="shared" si="11"/>
        <v>0</v>
      </c>
    </row>
    <row r="39" spans="1:12" ht="15" thickBot="1">
      <c r="A39" s="396" t="s">
        <v>347</v>
      </c>
      <c r="B39" s="405">
        <f t="shared" si="13"/>
        <v>20490.074999999997</v>
      </c>
      <c r="C39" s="405">
        <f t="shared" si="6"/>
        <v>8627.4</v>
      </c>
      <c r="D39" s="405">
        <f t="shared" si="7"/>
        <v>3990.1724999999997</v>
      </c>
      <c r="E39" s="405">
        <f t="shared" si="8"/>
        <v>359.47499999999997</v>
      </c>
      <c r="F39" s="405">
        <f t="shared" si="9"/>
        <v>1006.53</v>
      </c>
      <c r="G39" s="405">
        <f t="shared" si="10"/>
        <v>1276.13625</v>
      </c>
      <c r="H39" s="544">
        <f t="shared" si="11"/>
        <v>0</v>
      </c>
    </row>
    <row r="40" spans="1:12" ht="15">
      <c r="A40" s="397" t="s">
        <v>362</v>
      </c>
      <c r="B40" s="406">
        <f t="shared" si="13"/>
        <v>50373.75</v>
      </c>
      <c r="C40" s="406">
        <f t="shared" si="6"/>
        <v>21210</v>
      </c>
      <c r="D40" s="406">
        <f t="shared" si="7"/>
        <v>9809.625</v>
      </c>
      <c r="E40" s="406">
        <f t="shared" si="8"/>
        <v>883.75</v>
      </c>
      <c r="F40" s="406">
        <f t="shared" si="9"/>
        <v>2474.5</v>
      </c>
      <c r="G40" s="406">
        <f t="shared" si="10"/>
        <v>3137.3125</v>
      </c>
      <c r="H40" s="564">
        <f t="shared" si="11"/>
        <v>0</v>
      </c>
    </row>
    <row r="41" spans="1:12" ht="15">
      <c r="A41" s="416" t="s">
        <v>363</v>
      </c>
      <c r="B41" s="872">
        <v>42599.905112267705</v>
      </c>
      <c r="C41" s="561">
        <v>17936.802152533768</v>
      </c>
      <c r="D41" s="561">
        <v>8295.770995546869</v>
      </c>
      <c r="E41" s="561">
        <v>747.36675635557378</v>
      </c>
      <c r="F41" s="561">
        <v>2092.6269177956065</v>
      </c>
      <c r="G41" s="561">
        <v>0</v>
      </c>
      <c r="H41" s="565">
        <v>0</v>
      </c>
    </row>
    <row r="42" spans="1:12" ht="15.75" thickBot="1">
      <c r="A42" s="417" t="s">
        <v>364</v>
      </c>
      <c r="B42" s="872">
        <v>263531.94681881927</v>
      </c>
      <c r="C42" s="562">
        <v>110960.81971318704</v>
      </c>
      <c r="D42" s="562">
        <v>51319.379117349032</v>
      </c>
      <c r="E42" s="562">
        <v>4623.3674880494609</v>
      </c>
      <c r="F42" s="563">
        <v>12945.428966538491</v>
      </c>
      <c r="G42" s="562">
        <v>0</v>
      </c>
      <c r="H42" s="566">
        <v>0</v>
      </c>
    </row>
    <row r="44" spans="1:12" ht="15" thickBot="1"/>
    <row r="45" spans="1:12" ht="21" thickBot="1">
      <c r="A45" s="683" t="s">
        <v>367</v>
      </c>
      <c r="B45" s="879"/>
      <c r="C45" s="879"/>
      <c r="D45" s="879"/>
      <c r="E45" s="879"/>
      <c r="F45" s="879"/>
      <c r="G45" s="885"/>
    </row>
    <row r="46" spans="1:12">
      <c r="A46" s="874"/>
      <c r="B46" s="385" t="s">
        <v>185</v>
      </c>
      <c r="C46" s="394" t="s">
        <v>182</v>
      </c>
      <c r="D46" s="394" t="s">
        <v>358</v>
      </c>
      <c r="E46" s="394" t="s">
        <v>122</v>
      </c>
      <c r="F46" s="395" t="s">
        <v>359</v>
      </c>
      <c r="G46" s="886" t="s">
        <v>368</v>
      </c>
    </row>
    <row r="47" spans="1:12">
      <c r="A47" s="874" t="s">
        <v>0</v>
      </c>
      <c r="B47" s="880">
        <f>$A$24*SUM(D30:F30)</f>
        <v>15020.712350000002</v>
      </c>
      <c r="C47" s="404">
        <f>$B$24*SUM(D30:F30)</f>
        <v>2665.1953743711888</v>
      </c>
      <c r="D47" s="404">
        <f>$C$24*SUM(D30:F30)</f>
        <v>6.0138883804985301</v>
      </c>
      <c r="E47" s="404">
        <f>$D$24*SUM(D30:F30)</f>
        <v>0.17733622926517045</v>
      </c>
      <c r="F47" s="543">
        <f>$E$24*SUM(D30:F30)</f>
        <v>0.22891210470882559</v>
      </c>
      <c r="G47" s="887">
        <f>N19*$L$36</f>
        <v>4061.8581926752399</v>
      </c>
    </row>
    <row r="48" spans="1:12">
      <c r="A48" s="874" t="s">
        <v>339</v>
      </c>
      <c r="B48" s="880">
        <f>$A$24*SUM(D31:F31)</f>
        <v>872.00014999999985</v>
      </c>
      <c r="C48" s="404">
        <f t="shared" ref="C48:C57" si="14">$B$24*SUM(D31:F31)</f>
        <v>154.72307251999152</v>
      </c>
      <c r="D48" s="404">
        <f t="shared" ref="D48:D57" si="15">$C$24*SUM(D31:F31)</f>
        <v>0.34912535755189894</v>
      </c>
      <c r="E48" s="404">
        <f t="shared" ref="E48:E57" si="16">$D$24*SUM(D31:F31)</f>
        <v>1.0294932418412433E-2</v>
      </c>
      <c r="F48" s="543">
        <f t="shared" ref="F48:F57" si="17">$E$24*SUM(D31:F31)</f>
        <v>1.3289076109823219E-2</v>
      </c>
      <c r="G48" s="887">
        <f t="shared" ref="G48:G59" si="18">N20*$L$36</f>
        <v>235.80379350594097</v>
      </c>
    </row>
    <row r="49" spans="1:7">
      <c r="A49" s="874" t="s">
        <v>340</v>
      </c>
      <c r="B49" s="880">
        <f t="shared" ref="B49:B56" si="19">$A$24*SUM(D32:F32)</f>
        <v>315.45535000000001</v>
      </c>
      <c r="C49" s="404">
        <f t="shared" si="14"/>
        <v>55.972720870368327</v>
      </c>
      <c r="D49" s="404">
        <f t="shared" si="15"/>
        <v>0.12629981985715191</v>
      </c>
      <c r="E49" s="404">
        <f t="shared" si="16"/>
        <v>3.7243015488892302E-3</v>
      </c>
      <c r="F49" s="543">
        <f t="shared" si="17"/>
        <v>4.8074649475701612E-3</v>
      </c>
      <c r="G49" s="887">
        <f t="shared" si="18"/>
        <v>85.304536027596271</v>
      </c>
    </row>
    <row r="50" spans="1:7">
      <c r="A50" s="874" t="s">
        <v>341</v>
      </c>
      <c r="B50" s="880">
        <f t="shared" si="19"/>
        <v>1775.1859999999999</v>
      </c>
      <c r="C50" s="404">
        <f>$B$24*SUM(D33:F33)</f>
        <v>314.9795699169016</v>
      </c>
      <c r="D50" s="404">
        <f t="shared" si="15"/>
        <v>0.71073662885393463</v>
      </c>
      <c r="E50" s="404">
        <f t="shared" si="16"/>
        <v>2.0958046738996428E-2</v>
      </c>
      <c r="F50" s="543">
        <f t="shared" si="17"/>
        <v>2.7053414914083036E-2</v>
      </c>
      <c r="G50" s="887">
        <f t="shared" si="18"/>
        <v>480.04073506023752</v>
      </c>
    </row>
    <row r="51" spans="1:7">
      <c r="A51" s="874" t="s">
        <v>342</v>
      </c>
      <c r="B51" s="880">
        <f t="shared" si="19"/>
        <v>2112.2314500000002</v>
      </c>
      <c r="C51" s="404">
        <f t="shared" si="14"/>
        <v>374.78312339436741</v>
      </c>
      <c r="D51" s="404">
        <f t="shared" si="15"/>
        <v>0.84568054284579652</v>
      </c>
      <c r="E51" s="404">
        <f t="shared" si="16"/>
        <v>2.4937243450927505E-2</v>
      </c>
      <c r="F51" s="543">
        <f t="shared" si="17"/>
        <v>3.2189907880878534E-2</v>
      </c>
      <c r="G51" s="887">
        <f t="shared" si="18"/>
        <v>571.1836043520799</v>
      </c>
    </row>
    <row r="52" spans="1:7">
      <c r="A52" s="874" t="s">
        <v>343</v>
      </c>
      <c r="B52" s="880">
        <f t="shared" si="19"/>
        <v>2356.9192499999999</v>
      </c>
      <c r="C52" s="404">
        <f t="shared" si="14"/>
        <v>418.19922627480514</v>
      </c>
      <c r="D52" s="404">
        <f t="shared" si="15"/>
        <v>0.94364694303917662</v>
      </c>
      <c r="E52" s="404">
        <f t="shared" si="16"/>
        <v>2.7826055298735119E-2</v>
      </c>
      <c r="F52" s="543">
        <f t="shared" si="17"/>
        <v>3.5918892098765649E-2</v>
      </c>
      <c r="G52" s="887">
        <f t="shared" si="18"/>
        <v>637.35138134686929</v>
      </c>
    </row>
    <row r="53" spans="1:7">
      <c r="A53" s="874" t="s">
        <v>344</v>
      </c>
      <c r="B53" s="880">
        <f t="shared" si="19"/>
        <v>997.94240000000013</v>
      </c>
      <c r="C53" s="404">
        <f t="shared" si="14"/>
        <v>177.06959606139336</v>
      </c>
      <c r="D53" s="404">
        <f t="shared" si="15"/>
        <v>0.39954924000437408</v>
      </c>
      <c r="E53" s="404">
        <f t="shared" si="16"/>
        <v>1.1781820869489885E-2</v>
      </c>
      <c r="F53" s="543">
        <f t="shared" si="17"/>
        <v>1.5208406221971005E-2</v>
      </c>
      <c r="G53" s="887">
        <f t="shared" si="18"/>
        <v>269.8607375473768</v>
      </c>
    </row>
    <row r="54" spans="1:7">
      <c r="A54" s="874" t="s">
        <v>345</v>
      </c>
      <c r="B54" s="880">
        <f t="shared" si="19"/>
        <v>997.94240000000013</v>
      </c>
      <c r="C54" s="404">
        <f t="shared" si="14"/>
        <v>177.06959606139336</v>
      </c>
      <c r="D54" s="404">
        <f t="shared" si="15"/>
        <v>0.39954924000437408</v>
      </c>
      <c r="E54" s="404">
        <f t="shared" si="16"/>
        <v>1.1781820869489885E-2</v>
      </c>
      <c r="F54" s="543">
        <f t="shared" si="17"/>
        <v>1.5208406221971005E-2</v>
      </c>
      <c r="G54" s="887">
        <f t="shared" si="18"/>
        <v>269.8607375473768</v>
      </c>
    </row>
    <row r="55" spans="1:7">
      <c r="A55" s="874" t="s">
        <v>346</v>
      </c>
      <c r="B55" s="880">
        <f t="shared" si="19"/>
        <v>705.27660000000003</v>
      </c>
      <c r="C55" s="404">
        <f t="shared" si="14"/>
        <v>125.14053183185011</v>
      </c>
      <c r="D55" s="404">
        <f t="shared" si="15"/>
        <v>0.28237374173386054</v>
      </c>
      <c r="E55" s="404">
        <f t="shared" si="16"/>
        <v>8.3265753260337166E-3</v>
      </c>
      <c r="F55" s="543">
        <f t="shared" si="17"/>
        <v>1.0748248628027585E-2</v>
      </c>
      <c r="G55" s="887">
        <f t="shared" si="18"/>
        <v>190.71888663204032</v>
      </c>
    </row>
    <row r="56" spans="1:7" ht="15" thickBot="1">
      <c r="A56" s="875" t="s">
        <v>347</v>
      </c>
      <c r="B56" s="880">
        <f t="shared" si="19"/>
        <v>17246.89155</v>
      </c>
      <c r="C56" s="405">
        <f t="shared" si="14"/>
        <v>3060.1967809696812</v>
      </c>
      <c r="D56" s="405">
        <f t="shared" si="15"/>
        <v>6.9051905312775173</v>
      </c>
      <c r="E56" s="405">
        <f t="shared" si="16"/>
        <v>0.20361875274326327</v>
      </c>
      <c r="F56" s="544">
        <f t="shared" si="17"/>
        <v>0.26283854935783785</v>
      </c>
      <c r="G56" s="887">
        <f t="shared" si="18"/>
        <v>4663.8552225886187</v>
      </c>
    </row>
    <row r="57" spans="1:7" ht="15">
      <c r="A57" s="876" t="s">
        <v>362</v>
      </c>
      <c r="B57" s="880">
        <f>$A$24*SUM(D40:F40)</f>
        <v>42400.557500000003</v>
      </c>
      <c r="C57" s="418">
        <f t="shared" si="14"/>
        <v>7523.3295922719408</v>
      </c>
      <c r="D57" s="418">
        <f t="shared" si="15"/>
        <v>16.976040425666614</v>
      </c>
      <c r="E57" s="418">
        <f t="shared" si="16"/>
        <v>0.50058577852940789</v>
      </c>
      <c r="F57" s="881">
        <f t="shared" si="17"/>
        <v>0.64617447108975368</v>
      </c>
      <c r="G57" s="887">
        <f>N29*$L$36</f>
        <v>11465.837827283376</v>
      </c>
    </row>
    <row r="58" spans="1:7" ht="15">
      <c r="A58" s="877" t="s">
        <v>363</v>
      </c>
      <c r="B58" s="880"/>
      <c r="C58" s="419">
        <f>$B$24*SUM(D41:F41)</f>
        <v>6362.304310461308</v>
      </c>
      <c r="D58" s="419">
        <f>$C$24*SUM(D41:F41)</f>
        <v>14.356241322423255</v>
      </c>
      <c r="E58" s="419">
        <f>$D$24*SUM(D41:F41)</f>
        <v>0.42333371380735862</v>
      </c>
      <c r="F58" s="882">
        <f>$E$24*SUM(D41:F41)</f>
        <v>0.54645467439674977</v>
      </c>
      <c r="G58" s="887">
        <f t="shared" si="18"/>
        <v>9696.391542716623</v>
      </c>
    </row>
    <row r="59" spans="1:7" ht="15.75" thickBot="1">
      <c r="A59" s="878" t="s">
        <v>364</v>
      </c>
      <c r="B59" s="883"/>
      <c r="C59" s="421">
        <f>$B$24*SUM(D42:F42)</f>
        <v>39358.54872847582</v>
      </c>
      <c r="D59" s="421">
        <f>$C$24*SUM(D42:F42)</f>
        <v>88.810719524571851</v>
      </c>
      <c r="E59" s="421">
        <f>$D$24*SUM(D42:F42)</f>
        <v>2.61883113259722</v>
      </c>
      <c r="F59" s="884">
        <f>$E$24*SUM(D42:F42)</f>
        <v>3.3804832149860524</v>
      </c>
      <c r="G59" s="888">
        <f t="shared" si="18"/>
        <v>59983.911551807236</v>
      </c>
    </row>
  </sheetData>
  <mergeCells count="8">
    <mergeCell ref="R1:T1"/>
    <mergeCell ref="R13:X13"/>
    <mergeCell ref="A45:G45"/>
    <mergeCell ref="A1:O1"/>
    <mergeCell ref="A17:G17"/>
    <mergeCell ref="J17:N17"/>
    <mergeCell ref="A22:F22"/>
    <mergeCell ref="A28:H28"/>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G1:AF57"/>
  <sheetViews>
    <sheetView zoomScale="85" zoomScaleNormal="85" workbookViewId="0">
      <selection activeCell="D19" sqref="D19"/>
    </sheetView>
  </sheetViews>
  <sheetFormatPr defaultRowHeight="14.25"/>
  <cols>
    <col min="9" max="9" width="14.5" bestFit="1" customWidth="1"/>
    <col min="10" max="14" width="14.75" customWidth="1"/>
    <col min="23" max="23" width="3.375" customWidth="1"/>
    <col min="24" max="29" width="4.875" customWidth="1"/>
    <col min="30" max="30" width="2.125" customWidth="1"/>
    <col min="31" max="31" width="20.875" bestFit="1" customWidth="1"/>
    <col min="32" max="32" width="19.625" customWidth="1"/>
  </cols>
  <sheetData>
    <row r="1" spans="7:32" ht="18.600000000000001" customHeight="1" thickBot="1">
      <c r="I1" s="692" t="s">
        <v>290</v>
      </c>
      <c r="J1" s="693"/>
      <c r="K1" s="693"/>
      <c r="L1" s="693"/>
      <c r="M1" s="693"/>
      <c r="N1" s="693"/>
      <c r="O1" s="693"/>
      <c r="P1" s="694"/>
    </row>
    <row r="2" spans="7:32" ht="15">
      <c r="I2" s="213"/>
      <c r="J2" s="214">
        <v>2017</v>
      </c>
      <c r="K2" s="215">
        <v>2018</v>
      </c>
      <c r="L2" s="215">
        <v>2019</v>
      </c>
      <c r="M2" s="215">
        <v>2020</v>
      </c>
      <c r="N2" s="216">
        <v>2021</v>
      </c>
      <c r="O2" s="217" t="s">
        <v>291</v>
      </c>
      <c r="P2" s="218">
        <v>2030</v>
      </c>
      <c r="AE2" s="219" t="s">
        <v>331</v>
      </c>
      <c r="AF2" s="220" t="s">
        <v>332</v>
      </c>
    </row>
    <row r="3" spans="7:32" ht="15.75" thickBot="1">
      <c r="I3" s="221" t="s">
        <v>292</v>
      </c>
      <c r="J3" s="362">
        <v>18400</v>
      </c>
      <c r="K3" s="363">
        <v>18372</v>
      </c>
      <c r="L3" s="363">
        <v>17990</v>
      </c>
      <c r="M3" s="363">
        <v>17306</v>
      </c>
      <c r="N3" s="364">
        <v>17063</v>
      </c>
      <c r="P3" s="222"/>
      <c r="AE3" s="383">
        <f>J19</f>
        <v>9054000</v>
      </c>
      <c r="AF3" s="376">
        <f>L17</f>
        <v>209687</v>
      </c>
    </row>
    <row r="4" spans="7:32" ht="15.75" thickBot="1">
      <c r="I4" s="221" t="s">
        <v>293</v>
      </c>
      <c r="J4" s="362">
        <v>15726</v>
      </c>
      <c r="K4" s="363">
        <v>16069</v>
      </c>
      <c r="L4" s="363">
        <v>16209</v>
      </c>
      <c r="M4" s="363">
        <v>16565</v>
      </c>
      <c r="N4" s="364">
        <v>16760</v>
      </c>
      <c r="P4" s="222"/>
    </row>
    <row r="5" spans="7:32" ht="15">
      <c r="I5" s="221" t="s">
        <v>294</v>
      </c>
      <c r="J5" s="362">
        <v>13925</v>
      </c>
      <c r="K5" s="363">
        <v>13846</v>
      </c>
      <c r="L5" s="363">
        <v>14202</v>
      </c>
      <c r="M5" s="363">
        <v>14400</v>
      </c>
      <c r="N5" s="364">
        <v>14633</v>
      </c>
      <c r="P5" s="222"/>
      <c r="AE5" s="223" t="s">
        <v>295</v>
      </c>
    </row>
    <row r="6" spans="7:32" ht="15.75" thickBot="1">
      <c r="I6" s="221" t="s">
        <v>296</v>
      </c>
      <c r="J6" s="362">
        <v>13007</v>
      </c>
      <c r="K6" s="363">
        <v>13448</v>
      </c>
      <c r="L6" s="363">
        <v>13136</v>
      </c>
      <c r="M6" s="363">
        <v>13150</v>
      </c>
      <c r="N6" s="364">
        <v>13205</v>
      </c>
      <c r="P6" s="222"/>
      <c r="AE6" s="377">
        <f>AF3/AE3</f>
        <v>2.3159597967749062E-2</v>
      </c>
    </row>
    <row r="7" spans="7:32" ht="15">
      <c r="I7" s="221" t="s">
        <v>297</v>
      </c>
      <c r="J7" s="362">
        <v>14732</v>
      </c>
      <c r="K7" s="363">
        <v>14679</v>
      </c>
      <c r="L7" s="363">
        <v>14913</v>
      </c>
      <c r="M7" s="363">
        <v>14882</v>
      </c>
      <c r="N7" s="364">
        <v>14789</v>
      </c>
      <c r="P7" s="222"/>
    </row>
    <row r="8" spans="7:32" ht="15">
      <c r="I8" s="221" t="s">
        <v>298</v>
      </c>
      <c r="J8" s="362">
        <v>15503</v>
      </c>
      <c r="K8" s="363">
        <v>15237</v>
      </c>
      <c r="L8" s="365">
        <v>15069</v>
      </c>
      <c r="M8" s="365">
        <v>15104</v>
      </c>
      <c r="N8" s="366">
        <v>15230</v>
      </c>
      <c r="P8" s="222"/>
    </row>
    <row r="9" spans="7:32" ht="15">
      <c r="I9" s="221" t="s">
        <v>299</v>
      </c>
      <c r="J9" s="362">
        <v>15463</v>
      </c>
      <c r="K9" s="363">
        <v>15290</v>
      </c>
      <c r="L9" s="365">
        <v>15024</v>
      </c>
      <c r="M9" s="365">
        <v>14818</v>
      </c>
      <c r="N9" s="366">
        <v>14413</v>
      </c>
      <c r="P9" s="222"/>
    </row>
    <row r="10" spans="7:32" ht="15">
      <c r="I10" s="221" t="s">
        <v>300</v>
      </c>
      <c r="J10" s="362">
        <v>12887</v>
      </c>
      <c r="K10" s="363">
        <v>13386</v>
      </c>
      <c r="L10" s="365">
        <v>13587</v>
      </c>
      <c r="M10" s="365">
        <v>13770</v>
      </c>
      <c r="N10" s="366">
        <v>13978</v>
      </c>
      <c r="P10" s="222"/>
    </row>
    <row r="11" spans="7:32" ht="15">
      <c r="I11" s="221" t="s">
        <v>301</v>
      </c>
      <c r="J11" s="362">
        <v>11848</v>
      </c>
      <c r="K11" s="363">
        <v>11834</v>
      </c>
      <c r="L11" s="365">
        <v>11897</v>
      </c>
      <c r="M11" s="365">
        <v>12059</v>
      </c>
      <c r="N11" s="366">
        <v>11990</v>
      </c>
      <c r="P11" s="222"/>
    </row>
    <row r="12" spans="7:32" ht="15">
      <c r="I12" s="221" t="s">
        <v>302</v>
      </c>
      <c r="J12" s="362">
        <v>11061</v>
      </c>
      <c r="K12" s="363">
        <v>11118</v>
      </c>
      <c r="L12" s="365">
        <v>11273</v>
      </c>
      <c r="M12" s="365">
        <v>11445</v>
      </c>
      <c r="N12" s="366">
        <v>11506</v>
      </c>
      <c r="P12" s="222"/>
    </row>
    <row r="13" spans="7:32" ht="15">
      <c r="I13" s="221" t="s">
        <v>303</v>
      </c>
      <c r="J13" s="362">
        <v>10669</v>
      </c>
      <c r="K13" s="363">
        <v>10643</v>
      </c>
      <c r="L13" s="367">
        <v>10642</v>
      </c>
      <c r="M13" s="367">
        <v>10763</v>
      </c>
      <c r="N13" s="368">
        <v>10837</v>
      </c>
      <c r="P13" s="222"/>
    </row>
    <row r="14" spans="7:32" ht="15">
      <c r="G14" s="605"/>
      <c r="I14" s="221" t="s">
        <v>304</v>
      </c>
      <c r="J14" s="362">
        <v>11794</v>
      </c>
      <c r="K14" s="363">
        <v>11541</v>
      </c>
      <c r="L14" s="367">
        <v>11247</v>
      </c>
      <c r="M14" s="367">
        <v>10862</v>
      </c>
      <c r="N14" s="368">
        <v>10653</v>
      </c>
      <c r="P14" s="222"/>
    </row>
    <row r="15" spans="7:32" ht="15">
      <c r="I15" s="221" t="s">
        <v>305</v>
      </c>
      <c r="J15" s="362">
        <v>11467</v>
      </c>
      <c r="K15" s="363">
        <v>11553</v>
      </c>
      <c r="L15" s="363">
        <v>11625</v>
      </c>
      <c r="M15" s="363">
        <v>11808</v>
      </c>
      <c r="N15" s="369">
        <v>11743</v>
      </c>
      <c r="P15" s="222"/>
    </row>
    <row r="16" spans="7:32" ht="15.75" thickBot="1">
      <c r="I16" s="224" t="s">
        <v>306</v>
      </c>
      <c r="J16" s="370">
        <v>31070</v>
      </c>
      <c r="K16" s="371">
        <v>31986</v>
      </c>
      <c r="L16" s="371">
        <v>32872</v>
      </c>
      <c r="M16" s="371">
        <v>33663</v>
      </c>
      <c r="N16" s="372">
        <v>34452</v>
      </c>
      <c r="P16" s="222"/>
    </row>
    <row r="17" spans="9:32" ht="15.75" thickBot="1">
      <c r="I17" s="224" t="s">
        <v>307</v>
      </c>
      <c r="J17" s="373">
        <v>207551</v>
      </c>
      <c r="K17" s="374">
        <v>209002</v>
      </c>
      <c r="L17" s="374">
        <v>209687</v>
      </c>
      <c r="M17" s="374">
        <v>210595</v>
      </c>
      <c r="N17" s="375">
        <v>211251</v>
      </c>
      <c r="O17" s="225"/>
      <c r="P17" s="358">
        <v>320431</v>
      </c>
    </row>
    <row r="18" spans="9:32" ht="15" thickBot="1">
      <c r="J18" s="226"/>
    </row>
    <row r="19" spans="9:32" ht="15">
      <c r="I19" s="227" t="s">
        <v>330</v>
      </c>
      <c r="J19" s="241">
        <v>9054000</v>
      </c>
    </row>
    <row r="20" spans="9:32" ht="30.75" thickBot="1">
      <c r="I20" s="228" t="s">
        <v>308</v>
      </c>
      <c r="J20" s="242">
        <f>L17/J19</f>
        <v>2.3159597967749062E-2</v>
      </c>
      <c r="X20" s="229"/>
      <c r="Y20" s="229"/>
      <c r="Z20" s="229"/>
      <c r="AA20" s="229"/>
      <c r="AB20" s="229"/>
      <c r="AC20" s="229"/>
      <c r="AD20" s="229"/>
    </row>
    <row r="21" spans="9:32">
      <c r="X21" s="229"/>
      <c r="Y21" s="229"/>
      <c r="Z21" s="229"/>
      <c r="AA21" s="229"/>
      <c r="AB21" s="229"/>
      <c r="AC21" s="229"/>
      <c r="AD21" s="229"/>
    </row>
    <row r="22" spans="9:32">
      <c r="J22" s="230"/>
    </row>
    <row r="23" spans="9:32" ht="15.75">
      <c r="I23" s="231"/>
      <c r="J23" s="231"/>
      <c r="K23" s="231"/>
      <c r="L23" s="231"/>
      <c r="M23" s="231"/>
      <c r="N23" s="231"/>
      <c r="O23" s="231"/>
      <c r="P23" s="231"/>
      <c r="Q23" s="232" t="s">
        <v>309</v>
      </c>
      <c r="R23" s="231"/>
      <c r="S23" s="231"/>
      <c r="T23" s="231"/>
      <c r="U23" s="231"/>
      <c r="V23" s="231"/>
      <c r="W23" s="231"/>
      <c r="X23" s="231"/>
      <c r="Y23" s="231"/>
      <c r="Z23" s="231"/>
      <c r="AA23" s="231"/>
      <c r="AB23" s="231"/>
      <c r="AC23" s="231"/>
      <c r="AD23" s="231"/>
    </row>
    <row r="24" spans="9:32">
      <c r="X24" s="229"/>
      <c r="Y24" s="229"/>
      <c r="Z24" s="229"/>
      <c r="AA24" s="229"/>
      <c r="AB24" s="229"/>
      <c r="AC24" s="229"/>
      <c r="AD24" s="229"/>
    </row>
    <row r="25" spans="9:32" ht="15" thickBot="1"/>
    <row r="26" spans="9:32" ht="15">
      <c r="I26" s="233">
        <v>2017</v>
      </c>
      <c r="J26" s="234">
        <v>2018</v>
      </c>
      <c r="K26" s="234">
        <v>2019</v>
      </c>
      <c r="L26" s="234">
        <v>2020</v>
      </c>
      <c r="M26" s="235">
        <v>2021</v>
      </c>
      <c r="N26" s="236">
        <v>2030</v>
      </c>
      <c r="O26" s="237">
        <v>2050</v>
      </c>
      <c r="AE26" s="378">
        <v>2005</v>
      </c>
      <c r="AF26" s="379">
        <v>185068</v>
      </c>
    </row>
    <row r="27" spans="9:32" ht="15.75" thickBot="1">
      <c r="I27" s="381">
        <f>J$17</f>
        <v>207551</v>
      </c>
      <c r="J27" s="381">
        <f t="shared" ref="J27:M27" si="0">K$17</f>
        <v>209002</v>
      </c>
      <c r="K27" s="381">
        <f t="shared" si="0"/>
        <v>209687</v>
      </c>
      <c r="L27" s="381">
        <f t="shared" si="0"/>
        <v>210595</v>
      </c>
      <c r="M27" s="381">
        <f t="shared" si="0"/>
        <v>211251</v>
      </c>
      <c r="N27" s="361">
        <f>ROUNDUP(K37,0)</f>
        <v>219819</v>
      </c>
      <c r="O27" s="359">
        <f>ROUNDUP(K38,0)</f>
        <v>240122</v>
      </c>
      <c r="AE27" s="378">
        <v>2006</v>
      </c>
      <c r="AF27" s="380">
        <v>185443</v>
      </c>
    </row>
    <row r="28" spans="9:32">
      <c r="AE28" s="378">
        <v>2007</v>
      </c>
      <c r="AF28" s="380">
        <v>186119</v>
      </c>
    </row>
    <row r="29" spans="9:32">
      <c r="AE29" s="378"/>
      <c r="AF29" s="380"/>
    </row>
    <row r="30" spans="9:32">
      <c r="AE30" s="378">
        <v>2008</v>
      </c>
      <c r="AF30" s="380">
        <v>187195</v>
      </c>
    </row>
    <row r="31" spans="9:32">
      <c r="AE31" s="378">
        <v>2009</v>
      </c>
      <c r="AF31" s="380">
        <v>194591</v>
      </c>
    </row>
    <row r="32" spans="9:32">
      <c r="AE32" s="378">
        <v>2010</v>
      </c>
      <c r="AF32" s="379">
        <v>195096</v>
      </c>
    </row>
    <row r="33" spans="9:32">
      <c r="K33" t="s">
        <v>310</v>
      </c>
      <c r="O33" t="s">
        <v>311</v>
      </c>
      <c r="AE33" s="378">
        <v>2011</v>
      </c>
      <c r="AF33" s="379">
        <v>196556</v>
      </c>
    </row>
    <row r="34" spans="9:32">
      <c r="I34" t="s">
        <v>312</v>
      </c>
      <c r="M34" s="238" t="s">
        <v>313</v>
      </c>
      <c r="AE34" s="378">
        <v>2012</v>
      </c>
      <c r="AF34" s="379">
        <v>197269</v>
      </c>
    </row>
    <row r="35" spans="9:32">
      <c r="I35" t="s">
        <v>314</v>
      </c>
      <c r="M35" s="238" t="s">
        <v>315</v>
      </c>
      <c r="AE35" s="378">
        <v>2013</v>
      </c>
      <c r="AF35" s="380">
        <v>199334</v>
      </c>
    </row>
    <row r="36" spans="9:32" ht="15" thickBot="1">
      <c r="I36" s="239" t="s">
        <v>316</v>
      </c>
      <c r="M36" s="239" t="s">
        <v>317</v>
      </c>
      <c r="AE36" s="378">
        <v>2014</v>
      </c>
      <c r="AF36" s="380">
        <v>201086</v>
      </c>
    </row>
    <row r="37" spans="9:32" ht="15.75" thickBot="1">
      <c r="I37" s="690" t="s">
        <v>318</v>
      </c>
      <c r="J37" s="691"/>
      <c r="K37" s="360">
        <f>211251*(1+0.004427)^9</f>
        <v>219818.46945513552</v>
      </c>
      <c r="M37" s="690" t="s">
        <v>318</v>
      </c>
      <c r="N37" s="691"/>
      <c r="O37" s="360">
        <f>211251*(1+0.006868)^9</f>
        <v>224673.38030162547</v>
      </c>
      <c r="AE37" s="378">
        <v>2015</v>
      </c>
      <c r="AF37" s="380">
        <v>203604</v>
      </c>
    </row>
    <row r="38" spans="9:32" ht="15.75" thickBot="1">
      <c r="I38" s="690" t="s">
        <v>319</v>
      </c>
      <c r="J38" s="691"/>
      <c r="K38" s="360">
        <f>211251*(1+0.004427)^29</f>
        <v>240121.88776418156</v>
      </c>
      <c r="M38" s="690" t="s">
        <v>319</v>
      </c>
      <c r="N38" s="691"/>
      <c r="O38" s="360">
        <f>211251*(1+0.006868)^29</f>
        <v>257633.53259421533</v>
      </c>
      <c r="AE38" s="378">
        <v>2016</v>
      </c>
      <c r="AF38" s="379">
        <v>205810</v>
      </c>
    </row>
    <row r="39" spans="9:32">
      <c r="AE39" s="378">
        <v>2017</v>
      </c>
      <c r="AF39" s="379">
        <v>207551</v>
      </c>
    </row>
    <row r="40" spans="9:32" ht="15">
      <c r="N40" s="240" t="s">
        <v>320</v>
      </c>
      <c r="AE40" s="378">
        <v>2018</v>
      </c>
      <c r="AF40" s="380">
        <v>209002</v>
      </c>
    </row>
    <row r="41" spans="9:32">
      <c r="AE41" s="378">
        <v>2019</v>
      </c>
      <c r="AF41" s="380">
        <v>209687</v>
      </c>
    </row>
    <row r="42" spans="9:32">
      <c r="AE42" s="378">
        <v>2020</v>
      </c>
      <c r="AF42" s="380">
        <v>210595</v>
      </c>
    </row>
    <row r="43" spans="9:32">
      <c r="AE43" s="378">
        <v>2021</v>
      </c>
      <c r="AF43" s="380">
        <v>211249</v>
      </c>
    </row>
    <row r="44" spans="9:32" ht="15.75">
      <c r="I44" s="231"/>
      <c r="J44" s="231"/>
      <c r="K44" s="231"/>
      <c r="L44" s="231"/>
      <c r="M44" s="231"/>
      <c r="N44" s="231"/>
      <c r="O44" s="231"/>
      <c r="P44" s="231"/>
      <c r="Q44" s="232" t="s">
        <v>321</v>
      </c>
      <c r="R44" s="231"/>
      <c r="S44" s="231"/>
      <c r="T44" s="231"/>
      <c r="U44" s="231"/>
      <c r="V44" s="231"/>
      <c r="W44" s="231"/>
      <c r="X44" s="231"/>
      <c r="Y44" s="231"/>
      <c r="Z44" s="231"/>
      <c r="AA44" s="231"/>
      <c r="AB44" s="231"/>
      <c r="AC44" s="231"/>
      <c r="AD44" s="231"/>
    </row>
    <row r="45" spans="9:32" ht="15" thickBot="1"/>
    <row r="46" spans="9:32" ht="15">
      <c r="I46" s="233">
        <v>2017</v>
      </c>
      <c r="J46" s="234">
        <v>2018</v>
      </c>
      <c r="K46" s="234">
        <v>2019</v>
      </c>
      <c r="L46" s="234">
        <v>2020</v>
      </c>
      <c r="M46" s="235">
        <v>2021</v>
      </c>
      <c r="N46" s="236">
        <v>2030</v>
      </c>
      <c r="O46" s="237">
        <v>2050</v>
      </c>
    </row>
    <row r="47" spans="9:32" ht="15.75" thickBot="1">
      <c r="I47" s="381">
        <f>J$17</f>
        <v>207551</v>
      </c>
      <c r="J47" s="381">
        <f t="shared" ref="J47:M47" si="1">K$17</f>
        <v>209002</v>
      </c>
      <c r="K47" s="381">
        <f t="shared" si="1"/>
        <v>209687</v>
      </c>
      <c r="L47" s="381">
        <f t="shared" si="1"/>
        <v>210595</v>
      </c>
      <c r="M47" s="381">
        <f t="shared" si="1"/>
        <v>211251</v>
      </c>
      <c r="N47" s="382">
        <f>P17</f>
        <v>320431</v>
      </c>
      <c r="O47" s="359">
        <f>ROUNDUP(K55,0)</f>
        <v>625034</v>
      </c>
    </row>
    <row r="48" spans="9:32">
      <c r="N48" s="217" t="s">
        <v>322</v>
      </c>
    </row>
    <row r="51" spans="9:14">
      <c r="I51" t="s">
        <v>323</v>
      </c>
    </row>
    <row r="52" spans="9:14">
      <c r="I52" t="s">
        <v>324</v>
      </c>
    </row>
    <row r="53" spans="9:14" ht="15" thickBot="1">
      <c r="I53" s="239" t="s">
        <v>325</v>
      </c>
    </row>
    <row r="54" spans="9:14" ht="15.75" thickBot="1">
      <c r="I54" s="690" t="s">
        <v>318</v>
      </c>
      <c r="J54" s="691"/>
      <c r="K54" s="360">
        <f>207551*(1+0.03397119)^13</f>
        <v>320430.99916910974</v>
      </c>
    </row>
    <row r="55" spans="9:14" ht="15.75" thickBot="1">
      <c r="I55" s="690" t="s">
        <v>319</v>
      </c>
      <c r="J55" s="691"/>
      <c r="K55" s="360">
        <f>207551*(1+0.03397119)^33</f>
        <v>625033.48390829586</v>
      </c>
    </row>
    <row r="57" spans="9:14" ht="15">
      <c r="N57" s="240" t="s">
        <v>326</v>
      </c>
    </row>
  </sheetData>
  <mergeCells count="7">
    <mergeCell ref="I55:J55"/>
    <mergeCell ref="I1:P1"/>
    <mergeCell ref="I37:J37"/>
    <mergeCell ref="M37:N37"/>
    <mergeCell ref="I38:J38"/>
    <mergeCell ref="M38:N38"/>
    <mergeCell ref="I54:J54"/>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63"/>
  <sheetViews>
    <sheetView topLeftCell="A42" zoomScale="70" zoomScaleNormal="70" workbookViewId="0">
      <selection activeCell="J48" sqref="J48"/>
    </sheetView>
  </sheetViews>
  <sheetFormatPr defaultColWidth="8.875" defaultRowHeight="14.25"/>
  <cols>
    <col min="1" max="1" width="9" style="99" customWidth="1"/>
    <col min="2" max="2" width="17.625" style="99" customWidth="1"/>
    <col min="3" max="3" width="13" style="99" customWidth="1"/>
    <col min="4" max="4" width="18.5" style="99" bestFit="1" customWidth="1"/>
    <col min="5" max="5" width="17.75" style="99" customWidth="1"/>
    <col min="6" max="6" width="14.25" style="99" customWidth="1"/>
    <col min="7" max="7" width="15.625" style="99" customWidth="1"/>
    <col min="8" max="9" width="22.625" style="99" customWidth="1"/>
    <col min="10" max="10" width="21.375" style="99" bestFit="1" customWidth="1"/>
    <col min="11" max="11" width="17.125" style="99" bestFit="1" customWidth="1"/>
    <col min="12" max="12" width="41.25" style="99" customWidth="1"/>
    <col min="13" max="13" width="11.375" style="99" bestFit="1" customWidth="1"/>
    <col min="14" max="14" width="10" style="99" bestFit="1" customWidth="1"/>
    <col min="15" max="15" width="16.875" style="99" bestFit="1" customWidth="1"/>
    <col min="16" max="16" width="13.375" style="99" customWidth="1"/>
    <col min="17" max="17" width="13.625" style="99" customWidth="1"/>
    <col min="18" max="18" width="18" style="99" customWidth="1"/>
    <col min="19" max="19" width="15.875" style="99" bestFit="1" customWidth="1"/>
    <col min="20" max="20" width="18.75" style="99" bestFit="1" customWidth="1"/>
    <col min="21" max="21" width="15.875" style="99" bestFit="1" customWidth="1"/>
    <col min="22" max="22" width="11.5" style="99" customWidth="1"/>
    <col min="23" max="23" width="16.875" style="99" bestFit="1" customWidth="1"/>
    <col min="24" max="24" width="23.375" style="99" customWidth="1"/>
    <col min="25" max="25" width="16.625" style="99" bestFit="1" customWidth="1"/>
    <col min="26" max="26" width="14.125" style="99" bestFit="1" customWidth="1"/>
    <col min="27" max="27" width="15.125" style="99" bestFit="1" customWidth="1"/>
    <col min="28" max="16384" width="8.875" style="99"/>
  </cols>
  <sheetData>
    <row r="1" spans="1:24" ht="18.75" thickBot="1">
      <c r="A1" s="1063" t="s">
        <v>195</v>
      </c>
      <c r="B1" s="1064"/>
      <c r="C1" s="1064"/>
      <c r="D1" s="1064"/>
      <c r="E1" s="1064"/>
      <c r="F1" s="1065"/>
      <c r="G1" s="98"/>
      <c r="H1" s="709" t="s">
        <v>1554</v>
      </c>
      <c r="I1" s="710"/>
      <c r="J1" s="710"/>
      <c r="K1" s="710"/>
      <c r="L1" s="710"/>
      <c r="M1" s="710"/>
      <c r="N1" s="710"/>
      <c r="O1" s="710"/>
      <c r="P1" s="711"/>
      <c r="R1" s="695" t="s">
        <v>196</v>
      </c>
      <c r="S1" s="696"/>
      <c r="T1" s="696"/>
      <c r="U1" s="697"/>
      <c r="V1" s="98"/>
      <c r="W1" s="695" t="s">
        <v>197</v>
      </c>
      <c r="X1" s="696"/>
    </row>
    <row r="2" spans="1:24" ht="15">
      <c r="A2" s="1066"/>
      <c r="B2" s="1067"/>
      <c r="C2" s="1068" t="s">
        <v>198</v>
      </c>
      <c r="D2" s="1068" t="s">
        <v>199</v>
      </c>
      <c r="E2" s="1069" t="s">
        <v>200</v>
      </c>
      <c r="F2" s="1070" t="s">
        <v>201</v>
      </c>
      <c r="H2" s="105"/>
      <c r="I2" s="712" t="s">
        <v>202</v>
      </c>
      <c r="J2" s="713"/>
      <c r="K2" s="714" t="s">
        <v>2</v>
      </c>
      <c r="L2" s="714"/>
      <c r="M2" s="712" t="s">
        <v>203</v>
      </c>
      <c r="N2" s="715"/>
      <c r="O2" s="714" t="s">
        <v>204</v>
      </c>
      <c r="P2" s="716"/>
      <c r="R2" s="100"/>
      <c r="S2" s="107" t="s">
        <v>157</v>
      </c>
      <c r="T2" s="107" t="s">
        <v>205</v>
      </c>
      <c r="U2" s="108" t="s">
        <v>206</v>
      </c>
      <c r="V2" s="109"/>
      <c r="W2" s="106"/>
      <c r="X2" s="106" t="s">
        <v>207</v>
      </c>
    </row>
    <row r="3" spans="1:24" ht="45">
      <c r="A3" s="1071" t="s">
        <v>208</v>
      </c>
      <c r="B3" s="1067" t="s">
        <v>209</v>
      </c>
      <c r="C3" s="1072">
        <f>[1]סיכום!C8</f>
        <v>48049970</v>
      </c>
      <c r="D3" s="1073">
        <f>[1]סיכום!D8</f>
        <v>2455000</v>
      </c>
      <c r="E3" s="1073">
        <f>[1]סיכום!E8</f>
        <v>29263540</v>
      </c>
      <c r="F3" s="1074">
        <f>[1]סיכום!F8</f>
        <v>2116000</v>
      </c>
      <c r="H3" s="110"/>
      <c r="I3" s="111" t="s">
        <v>210</v>
      </c>
      <c r="J3" s="111" t="s">
        <v>208</v>
      </c>
      <c r="K3" s="111" t="s">
        <v>210</v>
      </c>
      <c r="L3" s="111" t="s">
        <v>208</v>
      </c>
      <c r="M3" s="111" t="s">
        <v>210</v>
      </c>
      <c r="N3" s="111" t="s">
        <v>208</v>
      </c>
      <c r="O3" s="111" t="s">
        <v>210</v>
      </c>
      <c r="P3" s="112" t="s">
        <v>208</v>
      </c>
      <c r="R3" s="113" t="s">
        <v>209</v>
      </c>
      <c r="S3" s="354">
        <v>1371.7170000000001</v>
      </c>
      <c r="T3" s="354">
        <v>133574.55499999999</v>
      </c>
      <c r="U3" s="355">
        <v>0</v>
      </c>
      <c r="V3" s="114"/>
      <c r="W3" s="110" t="s">
        <v>211</v>
      </c>
      <c r="X3" s="357">
        <v>7.5999999999999998E-2</v>
      </c>
    </row>
    <row r="4" spans="1:24" ht="17.100000000000001" customHeight="1">
      <c r="A4" s="1075"/>
      <c r="B4" s="1076" t="s">
        <v>212</v>
      </c>
      <c r="C4" s="1077">
        <f>[1]סיכום!C9</f>
        <v>0</v>
      </c>
      <c r="D4" s="1078">
        <f>[1]סיכום!D9</f>
        <v>24000</v>
      </c>
      <c r="E4" s="1079">
        <f>[1]סיכום!E9</f>
        <v>0.1</v>
      </c>
      <c r="F4" s="1080">
        <f>[1]סיכום!F9</f>
        <v>1068000</v>
      </c>
      <c r="H4" s="110" t="s">
        <v>211</v>
      </c>
      <c r="I4" s="642">
        <v>6384.8806128985398</v>
      </c>
      <c r="J4" s="642">
        <v>1398.2888542247802</v>
      </c>
      <c r="K4" s="643">
        <v>2118.5953393345453</v>
      </c>
      <c r="L4" s="644">
        <v>463.97237931426542</v>
      </c>
      <c r="M4" s="641">
        <v>1688.9229118478167</v>
      </c>
      <c r="N4" s="641">
        <v>369.8741176946719</v>
      </c>
      <c r="O4" s="643">
        <v>18999.381957836904</v>
      </c>
      <c r="P4" s="652">
        <v>4160.8646487662818</v>
      </c>
      <c r="R4" s="113" t="s">
        <v>212</v>
      </c>
      <c r="S4" s="312">
        <v>0</v>
      </c>
      <c r="T4" s="354">
        <v>13126.967000000001</v>
      </c>
      <c r="U4" s="355">
        <v>0</v>
      </c>
      <c r="V4" s="114"/>
      <c r="W4" s="110" t="s">
        <v>213</v>
      </c>
      <c r="X4" s="357">
        <v>0</v>
      </c>
    </row>
    <row r="5" spans="1:24" ht="17.100000000000001" customHeight="1">
      <c r="A5" s="1075"/>
      <c r="B5" s="1081" t="s">
        <v>214</v>
      </c>
      <c r="C5" s="1073">
        <f>[1]סיכום!C10</f>
        <v>408305897</v>
      </c>
      <c r="D5" s="1079">
        <f>[1]סיכום!D10</f>
        <v>303523000</v>
      </c>
      <c r="E5" s="1079">
        <f>[1]סיכום!E10</f>
        <v>845089</v>
      </c>
      <c r="F5" s="1080">
        <f>[1]סיכום!F10</f>
        <v>19311000</v>
      </c>
      <c r="H5" s="110" t="s">
        <v>213</v>
      </c>
      <c r="I5" s="642">
        <v>1957.8489743273371</v>
      </c>
      <c r="J5" s="642">
        <v>428.76892537768686</v>
      </c>
      <c r="K5" s="643">
        <v>291.84828730087213</v>
      </c>
      <c r="L5" s="644">
        <v>63.914774918890998</v>
      </c>
      <c r="M5" s="641">
        <v>40.107724301714399</v>
      </c>
      <c r="N5" s="641">
        <v>8.7835916220754537</v>
      </c>
      <c r="O5" s="643">
        <v>75.491817723044036</v>
      </c>
      <c r="P5" s="652">
        <v>16.532708081346644</v>
      </c>
      <c r="R5" s="113" t="s">
        <v>214</v>
      </c>
      <c r="S5" s="354">
        <v>798.57600000000002</v>
      </c>
      <c r="T5" s="354">
        <v>138796.823</v>
      </c>
      <c r="U5" s="355">
        <v>0.503</v>
      </c>
      <c r="V5" s="114"/>
      <c r="W5" s="110" t="s">
        <v>215</v>
      </c>
      <c r="X5" s="357">
        <v>7.6999999999999999E-2</v>
      </c>
    </row>
    <row r="6" spans="1:24" ht="17.100000000000001" customHeight="1">
      <c r="A6" s="1075"/>
      <c r="B6" s="1081" t="s">
        <v>216</v>
      </c>
      <c r="C6" s="1079">
        <f>[1]סיכום!C11</f>
        <v>122482702</v>
      </c>
      <c r="D6" s="1079">
        <f>[1]סיכום!D11</f>
        <v>24163000</v>
      </c>
      <c r="E6" s="1079">
        <f>[1]סיכום!E11</f>
        <v>444421</v>
      </c>
      <c r="F6" s="1080">
        <f>[1]סיכום!F11</f>
        <v>335000</v>
      </c>
      <c r="H6" s="110" t="s">
        <v>215</v>
      </c>
      <c r="I6" s="642">
        <v>6511.5879372156878</v>
      </c>
      <c r="J6" s="642">
        <v>1426.0377582502356</v>
      </c>
      <c r="K6" s="643">
        <v>1115.003093224303</v>
      </c>
      <c r="L6" s="644">
        <v>244.18567741612236</v>
      </c>
      <c r="M6" s="641">
        <v>81.171526637634315</v>
      </c>
      <c r="N6" s="641">
        <v>17.776564333641915</v>
      </c>
      <c r="O6" s="643">
        <v>0</v>
      </c>
      <c r="P6" s="652">
        <v>0</v>
      </c>
      <c r="R6" s="113" t="s">
        <v>217</v>
      </c>
      <c r="S6" s="354">
        <v>625.98599999999999</v>
      </c>
      <c r="T6" s="354">
        <v>79816.888000000006</v>
      </c>
      <c r="U6" s="355">
        <v>0</v>
      </c>
      <c r="V6" s="114"/>
      <c r="W6" s="110" t="s">
        <v>218</v>
      </c>
      <c r="X6" s="357">
        <v>7.6999999999999999E-2</v>
      </c>
    </row>
    <row r="7" spans="1:24" ht="17.100000000000001" customHeight="1">
      <c r="A7" s="1075"/>
      <c r="B7" s="1081" t="s">
        <v>219</v>
      </c>
      <c r="C7" s="1079">
        <f>[1]סיכום!C12</f>
        <v>52518</v>
      </c>
      <c r="D7" s="1079">
        <f>[1]סיכום!D12</f>
        <v>80000</v>
      </c>
      <c r="E7" s="1079">
        <f>[1]סיכום!E12</f>
        <v>3682782</v>
      </c>
      <c r="F7" s="1080">
        <f>[1]סיכום!F12</f>
        <v>1607000</v>
      </c>
      <c r="H7" s="110" t="s">
        <v>218</v>
      </c>
      <c r="I7" s="642">
        <v>18540.431975572181</v>
      </c>
      <c r="J7" s="642">
        <v>4060.3546026503077</v>
      </c>
      <c r="K7" s="643">
        <v>7088.9789812293011</v>
      </c>
      <c r="L7" s="644">
        <v>1552.4863968892168</v>
      </c>
      <c r="M7" s="641">
        <v>161.86180112233779</v>
      </c>
      <c r="N7" s="641">
        <v>35.44773444579198</v>
      </c>
      <c r="O7" s="643">
        <v>505.53089504421217</v>
      </c>
      <c r="P7" s="652">
        <v>110.71126601468247</v>
      </c>
      <c r="R7" s="113" t="s">
        <v>220</v>
      </c>
      <c r="S7" s="354">
        <v>1182.07</v>
      </c>
      <c r="T7" s="354">
        <v>524337.09499999997</v>
      </c>
      <c r="U7" s="355">
        <v>57.857999999999997</v>
      </c>
      <c r="V7" s="114"/>
      <c r="W7" s="110" t="s">
        <v>221</v>
      </c>
      <c r="X7" s="357">
        <v>0</v>
      </c>
    </row>
    <row r="8" spans="1:24" ht="17.100000000000001" customHeight="1" thickBot="1">
      <c r="A8" s="1082"/>
      <c r="B8" s="1083" t="s">
        <v>213</v>
      </c>
      <c r="C8" s="1084">
        <f>[1]סיכום!C13</f>
        <v>18484687</v>
      </c>
      <c r="D8" s="1084">
        <f>[1]סיכום!D13</f>
        <v>6687000</v>
      </c>
      <c r="E8" s="1084">
        <f>[1]סיכום!E13</f>
        <v>2715654</v>
      </c>
      <c r="F8" s="1085">
        <f>[1]סיכום!F13</f>
        <v>1689000</v>
      </c>
      <c r="H8" s="110" t="s">
        <v>221</v>
      </c>
      <c r="I8" s="642">
        <v>727.43402223204919</v>
      </c>
      <c r="J8" s="642">
        <v>159.30805086881878</v>
      </c>
      <c r="K8" s="643">
        <v>0</v>
      </c>
      <c r="L8" s="643">
        <v>0</v>
      </c>
      <c r="M8" s="641">
        <v>0</v>
      </c>
      <c r="N8" s="641">
        <v>0</v>
      </c>
      <c r="O8" s="643">
        <v>0</v>
      </c>
      <c r="P8" s="652">
        <v>0</v>
      </c>
      <c r="R8" s="113" t="s">
        <v>222</v>
      </c>
      <c r="S8" s="354">
        <v>3274.529</v>
      </c>
      <c r="T8" s="354">
        <v>382429.55800000002</v>
      </c>
      <c r="U8" s="355">
        <v>14.863</v>
      </c>
      <c r="V8" s="114"/>
      <c r="W8" s="110" t="s">
        <v>223</v>
      </c>
      <c r="X8" s="357">
        <v>0</v>
      </c>
    </row>
    <row r="9" spans="1:24" ht="17.100000000000001" customHeight="1">
      <c r="A9" s="1086" t="s">
        <v>224</v>
      </c>
      <c r="B9" s="1087" t="s">
        <v>225</v>
      </c>
      <c r="C9" s="1088">
        <f>[1]סיכום!D15</f>
        <v>58642000</v>
      </c>
      <c r="D9" s="1088">
        <f>[1]סיכום!E15</f>
        <v>1351039</v>
      </c>
      <c r="E9" s="1088">
        <f>[1]סיכום!E15</f>
        <v>1351039</v>
      </c>
      <c r="F9" s="1089">
        <f>[1]סיכום!F15</f>
        <v>630000</v>
      </c>
      <c r="H9" s="110" t="s">
        <v>223</v>
      </c>
      <c r="I9" s="642">
        <v>71273.972602739726</v>
      </c>
      <c r="J9" s="642">
        <v>15609</v>
      </c>
      <c r="K9" s="643">
        <v>0</v>
      </c>
      <c r="L9" s="644">
        <v>0</v>
      </c>
      <c r="M9" s="641">
        <v>0</v>
      </c>
      <c r="N9" s="641">
        <v>0</v>
      </c>
      <c r="O9" s="643">
        <v>0</v>
      </c>
      <c r="P9" s="652">
        <v>0</v>
      </c>
      <c r="R9" s="113" t="s">
        <v>208</v>
      </c>
      <c r="S9" s="354">
        <v>1595.16</v>
      </c>
      <c r="T9" s="354">
        <v>127523.424</v>
      </c>
      <c r="U9" s="355">
        <v>0</v>
      </c>
      <c r="V9" s="114"/>
      <c r="W9" s="110" t="s">
        <v>212</v>
      </c>
      <c r="X9" s="357">
        <v>0.04</v>
      </c>
    </row>
    <row r="10" spans="1:24" ht="17.100000000000001" customHeight="1" thickBot="1">
      <c r="A10" s="1082"/>
      <c r="B10" s="1083" t="s">
        <v>226</v>
      </c>
      <c r="C10" s="1084">
        <f>[1]סיכום!D16</f>
        <v>2259501000</v>
      </c>
      <c r="D10" s="1084">
        <f>[1]סיכום!E16</f>
        <v>208239067</v>
      </c>
      <c r="E10" s="1084">
        <f>[1]סיכום!E16</f>
        <v>208239067</v>
      </c>
      <c r="F10" s="1085">
        <f>[1]סיכום!F16</f>
        <v>112128000</v>
      </c>
      <c r="H10" s="110" t="s">
        <v>212</v>
      </c>
      <c r="I10" s="642">
        <v>484.95601482136618</v>
      </c>
      <c r="J10" s="642">
        <v>106.20536724587919</v>
      </c>
      <c r="K10" s="643">
        <v>34.720879486496997</v>
      </c>
      <c r="L10" s="644">
        <v>7.6038726075428427</v>
      </c>
      <c r="M10" s="641">
        <v>0</v>
      </c>
      <c r="N10" s="641">
        <v>0</v>
      </c>
      <c r="O10" s="643">
        <v>0</v>
      </c>
      <c r="P10" s="652">
        <v>0</v>
      </c>
      <c r="R10" s="113" t="s">
        <v>226</v>
      </c>
      <c r="S10" s="354">
        <v>10076.975</v>
      </c>
      <c r="T10" s="354">
        <v>1223457.666</v>
      </c>
      <c r="U10" s="355">
        <v>81231.891000000003</v>
      </c>
      <c r="V10" s="114"/>
      <c r="W10" s="110" t="s">
        <v>214</v>
      </c>
      <c r="X10" s="357">
        <v>0</v>
      </c>
    </row>
    <row r="11" spans="1:24" ht="17.100000000000001" customHeight="1">
      <c r="A11" s="1086" t="s">
        <v>2</v>
      </c>
      <c r="B11" s="1087" t="s">
        <v>227</v>
      </c>
      <c r="C11" s="1088">
        <f>[1]סיכום!D17</f>
        <v>95660000</v>
      </c>
      <c r="D11" s="1088">
        <f>[1]סיכום!E17</f>
        <v>10077289</v>
      </c>
      <c r="E11" s="1088">
        <f>[1]סיכום!E17</f>
        <v>10077289</v>
      </c>
      <c r="F11" s="1089">
        <f>[1]סיכום!F17</f>
        <v>836062000</v>
      </c>
      <c r="H11" s="110" t="s">
        <v>214</v>
      </c>
      <c r="I11" s="642">
        <v>493.56677810673909</v>
      </c>
      <c r="J11" s="642">
        <v>108.09112440537587</v>
      </c>
      <c r="K11" s="643">
        <v>706.35734270900048</v>
      </c>
      <c r="L11" s="645">
        <v>154.6922580532711</v>
      </c>
      <c r="M11" s="641">
        <v>14.687751330379303</v>
      </c>
      <c r="N11" s="641">
        <v>3.2166175413530675</v>
      </c>
      <c r="O11" s="643">
        <v>0</v>
      </c>
      <c r="P11" s="652">
        <v>0</v>
      </c>
      <c r="R11" s="121" t="s">
        <v>228</v>
      </c>
      <c r="S11" s="354">
        <v>1182.2929999999999</v>
      </c>
      <c r="T11" s="354">
        <v>268967.962</v>
      </c>
      <c r="U11" s="355">
        <v>20549.778999999999</v>
      </c>
      <c r="V11" s="114"/>
      <c r="W11" s="110" t="s">
        <v>209</v>
      </c>
      <c r="X11" s="357">
        <v>0</v>
      </c>
    </row>
    <row r="12" spans="1:24" ht="17.100000000000001" customHeight="1" thickBot="1">
      <c r="A12" s="1075"/>
      <c r="B12" s="1081" t="s">
        <v>209</v>
      </c>
      <c r="C12" s="1079">
        <f>[1]סיכום!D18</f>
        <v>70626000</v>
      </c>
      <c r="D12" s="1079">
        <f>[1]סיכום!E18</f>
        <v>122739102</v>
      </c>
      <c r="E12" s="1079">
        <f>[1]סיכום!E18</f>
        <v>122739102</v>
      </c>
      <c r="F12" s="1080">
        <f>[1]סיכום!F18</f>
        <v>270540000</v>
      </c>
      <c r="H12" s="110" t="s">
        <v>209</v>
      </c>
      <c r="I12" s="642">
        <v>9280.4907129858002</v>
      </c>
      <c r="J12" s="642">
        <v>2032.4274661438903</v>
      </c>
      <c r="K12" s="643">
        <v>870.19421852104711</v>
      </c>
      <c r="L12" s="643">
        <v>190.57253385610932</v>
      </c>
      <c r="M12" s="641">
        <v>0</v>
      </c>
      <c r="N12" s="641">
        <v>0</v>
      </c>
      <c r="O12" s="643">
        <v>0</v>
      </c>
      <c r="P12" s="652">
        <v>0</v>
      </c>
      <c r="R12" s="119" t="s">
        <v>224</v>
      </c>
      <c r="S12" s="356">
        <v>105.44799999999999</v>
      </c>
      <c r="T12" s="356">
        <v>19745.944</v>
      </c>
      <c r="U12" s="651">
        <v>0</v>
      </c>
      <c r="V12" s="114"/>
      <c r="W12" s="110" t="s">
        <v>229</v>
      </c>
      <c r="X12" s="357">
        <v>0.08</v>
      </c>
    </row>
    <row r="13" spans="1:24" ht="17.100000000000001" customHeight="1" thickBot="1">
      <c r="A13" s="1075"/>
      <c r="B13" s="1081" t="s">
        <v>212</v>
      </c>
      <c r="C13" s="1079">
        <f>[1]סיכום!D19</f>
        <v>954823000</v>
      </c>
      <c r="D13" s="1079">
        <f>[1]סיכום!E19</f>
        <v>217372258</v>
      </c>
      <c r="E13" s="1079">
        <f>[1]סיכום!E19</f>
        <v>217372258</v>
      </c>
      <c r="F13" s="1080">
        <f>[1]סיכום!F19</f>
        <v>2617490000</v>
      </c>
      <c r="H13" s="110" t="s">
        <v>229</v>
      </c>
      <c r="I13" s="642">
        <v>0</v>
      </c>
      <c r="J13" s="642">
        <v>0</v>
      </c>
      <c r="K13" s="646">
        <v>0</v>
      </c>
      <c r="L13" s="643">
        <v>0</v>
      </c>
      <c r="M13" s="641">
        <v>0</v>
      </c>
      <c r="N13" s="641">
        <v>0</v>
      </c>
      <c r="O13" s="643">
        <v>2368.1202135021126</v>
      </c>
      <c r="P13" s="652">
        <v>518.61832675696269</v>
      </c>
      <c r="R13" s="40"/>
      <c r="S13" s="114"/>
      <c r="T13" s="114"/>
      <c r="U13" s="114"/>
      <c r="V13" s="114"/>
      <c r="W13" s="110" t="s">
        <v>219</v>
      </c>
      <c r="X13" s="357">
        <v>0</v>
      </c>
    </row>
    <row r="14" spans="1:24" ht="17.100000000000001" customHeight="1">
      <c r="A14" s="1075"/>
      <c r="B14" s="1081" t="s">
        <v>222</v>
      </c>
      <c r="C14" s="1079">
        <f>[1]סיכום!D20</f>
        <v>9931972000</v>
      </c>
      <c r="D14" s="1079">
        <f>[1]סיכום!E20</f>
        <v>1450547347</v>
      </c>
      <c r="E14" s="1079">
        <f>[1]סיכום!E20</f>
        <v>1450547347</v>
      </c>
      <c r="F14" s="1080">
        <f>[1]סיכום!F20</f>
        <v>5359596000</v>
      </c>
      <c r="H14" s="110" t="s">
        <v>219</v>
      </c>
      <c r="I14" s="642">
        <v>0</v>
      </c>
      <c r="J14" s="642">
        <v>0</v>
      </c>
      <c r="K14" s="643">
        <v>196.15038772802455</v>
      </c>
      <c r="L14" s="643">
        <v>42.956934912437376</v>
      </c>
      <c r="M14" s="641">
        <v>16.023879414204654</v>
      </c>
      <c r="N14" s="641">
        <v>3.5092295917108189</v>
      </c>
      <c r="O14" s="643">
        <v>0</v>
      </c>
      <c r="P14" s="652">
        <v>0</v>
      </c>
      <c r="R14" s="704" t="s">
        <v>230</v>
      </c>
      <c r="S14" s="705"/>
      <c r="T14" s="706"/>
      <c r="U14" s="114"/>
      <c r="V14" s="114"/>
      <c r="W14" s="110" t="s">
        <v>231</v>
      </c>
      <c r="X14" s="357">
        <v>0</v>
      </c>
    </row>
    <row r="15" spans="1:24" ht="17.100000000000001" customHeight="1" thickBot="1">
      <c r="A15" s="1075"/>
      <c r="B15" s="1081" t="s">
        <v>232</v>
      </c>
      <c r="C15" s="1079">
        <f>[1]סיכום!D21</f>
        <v>14840051000</v>
      </c>
      <c r="D15" s="1079">
        <f>[1]סיכום!E21</f>
        <v>37662091</v>
      </c>
      <c r="E15" s="1079">
        <f>[1]סיכום!E21</f>
        <v>37662091</v>
      </c>
      <c r="F15" s="1080">
        <f>[1]סיכום!F21</f>
        <v>6940259000</v>
      </c>
      <c r="H15" s="110" t="s">
        <v>231</v>
      </c>
      <c r="I15" s="642">
        <v>0</v>
      </c>
      <c r="J15" s="642">
        <v>0</v>
      </c>
      <c r="K15" s="643">
        <v>30.608291076459633</v>
      </c>
      <c r="L15" s="643">
        <v>6.7032157457446599</v>
      </c>
      <c r="M15" s="641">
        <v>18.788689815755344</v>
      </c>
      <c r="N15" s="641">
        <v>4.1147230696504202</v>
      </c>
      <c r="O15" s="643">
        <v>0</v>
      </c>
      <c r="P15" s="652">
        <v>0</v>
      </c>
      <c r="R15" s="113"/>
      <c r="S15" s="117" t="s">
        <v>182</v>
      </c>
      <c r="T15" s="118" t="s">
        <v>186</v>
      </c>
      <c r="U15" s="114"/>
      <c r="V15" s="114"/>
      <c r="W15" s="122" t="s">
        <v>224</v>
      </c>
      <c r="X15" s="23">
        <v>0</v>
      </c>
    </row>
    <row r="16" spans="1:24" ht="17.100000000000001" customHeight="1" thickBot="1">
      <c r="A16" s="1075"/>
      <c r="B16" s="1081" t="s">
        <v>233</v>
      </c>
      <c r="C16" s="1079">
        <f>[1]סיכום!D22</f>
        <v>33262000</v>
      </c>
      <c r="D16" s="1079">
        <f>[1]סיכום!E22</f>
        <v>949266040</v>
      </c>
      <c r="E16" s="1079">
        <f>[1]סיכום!E22</f>
        <v>949266040</v>
      </c>
      <c r="F16" s="1080">
        <f>[1]סיכום!F22</f>
        <v>142952000</v>
      </c>
      <c r="H16" s="122" t="s">
        <v>224</v>
      </c>
      <c r="I16" s="647">
        <v>121.23900370534155</v>
      </c>
      <c r="J16" s="647">
        <v>26.551341811469797</v>
      </c>
      <c r="K16" s="648">
        <v>76.479911016130259</v>
      </c>
      <c r="L16" s="649">
        <v>16.749100512532525</v>
      </c>
      <c r="M16" s="641">
        <v>16.148896928013905</v>
      </c>
      <c r="N16" s="641">
        <v>3.5366084272350453</v>
      </c>
      <c r="O16" s="648">
        <v>0</v>
      </c>
      <c r="P16" s="653">
        <v>0</v>
      </c>
      <c r="R16" s="113" t="s">
        <v>215</v>
      </c>
      <c r="S16" s="310">
        <f>[1]סיכום!Z2</f>
        <v>1205</v>
      </c>
      <c r="T16" s="118" t="e">
        <f>[1]סיכום!AA2</f>
        <v>#REF!</v>
      </c>
      <c r="U16" s="114"/>
      <c r="V16" s="114"/>
      <c r="X16" s="123"/>
    </row>
    <row r="17" spans="1:22" ht="17.100000000000001" customHeight="1" thickBot="1">
      <c r="A17" s="1075"/>
      <c r="B17" s="1081" t="s">
        <v>234</v>
      </c>
      <c r="C17" s="1079">
        <f>[1]סיכום!D23</f>
        <v>15115007000</v>
      </c>
      <c r="D17" s="1079">
        <f>[1]סיכום!E23</f>
        <v>175680247</v>
      </c>
      <c r="E17" s="1079">
        <f>[1]סיכום!E23</f>
        <v>175680247</v>
      </c>
      <c r="F17" s="1080">
        <f>[1]סיכום!F23</f>
        <v>22643080000</v>
      </c>
      <c r="H17" s="122" t="s">
        <v>235</v>
      </c>
      <c r="I17" s="654">
        <v>238.11926169933801</v>
      </c>
      <c r="J17" s="654">
        <v>52.148118312155027</v>
      </c>
      <c r="K17" s="655">
        <v>525.20882742443951</v>
      </c>
      <c r="L17" s="656">
        <v>115.02073320595225</v>
      </c>
      <c r="M17" s="650">
        <v>16.598479141135623</v>
      </c>
      <c r="N17" s="650">
        <v>3.6350669319087014</v>
      </c>
      <c r="O17" s="655">
        <v>0</v>
      </c>
      <c r="P17" s="657">
        <v>0</v>
      </c>
      <c r="R17" s="113" t="s">
        <v>218</v>
      </c>
      <c r="S17" s="310">
        <f>[1]סיכום!Z3</f>
        <v>890</v>
      </c>
      <c r="T17" s="118" t="e">
        <f>[1]סיכום!AA3</f>
        <v>#REF!</v>
      </c>
      <c r="U17" s="114"/>
      <c r="V17" s="114"/>
    </row>
    <row r="18" spans="1:22" ht="17.100000000000001" customHeight="1" thickBot="1">
      <c r="A18" s="1075"/>
      <c r="B18" s="1081" t="s">
        <v>214</v>
      </c>
      <c r="C18" s="1079">
        <f>[1]סיכום!D24</f>
        <v>2212338000</v>
      </c>
      <c r="D18" s="1079">
        <f>[1]סיכום!E24</f>
        <v>888665294</v>
      </c>
      <c r="E18" s="1079">
        <f>[1]סיכום!E24</f>
        <v>888665294</v>
      </c>
      <c r="F18" s="1080">
        <f>[1]סיכום!F24</f>
        <v>2798019000</v>
      </c>
      <c r="J18" s="124"/>
      <c r="R18" s="113" t="s">
        <v>236</v>
      </c>
      <c r="S18" s="310">
        <f>[1]סיכום!Z4</f>
        <v>0</v>
      </c>
      <c r="T18" s="118" t="e">
        <f>[1]סיכום!AA4</f>
        <v>#REF!</v>
      </c>
      <c r="U18" s="114"/>
      <c r="V18" s="114"/>
    </row>
    <row r="19" spans="1:22" ht="18.75" thickBot="1">
      <c r="A19" s="1075"/>
      <c r="B19" s="1081" t="s">
        <v>216</v>
      </c>
      <c r="C19" s="1079">
        <f>[1]סיכום!D25</f>
        <v>252145000</v>
      </c>
      <c r="D19" s="1079">
        <f>[1]סיכום!E25</f>
        <v>825127616</v>
      </c>
      <c r="E19" s="1079">
        <f>[1]סיכום!E25</f>
        <v>825127616</v>
      </c>
      <c r="F19" s="1080">
        <f>[1]סיכום!F25</f>
        <v>851412000</v>
      </c>
      <c r="H19" s="707" t="s">
        <v>237</v>
      </c>
      <c r="I19" s="708"/>
      <c r="J19" s="124"/>
      <c r="K19" s="707" t="s">
        <v>238</v>
      </c>
      <c r="L19" s="708"/>
      <c r="N19" s="920"/>
      <c r="R19" s="113" t="s">
        <v>213</v>
      </c>
      <c r="S19" s="310">
        <f>[1]סיכום!Z5</f>
        <v>2101</v>
      </c>
      <c r="T19" s="118" t="e">
        <f>[1]סיכום!AA5</f>
        <v>#REF!</v>
      </c>
      <c r="U19" s="114"/>
      <c r="V19" s="114"/>
    </row>
    <row r="20" spans="1:22" ht="17.100000000000001" customHeight="1">
      <c r="A20" s="1075"/>
      <c r="B20" s="1081" t="s">
        <v>219</v>
      </c>
      <c r="C20" s="1079">
        <f>[1]סיכום!D26</f>
        <v>6907000</v>
      </c>
      <c r="D20" s="1079">
        <f>[1]סיכום!E26</f>
        <v>336779119</v>
      </c>
      <c r="E20" s="1079">
        <f>[1]סיכום!E26</f>
        <v>336779119</v>
      </c>
      <c r="F20" s="1080">
        <f>[1]סיכום!F26</f>
        <v>457012000</v>
      </c>
      <c r="H20" s="125" t="s">
        <v>211</v>
      </c>
      <c r="I20" s="323">
        <v>0.19696968028064579</v>
      </c>
      <c r="J20" s="124"/>
      <c r="K20" s="125" t="s">
        <v>211</v>
      </c>
      <c r="L20" s="917">
        <v>0.377</v>
      </c>
      <c r="M20" s="126"/>
      <c r="N20" s="920"/>
      <c r="R20" s="113" t="s">
        <v>239</v>
      </c>
      <c r="S20" s="310">
        <f>[1]סיכום!Z6</f>
        <v>4020</v>
      </c>
      <c r="T20" s="118" t="e">
        <f>[1]סיכום!AA6</f>
        <v>#REF!</v>
      </c>
      <c r="U20" s="114"/>
      <c r="V20" s="114"/>
    </row>
    <row r="21" spans="1:22" ht="17.100000000000001" customHeight="1">
      <c r="A21" s="1075"/>
      <c r="B21" s="1081" t="s">
        <v>220</v>
      </c>
      <c r="C21" s="1079">
        <f>[1]סיכום!D27</f>
        <v>2668188000</v>
      </c>
      <c r="D21" s="1079">
        <f>[1]סיכום!E27</f>
        <v>991424882</v>
      </c>
      <c r="E21" s="1079">
        <f>[1]סיכום!E27</f>
        <v>991424882</v>
      </c>
      <c r="F21" s="1080">
        <f>[1]סיכום!F27</f>
        <v>2955120000</v>
      </c>
      <c r="H21" s="110" t="s">
        <v>213</v>
      </c>
      <c r="I21" s="324">
        <v>1.5968193026299385E-2</v>
      </c>
      <c r="J21" s="124"/>
      <c r="K21" s="110" t="s">
        <v>213</v>
      </c>
      <c r="L21" s="918">
        <v>0.20300000000000001</v>
      </c>
      <c r="M21" s="126"/>
      <c r="N21" s="126"/>
      <c r="R21" s="113" t="s">
        <v>209</v>
      </c>
      <c r="S21" s="310">
        <f>[1]סיכום!Z7</f>
        <v>990</v>
      </c>
      <c r="T21" s="118" t="e">
        <f>[1]סיכום!AA7</f>
        <v>#REF!</v>
      </c>
      <c r="U21" s="114"/>
      <c r="V21" s="114"/>
    </row>
    <row r="22" spans="1:22" ht="15.75" thickBot="1">
      <c r="A22" s="1082"/>
      <c r="B22" s="1083" t="s">
        <v>224</v>
      </c>
      <c r="C22" s="1084">
        <f>[1]סיכום!D28</f>
        <v>7386437000</v>
      </c>
      <c r="D22" s="1084">
        <f>[1]סיכום!E28</f>
        <v>128669060</v>
      </c>
      <c r="E22" s="1084">
        <f>[1]סיכום!E28</f>
        <v>128669060</v>
      </c>
      <c r="F22" s="1085">
        <f>[1]סיכום!F28</f>
        <v>5037589000</v>
      </c>
      <c r="H22" s="110" t="s">
        <v>215</v>
      </c>
      <c r="I22" s="324">
        <v>5.1995004339874085E-2</v>
      </c>
      <c r="K22" s="110" t="s">
        <v>215</v>
      </c>
      <c r="L22" s="918">
        <v>0.151</v>
      </c>
      <c r="M22" s="126"/>
      <c r="N22" s="126"/>
      <c r="R22" s="113" t="s">
        <v>221</v>
      </c>
      <c r="S22" s="310">
        <f>[1]סיכום!Z8</f>
        <v>3580</v>
      </c>
      <c r="T22" s="118" t="e">
        <f>[1]סיכום!AA8</f>
        <v>#REF!</v>
      </c>
      <c r="U22" s="114"/>
      <c r="V22" s="114"/>
    </row>
    <row r="23" spans="1:22" ht="17.100000000000001" customHeight="1" thickBot="1">
      <c r="H23" s="110" t="s">
        <v>218</v>
      </c>
      <c r="I23" s="324">
        <v>0.17745125742655687</v>
      </c>
      <c r="K23" s="110" t="s">
        <v>218</v>
      </c>
      <c r="L23" s="918">
        <v>6.5000000000000002E-2</v>
      </c>
      <c r="M23" s="126"/>
      <c r="N23" s="126"/>
      <c r="R23" s="119" t="s">
        <v>212</v>
      </c>
      <c r="S23" s="311">
        <f>[1]סיכום!Z9</f>
        <v>23850</v>
      </c>
      <c r="T23" s="127" t="e">
        <f>[1]סיכום!AA9</f>
        <v>#REF!</v>
      </c>
    </row>
    <row r="24" spans="1:22" ht="18.75" thickBot="1">
      <c r="A24" s="695" t="s">
        <v>240</v>
      </c>
      <c r="B24" s="696"/>
      <c r="C24" s="696"/>
      <c r="D24" s="696"/>
      <c r="E24" s="697"/>
      <c r="F24" s="98"/>
      <c r="H24" s="110" t="s">
        <v>221</v>
      </c>
      <c r="I24" s="324">
        <v>0</v>
      </c>
      <c r="K24" s="110" t="s">
        <v>221</v>
      </c>
      <c r="L24" s="918">
        <v>7.8E-2</v>
      </c>
      <c r="M24" s="126"/>
      <c r="N24" s="126"/>
    </row>
    <row r="25" spans="1:22" ht="15">
      <c r="A25" s="100" t="s">
        <v>241</v>
      </c>
      <c r="B25" s="101" t="s">
        <v>134</v>
      </c>
      <c r="C25" s="102" t="s">
        <v>100</v>
      </c>
      <c r="D25" s="102" t="s">
        <v>133</v>
      </c>
      <c r="E25" s="128" t="s">
        <v>242</v>
      </c>
      <c r="H25" s="110" t="s">
        <v>223</v>
      </c>
      <c r="I25" s="324">
        <v>0.48092524389159097</v>
      </c>
      <c r="K25" s="110" t="s">
        <v>223</v>
      </c>
      <c r="L25" s="918">
        <v>8.0000000000000002E-3</v>
      </c>
      <c r="M25" s="126"/>
      <c r="N25" s="126"/>
      <c r="R25" s="698" t="s">
        <v>243</v>
      </c>
    </row>
    <row r="26" spans="1:22" ht="17.100000000000001" customHeight="1" thickBot="1">
      <c r="A26" s="315">
        <v>159289000</v>
      </c>
      <c r="B26" s="316">
        <v>24568000</v>
      </c>
      <c r="C26" s="316">
        <v>49557000</v>
      </c>
      <c r="D26" s="316">
        <v>211003000</v>
      </c>
      <c r="E26" s="317">
        <v>839535000</v>
      </c>
      <c r="H26" s="110" t="s">
        <v>212</v>
      </c>
      <c r="I26" s="324">
        <v>0</v>
      </c>
      <c r="K26" s="110" t="s">
        <v>212</v>
      </c>
      <c r="L26" s="918">
        <v>0</v>
      </c>
      <c r="M26" s="126"/>
      <c r="N26" s="126"/>
      <c r="R26" s="698"/>
    </row>
    <row r="27" spans="1:22" ht="17.100000000000001" customHeight="1" thickBot="1">
      <c r="E27" s="124"/>
      <c r="H27" s="110" t="s">
        <v>214</v>
      </c>
      <c r="I27" s="324">
        <v>8.1918189571434548E-3</v>
      </c>
      <c r="K27" s="110" t="s">
        <v>214</v>
      </c>
      <c r="L27" s="918">
        <v>3.5999999999999997E-2</v>
      </c>
      <c r="M27" s="126"/>
      <c r="N27" s="126"/>
    </row>
    <row r="28" spans="1:22" ht="18.75" thickBot="1">
      <c r="A28" s="695" t="s">
        <v>244</v>
      </c>
      <c r="B28" s="696"/>
      <c r="C28" s="696"/>
      <c r="D28" s="697"/>
      <c r="E28" s="124"/>
      <c r="H28" s="110" t="s">
        <v>209</v>
      </c>
      <c r="I28" s="324">
        <v>6.849880207788922E-2</v>
      </c>
      <c r="K28" s="110" t="s">
        <v>209</v>
      </c>
      <c r="L28" s="918">
        <v>2.4E-2</v>
      </c>
      <c r="M28" s="126"/>
      <c r="N28" s="126"/>
    </row>
    <row r="29" spans="1:22" ht="17.100000000000001" customHeight="1" thickBot="1">
      <c r="A29" s="125"/>
      <c r="B29" s="102" t="s">
        <v>198</v>
      </c>
      <c r="C29" s="103" t="s">
        <v>200</v>
      </c>
      <c r="D29" s="104" t="s">
        <v>245</v>
      </c>
      <c r="E29" s="124"/>
      <c r="H29" s="110" t="s">
        <v>229</v>
      </c>
      <c r="I29" s="324">
        <v>0</v>
      </c>
      <c r="K29" s="110" t="s">
        <v>229</v>
      </c>
      <c r="L29" s="918">
        <v>0</v>
      </c>
      <c r="M29" s="126"/>
      <c r="N29" s="126"/>
      <c r="Q29" s="293" t="s">
        <v>246</v>
      </c>
      <c r="R29" s="129"/>
    </row>
    <row r="30" spans="1:22" ht="17.100000000000001" customHeight="1">
      <c r="A30" s="110" t="s">
        <v>247</v>
      </c>
      <c r="B30" s="313">
        <v>67581.297000000006</v>
      </c>
      <c r="C30" s="313">
        <v>690802.39899999998</v>
      </c>
      <c r="D30" s="318">
        <v>7.5057142857142853</v>
      </c>
      <c r="E30" s="124"/>
      <c r="H30" s="110" t="s">
        <v>219</v>
      </c>
      <c r="I30" s="324">
        <v>0</v>
      </c>
      <c r="K30" s="110" t="s">
        <v>219</v>
      </c>
      <c r="L30" s="918">
        <v>0</v>
      </c>
      <c r="M30" s="126"/>
      <c r="N30" s="126"/>
      <c r="Q30" s="113" t="s">
        <v>248</v>
      </c>
      <c r="R30" s="154">
        <v>140000</v>
      </c>
    </row>
    <row r="31" spans="1:22" ht="17.100000000000001" customHeight="1" thickBot="1">
      <c r="A31" s="110" t="s">
        <v>249</v>
      </c>
      <c r="B31" s="313">
        <v>4100.5969999999998</v>
      </c>
      <c r="C31" s="313">
        <v>23064.635999999999</v>
      </c>
      <c r="D31" s="319">
        <v>179.07</v>
      </c>
      <c r="E31" s="124"/>
      <c r="H31" s="110" t="s">
        <v>231</v>
      </c>
      <c r="I31" s="324">
        <v>0</v>
      </c>
      <c r="J31" s="920"/>
      <c r="K31" s="110" t="s">
        <v>231</v>
      </c>
      <c r="L31" s="918">
        <v>0</v>
      </c>
      <c r="M31" s="126"/>
      <c r="N31" s="126"/>
      <c r="Q31" s="119" t="s">
        <v>250</v>
      </c>
      <c r="R31" s="154">
        <v>158000</v>
      </c>
    </row>
    <row r="32" spans="1:22" ht="17.100000000000001" customHeight="1" thickBot="1">
      <c r="A32" s="110" t="s">
        <v>251</v>
      </c>
      <c r="B32" s="313">
        <v>34.414999999999999</v>
      </c>
      <c r="C32" s="313">
        <v>1281.4590000000001</v>
      </c>
      <c r="D32" s="319">
        <v>141.29</v>
      </c>
      <c r="E32" s="124"/>
      <c r="H32" s="122" t="s">
        <v>224</v>
      </c>
      <c r="I32" s="325">
        <v>0</v>
      </c>
      <c r="K32" s="122" t="s">
        <v>224</v>
      </c>
      <c r="L32" s="919">
        <v>8.9999999999999993E-3</v>
      </c>
      <c r="M32" s="126"/>
      <c r="N32" s="126"/>
    </row>
    <row r="33" spans="1:28" ht="17.100000000000001" customHeight="1" thickBot="1">
      <c r="A33" s="110" t="s">
        <v>252</v>
      </c>
      <c r="B33" s="313">
        <v>15831.334000000001</v>
      </c>
      <c r="C33" s="313">
        <v>110804.905</v>
      </c>
      <c r="D33" s="319">
        <v>18.98</v>
      </c>
      <c r="E33" s="124"/>
      <c r="F33" s="124"/>
      <c r="H33" s="122" t="s">
        <v>235</v>
      </c>
      <c r="I33" s="326">
        <v>0</v>
      </c>
      <c r="K33" s="122" t="s">
        <v>235</v>
      </c>
      <c r="L33" s="919">
        <v>0</v>
      </c>
      <c r="M33" s="126"/>
      <c r="N33" s="126"/>
    </row>
    <row r="34" spans="1:28" ht="17.100000000000001" customHeight="1">
      <c r="A34" s="110" t="s">
        <v>253</v>
      </c>
      <c r="B34" s="313">
        <v>18270.406999999999</v>
      </c>
      <c r="C34" s="313">
        <v>6105.8119999999999</v>
      </c>
      <c r="D34" s="319">
        <v>5.09</v>
      </c>
      <c r="E34" s="124"/>
      <c r="F34" s="124"/>
    </row>
    <row r="35" spans="1:28" ht="17.100000000000001" customHeight="1">
      <c r="A35" s="110" t="s">
        <v>254</v>
      </c>
      <c r="B35" s="313">
        <v>473.346</v>
      </c>
      <c r="C35" s="313">
        <v>7028.0159999999996</v>
      </c>
      <c r="D35" s="319">
        <v>21.76</v>
      </c>
      <c r="E35" s="124"/>
      <c r="F35" s="124"/>
    </row>
    <row r="36" spans="1:28" ht="17.100000000000001" customHeight="1" thickBot="1">
      <c r="A36" s="122" t="s">
        <v>255</v>
      </c>
      <c r="B36" s="314">
        <v>0.93799999999999994</v>
      </c>
      <c r="C36" s="314">
        <v>143.017</v>
      </c>
      <c r="D36" s="320">
        <v>8486</v>
      </c>
      <c r="E36" s="124"/>
      <c r="F36" s="124"/>
    </row>
    <row r="37" spans="1:28" ht="17.100000000000001" customHeight="1" thickBot="1">
      <c r="A37" s="122" t="s">
        <v>209</v>
      </c>
      <c r="B37" s="314">
        <v>0</v>
      </c>
      <c r="C37" s="314">
        <v>122739.102</v>
      </c>
      <c r="D37" s="320">
        <v>2.95</v>
      </c>
      <c r="E37" s="124"/>
      <c r="F37" s="124"/>
    </row>
    <row r="38" spans="1:28" ht="30.75" thickBot="1">
      <c r="A38" s="130"/>
      <c r="B38" s="40"/>
      <c r="C38" s="124"/>
      <c r="D38" s="124"/>
      <c r="E38" s="124"/>
      <c r="F38" s="124"/>
      <c r="J38" s="131" t="s">
        <v>256</v>
      </c>
    </row>
    <row r="39" spans="1:28" ht="62.1" customHeight="1" thickBot="1">
      <c r="A39" s="699" t="s">
        <v>166</v>
      </c>
      <c r="B39" s="700"/>
      <c r="C39" s="700"/>
      <c r="D39" s="700"/>
      <c r="E39" s="700"/>
      <c r="F39" s="700"/>
      <c r="G39" s="700"/>
      <c r="H39" s="700"/>
      <c r="J39" s="132">
        <f>'[2]דלקים מנפט ופלסטיק בתעשייה'!$B$52</f>
        <v>1.4</v>
      </c>
      <c r="L39" s="701" t="s">
        <v>257</v>
      </c>
      <c r="M39" s="702"/>
      <c r="N39" s="702"/>
      <c r="O39" s="702"/>
      <c r="P39" s="702"/>
      <c r="Q39" s="702"/>
      <c r="R39" s="702"/>
      <c r="S39" s="702"/>
      <c r="T39" s="702"/>
      <c r="U39" s="702"/>
      <c r="V39" s="702"/>
      <c r="W39" s="702"/>
      <c r="X39" s="702"/>
      <c r="Y39" s="702"/>
      <c r="Z39" s="702"/>
      <c r="AA39" s="703"/>
    </row>
    <row r="40" spans="1:28" ht="60.75" thickBot="1">
      <c r="A40" s="133" t="s">
        <v>166</v>
      </c>
      <c r="B40" s="120" t="s">
        <v>258</v>
      </c>
      <c r="C40" s="120" t="s">
        <v>167</v>
      </c>
      <c r="D40" s="120" t="s">
        <v>259</v>
      </c>
      <c r="E40" s="120" t="s">
        <v>144</v>
      </c>
      <c r="F40" s="120" t="s">
        <v>145</v>
      </c>
      <c r="G40" s="120" t="s">
        <v>260</v>
      </c>
      <c r="H40" s="134" t="s">
        <v>261</v>
      </c>
      <c r="J40" s="40"/>
      <c r="L40" s="135"/>
      <c r="M40" s="136"/>
      <c r="N40" s="136"/>
      <c r="O40" s="137"/>
      <c r="P40" s="138" t="s">
        <v>242</v>
      </c>
      <c r="Q40" s="120" t="s">
        <v>100</v>
      </c>
      <c r="R40" s="120" t="s">
        <v>133</v>
      </c>
      <c r="S40" s="120" t="s">
        <v>134</v>
      </c>
      <c r="T40" s="120" t="s">
        <v>99</v>
      </c>
      <c r="U40" s="120" t="s">
        <v>262</v>
      </c>
      <c r="V40" s="134" t="s">
        <v>263</v>
      </c>
      <c r="W40" s="139" t="s">
        <v>264</v>
      </c>
      <c r="X40" s="140" t="s">
        <v>265</v>
      </c>
      <c r="Y40" s="140" t="s">
        <v>266</v>
      </c>
      <c r="Z40" s="140" t="s">
        <v>267</v>
      </c>
      <c r="AA40" s="137" t="s">
        <v>268</v>
      </c>
    </row>
    <row r="41" spans="1:28" ht="30">
      <c r="A41" s="110" t="s">
        <v>149</v>
      </c>
      <c r="B41" s="298">
        <f>'[2]דלקים מנפט ופלסטיק בתעשייה'!F52</f>
        <v>2.5046276504295343E-4</v>
      </c>
      <c r="C41" s="299">
        <f>'[2]דלקים מנפט ופלסטיק בתעשייה'!G52</f>
        <v>5.5636485967574438E-4</v>
      </c>
      <c r="D41" s="300">
        <f>'[2]דלקים מנפט ופלסטיק בתעשייה'!H52</f>
        <v>9.654874301831621E-4</v>
      </c>
      <c r="E41" s="300">
        <f>'[2]דלקים מנפט ופלסטיק בתעשייה'!I52</f>
        <v>2.3517897743721662E-4</v>
      </c>
      <c r="F41" s="300">
        <f>'[2]דלקים מנפט ופלסטיק בתעשייה'!J52</f>
        <v>5.769537870691045E-4</v>
      </c>
      <c r="G41" s="300">
        <f>'[2]דלקים מנפט ופלסטיק בתעשייה'!K52</f>
        <v>7.5558773463151949E-5</v>
      </c>
      <c r="H41" s="301">
        <f>'[2]דלקים מנפט ופלסטיק בתעשייה'!L52</f>
        <v>1.6009844448350093E-4</v>
      </c>
      <c r="J41" s="131" t="s">
        <v>269</v>
      </c>
      <c r="L41" s="133" t="s">
        <v>270</v>
      </c>
      <c r="M41" s="141"/>
      <c r="N41" s="141"/>
      <c r="O41" s="134" t="s">
        <v>271</v>
      </c>
      <c r="P41" s="327">
        <f>'[1]דלקים מנפט ופלסטיק בתעשייה'!C3</f>
        <v>0</v>
      </c>
      <c r="Q41" s="321">
        <f>'[1]דלקים מנפט ופלסטיק בתעשייה'!D3</f>
        <v>188506.95</v>
      </c>
      <c r="R41" s="321">
        <f>'[1]דלקים מנפט ופלסטיק בתעשייה'!E3</f>
        <v>49558</v>
      </c>
      <c r="S41" s="321">
        <f>'[1]דלקים מנפט ופלסטיק בתעשייה'!F3</f>
        <v>23518</v>
      </c>
      <c r="T41" s="321">
        <f>'[1]דלקים מנפט ופלסטיק בתעשייה'!G3</f>
        <v>0</v>
      </c>
      <c r="U41" s="321">
        <f>'[1]דלקים מנפט ופלסטיק בתעשייה'!H3</f>
        <v>149752.00000000006</v>
      </c>
      <c r="V41" s="322">
        <f>'[1]דלקים מנפט ופלסטיק בתעשייה'!I3</f>
        <v>320322.23</v>
      </c>
      <c r="W41" s="328">
        <f>'[1]דלקים מנפט ופלסטיק בתעשייה'!J3</f>
        <v>731657.18</v>
      </c>
      <c r="X41" s="329">
        <f>'[1]דלקים מנפט ופלסטיק בתעשייה'!K3</f>
        <v>756266.61355773418</v>
      </c>
      <c r="Y41" s="329">
        <f>'[1]דלקים מנפט ופלסטיק בתעשייה'!L3</f>
        <v>922645.2685404357</v>
      </c>
      <c r="Z41" s="329">
        <f>'[1]דלקים מנפט ופלסטיק בתעשייה'!M3</f>
        <v>16555.419472821843</v>
      </c>
      <c r="AA41" s="330">
        <f>'[1]דלקים מנפט ופלסטיק בתעשייה'!N3</f>
        <v>379960.44691722258</v>
      </c>
    </row>
    <row r="42" spans="1:28" ht="15.75" thickBot="1">
      <c r="A42" s="110" t="s">
        <v>124</v>
      </c>
      <c r="B42" s="302">
        <f>'[2]דלקים מנפט ופלסטיק בתעשייה'!F53</f>
        <v>14.657803840926412</v>
      </c>
      <c r="C42" s="303">
        <f>'[2]דלקים מנפט ופלסטיק בתעשייה'!G53</f>
        <v>32.560077246264704</v>
      </c>
      <c r="D42" s="300">
        <f>'[2]דלקים מנפט ופלסטיק בתעשייה'!H53</f>
        <v>56.503110792048965</v>
      </c>
      <c r="E42" s="300">
        <f>'[2]דלקים מנפט ופלסטיק בתעשייה'!I53</f>
        <v>13.763352481528328</v>
      </c>
      <c r="F42" s="300">
        <f>'[2]דלקים מנפט ופלסטיק בתעשייה'!J53</f>
        <v>33.765000696563568</v>
      </c>
      <c r="G42" s="300">
        <f>'[2]דלקים מנפט ופלסטיק בתעשייה'!K53</f>
        <v>4.4219174841974649</v>
      </c>
      <c r="H42" s="301">
        <f>'[2]דלקים מנפט ופלסטיק בתעשייה'!L53</f>
        <v>9.3694230121357762</v>
      </c>
      <c r="J42" s="142">
        <f>E21*J39/1000</f>
        <v>1387994.8347999998</v>
      </c>
      <c r="L42" s="110"/>
      <c r="M42" s="143"/>
      <c r="N42" s="143"/>
      <c r="O42" s="144" t="s">
        <v>205</v>
      </c>
      <c r="P42" s="331">
        <f>'[1]דלקים מנפט ופלסטיק בתעשייה'!C4</f>
        <v>0</v>
      </c>
      <c r="Q42" s="332">
        <f>'[1]דלקים מנפט ופלסטיק בתעשייה'!D4</f>
        <v>6140.7395791622794</v>
      </c>
      <c r="R42" s="332">
        <f>'[1]דלקים מנפט ופלסטיק בתעשייה'!E4</f>
        <v>2801.5218670373911</v>
      </c>
      <c r="S42" s="332">
        <f>'[1]דלקים מנפט ופלסטיק בתעשייה'!F4</f>
        <v>323.84150195492663</v>
      </c>
      <c r="T42" s="332">
        <f>'[1]דלקים מנפט ופלסטיק בתעשייה'!G4</f>
        <v>0</v>
      </c>
      <c r="U42" s="332">
        <f>'[1]דלקים מנפט ופלסטיק בתעשייה'!H4</f>
        <v>662.50803838300499</v>
      </c>
      <c r="V42" s="333">
        <f>'[1]דלקים מנפט ופלסטיק בתעשייה'!I4</f>
        <v>3002.6714380423828</v>
      </c>
      <c r="W42" s="331">
        <f>'[1]דלקים מנפט ופלסטיק בתעשייה'!J4</f>
        <v>12931.282424579986</v>
      </c>
      <c r="X42" s="332">
        <f>'[1]דלקים מנפט ופלסטיק בתעשייה'!K4</f>
        <v>0</v>
      </c>
      <c r="Y42" s="332">
        <f>'[1]דלקים מנפט ופלסטיק בתעשייה'!L4</f>
        <v>0</v>
      </c>
      <c r="Z42" s="332">
        <f>'[1]דלקים מנפט ופלסטיק בתעשייה'!M4</f>
        <v>0</v>
      </c>
      <c r="AA42" s="333">
        <f>'[1]דלקים מנפט ופלסטיק בתעשייה'!N4</f>
        <v>0</v>
      </c>
    </row>
    <row r="43" spans="1:28" ht="65.099999999999994" customHeight="1" thickBot="1">
      <c r="A43" s="110" t="s">
        <v>153</v>
      </c>
      <c r="B43" s="304">
        <f>'[2]דלקים מנפט ופלסטיק בתעשייה'!F54</f>
        <v>1.267916423692853E-6</v>
      </c>
      <c r="C43" s="305">
        <f>'[2]דלקים מנפט ופלסטיק בתעשייה'!G54</f>
        <v>2.8164830929158994E-6</v>
      </c>
      <c r="D43" s="300">
        <f>'[2]דלקים מנפט ופלסטיק בתעשייה'!H54</f>
        <v>4.887582269517385E-6</v>
      </c>
      <c r="E43" s="300">
        <f>'[2]דלקים מנפט ופלסטיק בתעשייה'!I54</f>
        <v>1.1905453808624999E-6</v>
      </c>
      <c r="F43" s="300">
        <f>'[2]דלקים מנפט ופלסטיק בתעשייה'!J54</f>
        <v>2.9207103188022865E-6</v>
      </c>
      <c r="G43" s="300">
        <f>'[2]דלקים מנפט ופלסטיק בתעשייה'!K54</f>
        <v>3.825008073019889E-7</v>
      </c>
      <c r="H43" s="301">
        <f>'[2]דלקים מנפט ופלסטיק בתעשייה'!L54</f>
        <v>8.1046556813942771E-7</v>
      </c>
      <c r="L43" s="110"/>
      <c r="M43" s="143"/>
      <c r="N43" s="143"/>
      <c r="O43" s="144" t="s">
        <v>272</v>
      </c>
      <c r="P43" s="331">
        <f>'[1]דלקים מנפט ופלסטיק בתעשייה'!C5</f>
        <v>0</v>
      </c>
      <c r="Q43" s="332">
        <f>'[1]דלקים מנפט ופלסטיק בתעשייה'!D5</f>
        <v>11.380115378340335</v>
      </c>
      <c r="R43" s="332">
        <f>'[1]דלקים מנפט ופלסטיק בתעשייה'!E5</f>
        <v>5.1918244815355363</v>
      </c>
      <c r="S43" s="332">
        <f>'[1]דלקים מנפט ופלסטיק בתעשייה'!F5</f>
        <v>0.60014817580732649</v>
      </c>
      <c r="T43" s="332">
        <f>'[1]דלקים מנפט ופלסטיק בתעשייה'!G5</f>
        <v>0</v>
      </c>
      <c r="U43" s="332">
        <f>'[1]דלקים מנפט ופלסטיק בתעשייה'!H5</f>
        <v>1.2277703391722488</v>
      </c>
      <c r="V43" s="333">
        <f>'[1]דלקים מנפט ופלסטיק בתעשייה'!I5</f>
        <v>5.5645980370382331</v>
      </c>
      <c r="W43" s="331">
        <f>'[1]דלקים מנפט ופלסטיק בתעשייה'!J5</f>
        <v>23.964456411893682</v>
      </c>
      <c r="X43" s="332">
        <f>'[1]דלקים מנפט ופלסטיק בתעשייה'!K5</f>
        <v>0</v>
      </c>
      <c r="Y43" s="332">
        <f>'[1]דלקים מנפט ופלסטיק בתעשייה'!L5</f>
        <v>0</v>
      </c>
      <c r="Z43" s="332">
        <f>'[1]דלקים מנפט ופלסטיק בתעשייה'!M5</f>
        <v>0</v>
      </c>
      <c r="AA43" s="333">
        <f>'[1]דלקים מנפט ופלסטיק בתעשייה'!N5</f>
        <v>0</v>
      </c>
      <c r="AB43" s="639"/>
    </row>
    <row r="44" spans="1:28" ht="29.45" customHeight="1" thickBot="1">
      <c r="A44" s="110" t="s">
        <v>155</v>
      </c>
      <c r="B44" s="302">
        <f>'[2]דלקים מנפט ופלסטיק בתעשייה'!F55</f>
        <v>14.664821870013311</v>
      </c>
      <c r="C44" s="300">
        <f>'[2]דלקים מנפט ופלסטיק בתעשייה'!G55</f>
        <v>32.575666728267997</v>
      </c>
      <c r="D44" s="300">
        <f>'[2]דלקים מנפט ופלסטיק בתעשייה'!H55</f>
        <v>56.530163990423169</v>
      </c>
      <c r="E44" s="300">
        <f>'[2]דלקים מנפט ופלסטיק בתעשייה'!I55</f>
        <v>13.769942255078094</v>
      </c>
      <c r="F44" s="300">
        <f>'[2]דלקים מנפט ופלסטיק בתעשייה'!J55</f>
        <v>33.781167085442782</v>
      </c>
      <c r="G44" s="300">
        <f>'[2]דלקים מנפט ופלסטיק בתעשייה'!K55</f>
        <v>4.4240346598576625</v>
      </c>
      <c r="H44" s="301">
        <f>'[2]דלקים מנפט ופלסטיק בתעשייה'!L55</f>
        <v>9.3739090104435867</v>
      </c>
      <c r="J44" s="131" t="s">
        <v>273</v>
      </c>
      <c r="L44" s="122"/>
      <c r="M44" s="145"/>
      <c r="N44" s="145"/>
      <c r="O44" s="146" t="s">
        <v>176</v>
      </c>
      <c r="P44" s="334">
        <f>'[1]דלקים מנפט ופלסטיק בתעשייה'!C6</f>
        <v>0</v>
      </c>
      <c r="Q44" s="335">
        <f>'[1]דלקים מנפט ופלסטיק בתעשייה'!D6</f>
        <v>12.095605868883379</v>
      </c>
      <c r="R44" s="335">
        <f>'[1]דלקים מנפט ופלסטיק בתעשייה'!E6</f>
        <v>5.518244813984662</v>
      </c>
      <c r="S44" s="335">
        <f>'[1]דלקים מנפט ופלסטיק בתעשייה'!F6</f>
        <v>0.63788068540245524</v>
      </c>
      <c r="T44" s="335">
        <f>'[1]דלקים מנפט ופלסטיק בתעשייה'!G6</f>
        <v>0</v>
      </c>
      <c r="U44" s="335">
        <f>'[1]דלקים מנפט ופלסטיק בתעשייה'!H6</f>
        <v>1.3049627026100146</v>
      </c>
      <c r="V44" s="336">
        <f>'[1]דלקים מנפט ופלסטיק בתעשייה'!I6</f>
        <v>5.9144553844227028</v>
      </c>
      <c r="W44" s="337">
        <f>'[1]דלקים מנפט ופלסטיק בתעשייה'!J6</f>
        <v>25.471149455303213</v>
      </c>
      <c r="X44" s="338">
        <f>'[1]דלקים מנפט ופלסטיק בתעשייה'!K6</f>
        <v>0</v>
      </c>
      <c r="Y44" s="338">
        <f>'[1]דלקים מנפט ופלסטיק בתעשייה'!L6</f>
        <v>0</v>
      </c>
      <c r="Z44" s="338">
        <f>'[1]דלקים מנפט ופלסטיק בתעשייה'!M6</f>
        <v>0</v>
      </c>
      <c r="AA44" s="339">
        <f>'[1]דלקים מנפט ופלסטיק בתעשייה'!N6</f>
        <v>0</v>
      </c>
    </row>
    <row r="45" spans="1:28" ht="30.75" thickBot="1">
      <c r="A45" s="110" t="s">
        <v>157</v>
      </c>
      <c r="B45" s="304">
        <f>'[2]דלקים מנפט ופלסטיק בתעשייה'!F56</f>
        <v>2.7177079036191092E-2</v>
      </c>
      <c r="C45" s="305">
        <f>'[2]דלקים מנפט ופלסטיק בתעשייה'!G56</f>
        <v>6.0369739037952362E-2</v>
      </c>
      <c r="D45" s="300">
        <f>'[2]דלקים מנפט ופלסטיק בתעשייה'!H56</f>
        <v>0.10476259093457235</v>
      </c>
      <c r="E45" s="300">
        <f>'[2]דלקים מנפט ופלסטיק בתעשייה'!I56</f>
        <v>2.5518674028715303E-2</v>
      </c>
      <c r="F45" s="300">
        <f>'[2]דלקים מנפט ופלסטיק בתעשייה'!J56</f>
        <v>6.260379130094558E-2</v>
      </c>
      <c r="G45" s="300">
        <f>'[2]דלקים מנפט ופלסטיק בתעשייה'!K56</f>
        <v>8.1986907632101615E-3</v>
      </c>
      <c r="H45" s="301">
        <f>'[2]דלקים מנפט ופלסטיק בתעשייה'!L56</f>
        <v>1.7371875929554539E-2</v>
      </c>
      <c r="J45" s="142">
        <f>J42-P45</f>
        <v>548459.83479999984</v>
      </c>
      <c r="L45" s="133" t="s">
        <v>274</v>
      </c>
      <c r="M45" s="141"/>
      <c r="N45" s="141"/>
      <c r="O45" s="134" t="s">
        <v>271</v>
      </c>
      <c r="P45" s="340">
        <f>'[1]דלקים מנפט ופלסטיק בתעשייה'!C7</f>
        <v>839535</v>
      </c>
      <c r="Q45" s="341">
        <f>'[1]דלקים מנפט ופלסטיק בתעשייה'!D7</f>
        <v>0</v>
      </c>
      <c r="R45" s="341">
        <f>'[1]דלקים מנפט ופלסטיק בתעשייה'!E7</f>
        <v>0</v>
      </c>
      <c r="S45" s="341">
        <f>'[1]דלקים מנפט ופלסטיק בתעשייה'!F7</f>
        <v>0</v>
      </c>
      <c r="T45" s="341">
        <f>'[1]דלקים מנפט ופלסטיק בתעשייה'!G7</f>
        <v>0</v>
      </c>
      <c r="U45" s="341">
        <f>'[1]דלקים מנפט ופלסטיק בתעשייה'!H7</f>
        <v>0</v>
      </c>
      <c r="V45" s="342">
        <f>'[1]דלקים מנפט ופלסטיק בתעשייה'!I7</f>
        <v>704632.85090532666</v>
      </c>
      <c r="W45" s="343">
        <f>'[1]דלקים מנפט ופלסטיק בתעשייה'!J7</f>
        <v>1544167.8509053267</v>
      </c>
      <c r="X45" s="329">
        <f>'[1]דלקים מנפט ופלסטיק בתעשייה'!K7</f>
        <v>1596106.2411345372</v>
      </c>
      <c r="Y45" s="329">
        <f>'[1]דלקים מנפט ופלסטיק בתעשייה'!L7</f>
        <v>1947249.6141841353</v>
      </c>
      <c r="Z45" s="329">
        <f>'[1]דלקים מנפט ופלסטיק בתעשייה'!M7</f>
        <v>34940.334362854876</v>
      </c>
      <c r="AA45" s="330">
        <f>'[1]דלקים מנפט ופלסטיק בתעשייה'!N7</f>
        <v>801909.31324584957</v>
      </c>
    </row>
    <row r="46" spans="1:28" ht="39.950000000000003" customHeight="1" thickBot="1">
      <c r="A46" s="122" t="s">
        <v>176</v>
      </c>
      <c r="B46" s="306">
        <f>'[2]דלקים מנפט ופלסטיק בתעשייה'!F57</f>
        <v>2.8885756054364473E-2</v>
      </c>
      <c r="C46" s="307">
        <f>'[2]דלקים מנפט ופלסטיק בתעשייה'!G57</f>
        <v>6.4165304615471083E-2</v>
      </c>
      <c r="D46" s="308">
        <f>'[2]דלקים מנפט ופלסטיק בתעשייה'!H57</f>
        <v>0.111349223414679</v>
      </c>
      <c r="E46" s="308">
        <f>'[2]דלקים מנפט ופלסטיק בתעשייה'!I57</f>
        <v>2.7123083825259599E-2</v>
      </c>
      <c r="F46" s="308">
        <f>'[2]דלקים מנפט ופלסטיק בתעשייה'!J57</f>
        <v>6.6539816188094E-2</v>
      </c>
      <c r="G46" s="308">
        <f>'[2]דלקים מנפט ופלסטיק בתעשייה'!K57</f>
        <v>8.7141587598831005E-3</v>
      </c>
      <c r="H46" s="309">
        <f>'[2]דלקים מנפט ופלסטיק בתעשייה'!L57</f>
        <v>1.8464080324436749E-2</v>
      </c>
      <c r="L46" s="110"/>
      <c r="M46" s="143"/>
      <c r="N46" s="143"/>
      <c r="O46" s="144" t="s">
        <v>205</v>
      </c>
      <c r="P46" s="331">
        <f>'[1]דלקים מנפט ופלסטיק בתעשייה'!C8</f>
        <v>12311.631228641625</v>
      </c>
      <c r="Q46" s="332">
        <f>'[1]דלקים מנפט ופלסטיק בתעשייה'!D8</f>
        <v>0</v>
      </c>
      <c r="R46" s="332">
        <f>'[1]דלקים מנפט ופלסטיק בתעשייה'!E8</f>
        <v>0</v>
      </c>
      <c r="S46" s="332">
        <f>'[1]דלקים מנפט ופלסטיק בתעשייה'!F8</f>
        <v>0</v>
      </c>
      <c r="T46" s="332">
        <f>'[1]דלקים מנפט ופלסטיק בתעשייה'!G8</f>
        <v>0</v>
      </c>
      <c r="U46" s="332">
        <f>'[1]דלקים מנפט ופלסטיק בתעשייה'!H8</f>
        <v>0</v>
      </c>
      <c r="V46" s="344">
        <f>'[1]דלקים מנפט ופלסטיק בתעשייה'!I8</f>
        <v>6605.1642301559941</v>
      </c>
      <c r="W46" s="345">
        <f>'[1]דלקים מנפט ופלסטיק בתעשייה'!J8</f>
        <v>18916.79545879762</v>
      </c>
      <c r="X46" s="332">
        <f>'[1]דלקים מנפט ופלסטיק בתעשייה'!K8</f>
        <v>0</v>
      </c>
      <c r="Y46" s="332">
        <f>'[1]דלקים מנפט ופלסטיק בתעשייה'!L8</f>
        <v>0</v>
      </c>
      <c r="Z46" s="332">
        <f>'[1]דלקים מנפט ופלסטיק בתעשייה'!M8</f>
        <v>0</v>
      </c>
      <c r="AA46" s="333">
        <f>'[1]דלקים מנפט ופלסטיק בתעשייה'!N8</f>
        <v>0</v>
      </c>
    </row>
    <row r="47" spans="1:28" ht="45.75" thickBot="1">
      <c r="J47" s="131" t="s">
        <v>1677</v>
      </c>
      <c r="L47" s="110"/>
      <c r="M47" s="143"/>
      <c r="N47" s="143"/>
      <c r="O47" s="144" t="s">
        <v>272</v>
      </c>
      <c r="P47" s="331">
        <f>'[1]דלקים מנפט ופלסטיק בתעשייה'!C9</f>
        <v>22.816109048648688</v>
      </c>
      <c r="Q47" s="332">
        <f>'[1]דלקים מנפט ופלסטיק בתעשייה'!D9</f>
        <v>0</v>
      </c>
      <c r="R47" s="332">
        <f>'[1]דלקים מנפט ופלסטיק בתעשייה'!E9</f>
        <v>0</v>
      </c>
      <c r="S47" s="332">
        <f>'[1]דלקים מנפט ופלסטיק בתעשייה'!F9</f>
        <v>0</v>
      </c>
      <c r="T47" s="332">
        <f>'[1]דלקים מנפט ופלסטיק בתעשייה'!G9</f>
        <v>0</v>
      </c>
      <c r="U47" s="332">
        <f>'[1]דלקים מנפט ופלסטיק בתעשייה'!H9</f>
        <v>0</v>
      </c>
      <c r="V47" s="344">
        <f>'[1]דלקים מנפט ופלסטיק בתעשייה'!I9</f>
        <v>12.240794461815636</v>
      </c>
      <c r="W47" s="345">
        <f>'[1]דלקים מנפט ופלסטיק בתעשייה'!J9</f>
        <v>35.056903510464323</v>
      </c>
      <c r="X47" s="332">
        <f>'[1]דלקים מנפט ופלסטיק בתעשייה'!K9</f>
        <v>0</v>
      </c>
      <c r="Y47" s="332">
        <f>'[1]דלקים מנפט ופלסטיק בתעשייה'!L9</f>
        <v>0</v>
      </c>
      <c r="Z47" s="332">
        <f>'[1]דלקים מנפט ופלסטיק בתעשייה'!M9</f>
        <v>0</v>
      </c>
      <c r="AA47" s="333">
        <f>'[1]דלקים מנפט ופלסטיק בתעשייה'!N9</f>
        <v>0</v>
      </c>
    </row>
    <row r="48" spans="1:28" ht="30" customHeight="1" thickBot="1">
      <c r="H48" s="131" t="s">
        <v>275</v>
      </c>
      <c r="J48" s="1101">
        <v>1.0336351972350413</v>
      </c>
      <c r="L48" s="122"/>
      <c r="M48" s="145"/>
      <c r="N48" s="145"/>
      <c r="O48" s="146" t="s">
        <v>176</v>
      </c>
      <c r="P48" s="334">
        <f>'[1]דלקים מנפט ופלסטיק בתעשייה'!C10</f>
        <v>24.250603209100877</v>
      </c>
      <c r="Q48" s="332">
        <f>'[1]דלקים מנפט ופלסטיק בתעשייה'!D10</f>
        <v>0</v>
      </c>
      <c r="R48" s="335">
        <f>'[1]דלקים מנפט ופלסטיק בתעשייה'!E10</f>
        <v>0</v>
      </c>
      <c r="S48" s="332">
        <f>'[1]דלקים מנפט ופלסטיק בתעשייה'!F10</f>
        <v>0</v>
      </c>
      <c r="T48" s="335">
        <f>'[1]דלקים מנפט ופלסטיק בתעשייה'!G10</f>
        <v>0</v>
      </c>
      <c r="U48" s="332">
        <f>'[1]דלקים מנפט ופלסטיק בתעשייה'!H10</f>
        <v>0</v>
      </c>
      <c r="V48" s="346">
        <f>'[1]דלקים מנפט ופלסטיק בתעשייה'!I10</f>
        <v>13.010397558352816</v>
      </c>
      <c r="W48" s="347">
        <f>'[1]דלקים מנפט ופלסטיק בתעשייה'!J10</f>
        <v>37.261000767453694</v>
      </c>
      <c r="X48" s="338">
        <f>'[1]דלקים מנפט ופלסטיק בתעשייה'!K10</f>
        <v>0</v>
      </c>
      <c r="Y48" s="338">
        <f>'[1]דלקים מנפט ופלסטיק בתעשייה'!L10</f>
        <v>0</v>
      </c>
      <c r="Z48" s="338">
        <f>'[1]דלקים מנפט ופלסטיק בתעשייה'!M10</f>
        <v>0</v>
      </c>
      <c r="AA48" s="339">
        <f>'[1]דלקים מנפט ופלסטיק בתעשייה'!N10</f>
        <v>0</v>
      </c>
    </row>
    <row r="49" spans="8:27" ht="69.599999999999994" customHeight="1" thickBot="1">
      <c r="H49" s="812">
        <f>'[2]דלקים מנפט ופלסטיק בתעשייה'!$Q$55</f>
        <v>17.943428571428573</v>
      </c>
      <c r="L49" s="133" t="s">
        <v>276</v>
      </c>
      <c r="M49" s="141"/>
      <c r="N49" s="141"/>
      <c r="O49" s="134" t="s">
        <v>271</v>
      </c>
      <c r="P49" s="348">
        <f>'[1]דלקים מנפט ופלסטיק בתעשייה'!C12</f>
        <v>335989.00000000006</v>
      </c>
      <c r="Q49" s="349">
        <f>'[1]דלקים מנפט ופלסטיק בתעשייה'!D12</f>
        <v>2453258.0000000005</v>
      </c>
      <c r="R49" s="349">
        <f>'[1]דלקים מנפט ופלסטיק בתעשייה'!E12</f>
        <v>2014393.9999999998</v>
      </c>
      <c r="S49" s="349">
        <f>'[1]דלקים מנפט ופלסטיק בתעשייה'!F12</f>
        <v>262790</v>
      </c>
      <c r="T49" s="349">
        <f>'[1]דלקים מנפט ופלסטיק בתעשייה'!G12</f>
        <v>0</v>
      </c>
      <c r="U49" s="349">
        <f>'[1]דלקים מנפט ופלסטיק בתעשייה'!H12</f>
        <v>0</v>
      </c>
      <c r="V49" s="350">
        <f>'[1]דלקים מנפט ופלסטיק בתעשייה'!I12</f>
        <v>0</v>
      </c>
      <c r="W49" s="343">
        <f>'[1]דלקים מנפט ופלסטיק בתעשייה'!J12</f>
        <v>5066431</v>
      </c>
      <c r="X49" s="329">
        <f>'[1]דלקים מנפט ופלסטיק בתעשייה'!K12</f>
        <v>5236841.405962727</v>
      </c>
      <c r="Y49" s="329">
        <f>'[1]דלקים מנפט ופלסטיק בתעשייה'!L12</f>
        <v>6388946.5152745266</v>
      </c>
      <c r="Z49" s="329">
        <f>'[1]דלקים מנפט ופלסטיק בתעשייה'!M12</f>
        <v>114639.60544350596</v>
      </c>
      <c r="AA49" s="330">
        <f>'[1]דלקים מנפט ופלסטיק בתעשייה'!N12</f>
        <v>2631072.9118181695</v>
      </c>
    </row>
    <row r="50" spans="8:27" ht="54" customHeight="1">
      <c r="J50" s="131" t="s">
        <v>277</v>
      </c>
      <c r="L50" s="110"/>
      <c r="M50" s="143"/>
      <c r="N50" s="143"/>
      <c r="O50" s="144" t="s">
        <v>205</v>
      </c>
      <c r="P50" s="331">
        <f>'[1]דלקים מנפט ופלסטיק בתעשייה'!C13</f>
        <v>4927.218835283903</v>
      </c>
      <c r="Q50" s="332">
        <f>'[1]דלקים מנפט ופלסטיק בתעשייה'!D13</f>
        <v>79916.515006457295</v>
      </c>
      <c r="R50" s="332">
        <f>'[1]דלקים מנפט ופלסטיק בתעשייה'!E13</f>
        <v>113874.02316132447</v>
      </c>
      <c r="S50" s="332">
        <f>'[1]דלקים מנפט ופלסטיק בתעשייה'!F13</f>
        <v>3618.6031252119724</v>
      </c>
      <c r="T50" s="332">
        <f>'[1]דלקים מנפט ופלסטיק בתעשייה'!G13</f>
        <v>0</v>
      </c>
      <c r="U50" s="332">
        <f>'[1]דלקים מנפט ופלסטיק בתעשייה'!H13</f>
        <v>0</v>
      </c>
      <c r="V50" s="344">
        <f>'[1]דלקים מנפט ופלסטיק בתעשייה'!I13</f>
        <v>0</v>
      </c>
      <c r="W50" s="345">
        <f>'[1]דלקים מנפט ופלסטיק בתעשייה'!J13</f>
        <v>202336.36012827765</v>
      </c>
      <c r="X50" s="332">
        <f>'[1]דלקים מנפט ופלסטיק בתעשייה'!K13</f>
        <v>0</v>
      </c>
      <c r="Y50" s="332">
        <f>'[1]דלקים מנפט ופלסטיק בתעשייה'!L13</f>
        <v>0</v>
      </c>
      <c r="Z50" s="332">
        <f>'[1]דלקים מנפט ופלסטיק בתעשייה'!M13</f>
        <v>0</v>
      </c>
      <c r="AA50" s="333">
        <f>'[1]דלקים מנפט ופלסטיק בתעשייה'!N13</f>
        <v>0</v>
      </c>
    </row>
    <row r="51" spans="8:27" ht="26.45" customHeight="1" thickBot="1">
      <c r="J51" s="1102">
        <v>1.22</v>
      </c>
      <c r="L51" s="110"/>
      <c r="M51" s="143"/>
      <c r="N51" s="143"/>
      <c r="O51" s="144" t="s">
        <v>272</v>
      </c>
      <c r="P51" s="331">
        <f>'[1]דלקים מנפט ופלסטיק בתעשייה'!C14</f>
        <v>9.1311996082908102</v>
      </c>
      <c r="Q51" s="332">
        <f>'[1]דלקים מנפט ופלסטיק בתעשייה'!D14</f>
        <v>148.10254525276898</v>
      </c>
      <c r="R51" s="332">
        <f>'[1]דלקים מנפט ופלסטיק בתעשייה'!E14</f>
        <v>211.03313460305691</v>
      </c>
      <c r="S51" s="332">
        <f>'[1]דלקים מנפט ופלסטיק בתעשייה'!F14</f>
        <v>6.7060523480060947</v>
      </c>
      <c r="T51" s="332">
        <f>'[1]דלקים מנפט ופלסטיק בתעשייה'!G14</f>
        <v>0</v>
      </c>
      <c r="U51" s="332">
        <f>'[1]דלקים מנפט ופלסטיק בתעשייה'!H14</f>
        <v>0</v>
      </c>
      <c r="V51" s="344">
        <f>'[1]דלקים מנפט ופלסטיק בתעשייה'!I14</f>
        <v>0</v>
      </c>
      <c r="W51" s="345">
        <f>'[1]דלקים מנפט ופלסטיק בתעשייה'!J14</f>
        <v>374.97293181212279</v>
      </c>
      <c r="X51" s="332">
        <f>'[1]דלקים מנפט ופלסטיק בתעשייה'!K14</f>
        <v>0</v>
      </c>
      <c r="Y51" s="332">
        <f>'[1]דלקים מנפט ופלסטיק בתעשייה'!L14</f>
        <v>0</v>
      </c>
      <c r="Z51" s="332">
        <f>'[1]דלקים מנפט ופלסטיק בתעשייה'!M14</f>
        <v>0</v>
      </c>
      <c r="AA51" s="333">
        <f>'[1]דלקים מנפט ופלסטיק בתעשייה'!N14</f>
        <v>0</v>
      </c>
    </row>
    <row r="52" spans="8:27" ht="15" customHeight="1" thickBot="1">
      <c r="L52" s="122"/>
      <c r="M52" s="145"/>
      <c r="N52" s="145"/>
      <c r="O52" s="146" t="s">
        <v>176</v>
      </c>
      <c r="P52" s="334">
        <f>'[1]דלקים מנפט ופלסטיק בתעשייה'!C15</f>
        <v>9.7052962909498675</v>
      </c>
      <c r="Q52" s="335">
        <f>'[1]דלקים מנפט ופלסטיק בתעשייה'!D15</f>
        <v>157.41404687034137</v>
      </c>
      <c r="R52" s="335">
        <f>'[1]דלקים מנפט ופלסטיק בתעשייה'!E15</f>
        <v>224.30120755118887</v>
      </c>
      <c r="S52" s="335">
        <f>'[1]דלקים מנפט ופלסטיק בתעשייה'!F15</f>
        <v>7.1276751984399702</v>
      </c>
      <c r="T52" s="335">
        <f>'[1]דלקים מנפט ופלסטיק בתעשייה'!G15</f>
        <v>0</v>
      </c>
      <c r="U52" s="335">
        <f>'[1]דלקים מנפט ופלסטיק בתעשייה'!H15</f>
        <v>0</v>
      </c>
      <c r="V52" s="346">
        <f>'[1]דלקים מנפט ופלסטיק בתעשייה'!I15</f>
        <v>0</v>
      </c>
      <c r="W52" s="347">
        <f>'[1]דלקים מנפט ופלסטיק בתעשייה'!J15</f>
        <v>398.54822591092011</v>
      </c>
      <c r="X52" s="338">
        <f>'[1]דלקים מנפט ופלסטיק בתעשייה'!K15</f>
        <v>0</v>
      </c>
      <c r="Y52" s="338">
        <f>'[1]דלקים מנפט ופלסטיק בתעשייה'!L15</f>
        <v>0</v>
      </c>
      <c r="Z52" s="338">
        <f>'[1]דלקים מנפט ופלסטיק בתעשייה'!M15</f>
        <v>0</v>
      </c>
      <c r="AA52" s="339">
        <f>'[1]דלקים מנפט ופלסטיק בתעשייה'!N15</f>
        <v>0</v>
      </c>
    </row>
    <row r="53" spans="8:27" ht="29.1" customHeight="1">
      <c r="J53" s="131" t="s">
        <v>1676</v>
      </c>
      <c r="L53" s="125" t="s">
        <v>278</v>
      </c>
      <c r="M53" s="147"/>
      <c r="N53" s="147"/>
      <c r="O53" s="148" t="s">
        <v>271</v>
      </c>
      <c r="P53" s="328">
        <v>0</v>
      </c>
      <c r="Q53" s="329">
        <v>0</v>
      </c>
      <c r="R53" s="329">
        <v>0</v>
      </c>
      <c r="S53" s="329">
        <v>0</v>
      </c>
      <c r="T53" s="329">
        <v>0</v>
      </c>
      <c r="U53" s="329">
        <f>'[2]דלקים מנפט ופלסטיק בתעשייה'!H20</f>
        <v>31169.85129123084</v>
      </c>
      <c r="V53" s="351">
        <f>'[2]דלקים מנפט ופלסטיק בתעשייה'!I20</f>
        <v>257461.55090532659</v>
      </c>
      <c r="W53" s="343">
        <f t="shared" ref="W53:W60" si="0">SUM(P53:V53)</f>
        <v>288631.40219655744</v>
      </c>
      <c r="X53" s="329">
        <f>W53*J48</f>
        <v>298339.57633766514</v>
      </c>
      <c r="Y53" s="329">
        <f>X53*J51</f>
        <v>363974.28313195147</v>
      </c>
      <c r="Z53" s="329">
        <f>X53*H49/1000</f>
        <v>5353.2348780451566</v>
      </c>
      <c r="AA53" s="330">
        <f>Z53*28</f>
        <v>149890.57658526438</v>
      </c>
    </row>
    <row r="54" spans="8:27" ht="15" customHeight="1" thickBot="1">
      <c r="J54" s="1102">
        <v>12.11</v>
      </c>
      <c r="L54" s="110"/>
      <c r="M54" s="143"/>
      <c r="N54" s="143"/>
      <c r="O54" s="144" t="s">
        <v>205</v>
      </c>
      <c r="P54" s="331">
        <v>0</v>
      </c>
      <c r="Q54" s="332">
        <v>0</v>
      </c>
      <c r="R54" s="332">
        <v>0</v>
      </c>
      <c r="S54" s="332">
        <v>0</v>
      </c>
      <c r="T54" s="332">
        <v>0</v>
      </c>
      <c r="U54" s="332">
        <f>$U$53*G44/1000</f>
        <v>137.89650245501437</v>
      </c>
      <c r="V54" s="344">
        <f>$V$53*H44/1000</f>
        <v>2413.4211518742209</v>
      </c>
      <c r="W54" s="345">
        <f t="shared" si="0"/>
        <v>2551.3176543292352</v>
      </c>
      <c r="X54" s="332"/>
      <c r="Y54" s="332"/>
      <c r="Z54" s="332"/>
      <c r="AA54" s="333"/>
    </row>
    <row r="55" spans="8:27" ht="15" customHeight="1">
      <c r="L55" s="110"/>
      <c r="M55" s="143"/>
      <c r="N55" s="143"/>
      <c r="O55" s="144" t="s">
        <v>272</v>
      </c>
      <c r="P55" s="331">
        <v>0</v>
      </c>
      <c r="Q55" s="332">
        <v>0</v>
      </c>
      <c r="R55" s="332">
        <v>0</v>
      </c>
      <c r="S55" s="332">
        <v>0</v>
      </c>
      <c r="T55" s="332">
        <f>$T$53*F45/1000</f>
        <v>0</v>
      </c>
      <c r="U55" s="332">
        <f>$U$53*G45/1000</f>
        <v>0.25555197187204864</v>
      </c>
      <c r="V55" s="344">
        <f>$V$53*H45/1000</f>
        <v>4.4725901189580233</v>
      </c>
      <c r="W55" s="345">
        <f t="shared" si="0"/>
        <v>4.7281420908300715</v>
      </c>
      <c r="X55" s="332"/>
      <c r="Y55" s="332"/>
      <c r="Z55" s="332"/>
      <c r="AA55" s="333"/>
    </row>
    <row r="56" spans="8:27" ht="15" customHeight="1" thickBot="1">
      <c r="L56" s="149"/>
      <c r="M56" s="150"/>
      <c r="N56" s="150"/>
      <c r="O56" s="151" t="s">
        <v>176</v>
      </c>
      <c r="P56" s="334">
        <v>0</v>
      </c>
      <c r="Q56" s="335">
        <v>0</v>
      </c>
      <c r="R56" s="335">
        <v>0</v>
      </c>
      <c r="S56" s="335">
        <v>0</v>
      </c>
      <c r="T56" s="332">
        <f>$T$53*F46/1000</f>
        <v>0</v>
      </c>
      <c r="U56" s="332">
        <f>$U$53*G46/1000</f>
        <v>0.27161903267373283</v>
      </c>
      <c r="V56" s="344">
        <f>$V$53*H46/1000</f>
        <v>4.7537907563700106</v>
      </c>
      <c r="W56" s="347">
        <f t="shared" si="0"/>
        <v>5.025409789043743</v>
      </c>
      <c r="X56" s="338"/>
      <c r="Y56" s="338"/>
      <c r="Z56" s="338"/>
      <c r="AA56" s="339"/>
    </row>
    <row r="57" spans="8:27" ht="15">
      <c r="L57" s="133" t="s">
        <v>279</v>
      </c>
      <c r="M57" s="141"/>
      <c r="N57" s="141"/>
      <c r="O57" s="134" t="s">
        <v>271</v>
      </c>
      <c r="P57" s="348">
        <f>J42-P45</f>
        <v>548459.83479999984</v>
      </c>
      <c r="Q57" s="349">
        <v>0</v>
      </c>
      <c r="R57" s="349">
        <v>0</v>
      </c>
      <c r="S57" s="349">
        <v>0</v>
      </c>
      <c r="T57" s="349">
        <v>0</v>
      </c>
      <c r="U57" s="349">
        <v>0</v>
      </c>
      <c r="V57" s="350">
        <v>0</v>
      </c>
      <c r="W57" s="343">
        <f t="shared" si="0"/>
        <v>548459.83479999984</v>
      </c>
      <c r="X57" s="329">
        <f>W57*J48</f>
        <v>566907.389518996</v>
      </c>
      <c r="Y57" s="329">
        <f>X57*J51</f>
        <v>691627.01521317509</v>
      </c>
      <c r="Z57" s="329">
        <f>X57*H49/1000</f>
        <v>10172.262250449139</v>
      </c>
      <c r="AA57" s="330">
        <f>Z57*28</f>
        <v>284823.34301257588</v>
      </c>
    </row>
    <row r="58" spans="8:27" ht="15" customHeight="1">
      <c r="L58" s="110"/>
      <c r="M58" s="143"/>
      <c r="N58" s="143"/>
      <c r="O58" s="144" t="s">
        <v>205</v>
      </c>
      <c r="P58" s="331">
        <f>$P$57*B44/1000</f>
        <v>8043.0657801989255</v>
      </c>
      <c r="Q58" s="332">
        <v>0</v>
      </c>
      <c r="R58" s="332">
        <v>0</v>
      </c>
      <c r="S58" s="332">
        <v>0</v>
      </c>
      <c r="T58" s="332">
        <v>0</v>
      </c>
      <c r="U58" s="332">
        <v>0</v>
      </c>
      <c r="V58" s="344">
        <v>0</v>
      </c>
      <c r="W58" s="345">
        <f>SUM(P58:V58)</f>
        <v>8043.0657801989255</v>
      </c>
      <c r="X58" s="332"/>
      <c r="Y58" s="332"/>
      <c r="Z58" s="332"/>
      <c r="AA58" s="333"/>
    </row>
    <row r="59" spans="8:27" ht="15" customHeight="1">
      <c r="L59" s="110"/>
      <c r="M59" s="143"/>
      <c r="N59" s="143"/>
      <c r="O59" s="144" t="s">
        <v>272</v>
      </c>
      <c r="P59" s="331">
        <f>$P$57*B45/1000</f>
        <v>14.905536278535905</v>
      </c>
      <c r="Q59" s="332">
        <v>0</v>
      </c>
      <c r="R59" s="332">
        <v>0</v>
      </c>
      <c r="S59" s="332">
        <v>0</v>
      </c>
      <c r="T59" s="332">
        <v>0</v>
      </c>
      <c r="U59" s="332">
        <v>0</v>
      </c>
      <c r="V59" s="344">
        <v>0</v>
      </c>
      <c r="W59" s="345">
        <f t="shared" si="0"/>
        <v>14.905536278535905</v>
      </c>
      <c r="X59" s="332"/>
      <c r="Y59" s="332"/>
      <c r="Z59" s="332"/>
      <c r="AA59" s="333"/>
    </row>
    <row r="60" spans="8:27" ht="15" customHeight="1" thickBot="1">
      <c r="L60" s="122"/>
      <c r="M60" s="145"/>
      <c r="N60" s="145"/>
      <c r="O60" s="146" t="s">
        <v>176</v>
      </c>
      <c r="P60" s="337">
        <f>$P$57*B46/1000</f>
        <v>15.842676993649835</v>
      </c>
      <c r="Q60" s="338">
        <v>0</v>
      </c>
      <c r="R60" s="338">
        <v>0</v>
      </c>
      <c r="S60" s="338">
        <v>0</v>
      </c>
      <c r="T60" s="338">
        <v>0</v>
      </c>
      <c r="U60" s="338">
        <v>0</v>
      </c>
      <c r="V60" s="352">
        <v>0</v>
      </c>
      <c r="W60" s="347">
        <f t="shared" si="0"/>
        <v>15.842676993649835</v>
      </c>
      <c r="X60" s="338"/>
      <c r="Y60" s="338"/>
      <c r="Z60" s="338"/>
      <c r="AA60" s="339"/>
    </row>
    <row r="61" spans="8:27" ht="15" customHeight="1">
      <c r="L61" s="125" t="s">
        <v>5</v>
      </c>
      <c r="M61" s="147"/>
      <c r="N61" s="147"/>
      <c r="O61" s="152" t="s">
        <v>271</v>
      </c>
      <c r="P61" s="343">
        <f>P41+P45+P49+P53+P57</f>
        <v>1723983.8347999998</v>
      </c>
      <c r="Q61" s="329">
        <f t="shared" ref="Q61:AA64" si="1">Q41+Q45+Q49+Q53+Q57</f>
        <v>2641764.9500000007</v>
      </c>
      <c r="R61" s="329">
        <f t="shared" si="1"/>
        <v>2063951.9999999998</v>
      </c>
      <c r="S61" s="329">
        <f t="shared" si="1"/>
        <v>286308</v>
      </c>
      <c r="T61" s="329">
        <f t="shared" si="1"/>
        <v>0</v>
      </c>
      <c r="U61" s="329">
        <f t="shared" si="1"/>
        <v>180921.85129123091</v>
      </c>
      <c r="V61" s="351">
        <f t="shared" si="1"/>
        <v>1282416.6318106533</v>
      </c>
      <c r="W61" s="343">
        <f>W41+W45+W49+W53+W57</f>
        <v>8179347.2679018844</v>
      </c>
      <c r="X61" s="329">
        <f t="shared" si="1"/>
        <v>8454461.226511661</v>
      </c>
      <c r="Y61" s="329">
        <f t="shared" si="1"/>
        <v>10314442.696344223</v>
      </c>
      <c r="Z61" s="329">
        <f t="shared" si="1"/>
        <v>181660.85640767697</v>
      </c>
      <c r="AA61" s="330">
        <f t="shared" si="1"/>
        <v>4247656.5915790815</v>
      </c>
    </row>
    <row r="62" spans="8:27" ht="15" customHeight="1">
      <c r="L62" s="110"/>
      <c r="M62" s="143"/>
      <c r="N62" s="143"/>
      <c r="O62" s="116" t="s">
        <v>205</v>
      </c>
      <c r="P62" s="345">
        <f>P42+P46+P50+P54+P58</f>
        <v>25281.915844124454</v>
      </c>
      <c r="Q62" s="332">
        <f t="shared" si="1"/>
        <v>86057.254585619579</v>
      </c>
      <c r="R62" s="332">
        <f t="shared" si="1"/>
        <v>116675.54502836186</v>
      </c>
      <c r="S62" s="332">
        <f t="shared" si="1"/>
        <v>3942.444627166899</v>
      </c>
      <c r="T62" s="332">
        <f t="shared" si="1"/>
        <v>0</v>
      </c>
      <c r="U62" s="332">
        <f t="shared" si="1"/>
        <v>800.40454083801933</v>
      </c>
      <c r="V62" s="344">
        <f t="shared" si="1"/>
        <v>12021.256820072598</v>
      </c>
      <c r="W62" s="345">
        <f t="shared" si="1"/>
        <v>244778.82144618343</v>
      </c>
      <c r="X62" s="332">
        <f t="shared" si="1"/>
        <v>0</v>
      </c>
      <c r="Y62" s="332">
        <f t="shared" si="1"/>
        <v>0</v>
      </c>
      <c r="Z62" s="332">
        <f t="shared" si="1"/>
        <v>0</v>
      </c>
      <c r="AA62" s="333">
        <f t="shared" si="1"/>
        <v>0</v>
      </c>
    </row>
    <row r="63" spans="8:27" ht="15" customHeight="1">
      <c r="L63" s="110"/>
      <c r="M63" s="143"/>
      <c r="N63" s="143"/>
      <c r="O63" s="116" t="s">
        <v>272</v>
      </c>
      <c r="P63" s="345">
        <f>P43+P47+P51+P55+P59</f>
        <v>46.852844935475403</v>
      </c>
      <c r="Q63" s="332">
        <f t="shared" si="1"/>
        <v>159.4826606311093</v>
      </c>
      <c r="R63" s="332">
        <f t="shared" si="1"/>
        <v>216.22495908459246</v>
      </c>
      <c r="S63" s="332">
        <f t="shared" si="1"/>
        <v>7.3062005238134216</v>
      </c>
      <c r="T63" s="332">
        <f t="shared" si="1"/>
        <v>0</v>
      </c>
      <c r="U63" s="332">
        <f t="shared" si="1"/>
        <v>1.4833223110442975</v>
      </c>
      <c r="V63" s="344">
        <f t="shared" si="1"/>
        <v>22.277982617811894</v>
      </c>
      <c r="W63" s="345">
        <f t="shared" si="1"/>
        <v>453.62797010384679</v>
      </c>
      <c r="X63" s="332">
        <f t="shared" si="1"/>
        <v>0</v>
      </c>
      <c r="Y63" s="332">
        <f t="shared" si="1"/>
        <v>0</v>
      </c>
      <c r="Z63" s="332">
        <f t="shared" si="1"/>
        <v>0</v>
      </c>
      <c r="AA63" s="333">
        <f t="shared" si="1"/>
        <v>0</v>
      </c>
    </row>
    <row r="64" spans="8:27" ht="15" customHeight="1" thickBot="1">
      <c r="L64" s="122"/>
      <c r="M64" s="145"/>
      <c r="N64" s="145"/>
      <c r="O64" s="153" t="s">
        <v>176</v>
      </c>
      <c r="P64" s="353">
        <f>P44+P48+P52+P56+P60</f>
        <v>49.79857649370058</v>
      </c>
      <c r="Q64" s="335">
        <f>Q44+Q48+Q52+Q56+Q60</f>
        <v>169.50965273922475</v>
      </c>
      <c r="R64" s="335">
        <f t="shared" si="1"/>
        <v>229.81945236517353</v>
      </c>
      <c r="S64" s="335">
        <f t="shared" si="1"/>
        <v>7.7655558838424259</v>
      </c>
      <c r="T64" s="335">
        <f t="shared" si="1"/>
        <v>0</v>
      </c>
      <c r="U64" s="335">
        <f t="shared" si="1"/>
        <v>1.5765817352837475</v>
      </c>
      <c r="V64" s="346">
        <f t="shared" si="1"/>
        <v>23.678643699145532</v>
      </c>
      <c r="W64" s="353">
        <f t="shared" si="1"/>
        <v>482.14846291637059</v>
      </c>
      <c r="X64" s="335">
        <f t="shared" si="1"/>
        <v>0</v>
      </c>
      <c r="Y64" s="335">
        <f t="shared" si="1"/>
        <v>0</v>
      </c>
      <c r="Z64" s="335">
        <f t="shared" si="1"/>
        <v>0</v>
      </c>
      <c r="AA64" s="336">
        <f t="shared" si="1"/>
        <v>0</v>
      </c>
    </row>
    <row r="65" spans="19:26" ht="15" customHeight="1"/>
    <row r="66" spans="19:26" ht="15" customHeight="1">
      <c r="X66" s="638"/>
    </row>
    <row r="67" spans="19:26" ht="15" customHeight="1">
      <c r="Y67" s="638"/>
      <c r="Z67" s="640"/>
    </row>
    <row r="68" spans="19:26" ht="15" customHeight="1">
      <c r="S68" s="638"/>
    </row>
    <row r="69" spans="19:26" ht="15" customHeight="1">
      <c r="Y69" s="638"/>
    </row>
    <row r="70" spans="19:26" ht="15" customHeight="1"/>
    <row r="71" spans="19:26" ht="15" customHeight="1"/>
    <row r="72" spans="19:26" ht="15" customHeight="1"/>
    <row r="73" spans="19:26" ht="15" customHeight="1"/>
    <row r="74" spans="19:26" ht="15" customHeight="1"/>
    <row r="75" spans="19:26" ht="15" customHeight="1"/>
    <row r="76" spans="19:26" ht="15" customHeight="1"/>
    <row r="77" spans="19:26" ht="15" customHeight="1"/>
    <row r="78" spans="19:26" ht="15" customHeight="1"/>
    <row r="79" spans="19:26" ht="15" customHeight="1"/>
    <row r="80" spans="19:26"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sheetData>
  <mergeCells count="19">
    <mergeCell ref="A1:F1"/>
    <mergeCell ref="H1:P1"/>
    <mergeCell ref="R1:U1"/>
    <mergeCell ref="W1:X1"/>
    <mergeCell ref="I2:J2"/>
    <mergeCell ref="K2:L2"/>
    <mergeCell ref="M2:N2"/>
    <mergeCell ref="O2:P2"/>
    <mergeCell ref="A3:A8"/>
    <mergeCell ref="A9:A10"/>
    <mergeCell ref="A11:A22"/>
    <mergeCell ref="R14:T14"/>
    <mergeCell ref="H19:I19"/>
    <mergeCell ref="K19:L19"/>
    <mergeCell ref="A24:E24"/>
    <mergeCell ref="R25:R26"/>
    <mergeCell ref="A28:D28"/>
    <mergeCell ref="A39:H39"/>
    <mergeCell ref="L39:AA39"/>
  </mergeCell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87"/>
  <sheetViews>
    <sheetView zoomScale="55" zoomScaleNormal="55" workbookViewId="0">
      <pane xSplit="1" topLeftCell="B1" activePane="topRight" state="frozen"/>
      <selection activeCell="A46" sqref="A46"/>
      <selection pane="topRight" activeCell="I12" sqref="I12"/>
    </sheetView>
  </sheetViews>
  <sheetFormatPr defaultColWidth="8.75" defaultRowHeight="15"/>
  <cols>
    <col min="1" max="1" width="21.875" style="493" bestFit="1" customWidth="1"/>
    <col min="2" max="2" width="19.875" style="493" customWidth="1"/>
    <col min="3" max="3" width="18.875" style="493" customWidth="1"/>
    <col min="4" max="4" width="21.25" style="493" customWidth="1"/>
    <col min="5" max="5" width="15.875" style="493" customWidth="1"/>
    <col min="6" max="6" width="8.75" style="493"/>
    <col min="7" max="7" width="33" style="493" bestFit="1" customWidth="1"/>
    <col min="8" max="9" width="20.625" style="493" customWidth="1"/>
    <col min="10" max="10" width="8.75" style="493"/>
    <col min="11" max="11" width="23.625" style="493" customWidth="1"/>
    <col min="12" max="12" width="20.625" style="493" customWidth="1"/>
    <col min="13" max="13" width="17.625" style="493" customWidth="1"/>
    <col min="14" max="14" width="23.625" style="493" customWidth="1"/>
    <col min="15" max="15" width="20.625" style="493" customWidth="1"/>
    <col min="16" max="16" width="8.75" style="493"/>
    <col min="17" max="17" width="28.5" style="493" bestFit="1" customWidth="1"/>
    <col min="18" max="18" width="8.75" style="493"/>
    <col min="19" max="19" width="16.125" style="493" bestFit="1" customWidth="1"/>
    <col min="20" max="20" width="16.25" style="493" bestFit="1" customWidth="1"/>
    <col min="21" max="21" width="8.75" style="493"/>
    <col min="22" max="22" width="21.875" style="493" bestFit="1" customWidth="1"/>
    <col min="23" max="23" width="20.625" style="493" customWidth="1"/>
    <col min="24" max="24" width="17.375" style="493" bestFit="1" customWidth="1"/>
    <col min="25" max="25" width="18.875" style="493" bestFit="1" customWidth="1"/>
    <col min="26" max="26" width="24.25" style="493" bestFit="1" customWidth="1"/>
    <col min="27" max="27" width="13.25" style="493" bestFit="1" customWidth="1"/>
    <col min="28" max="32" width="8.75" style="493"/>
    <col min="33" max="33" width="26.625" style="493" customWidth="1"/>
    <col min="34" max="34" width="8.75" style="493"/>
    <col min="35" max="35" width="21.125" style="493" customWidth="1"/>
    <col min="36" max="36" width="8.875" style="493" bestFit="1" customWidth="1"/>
    <col min="37" max="16384" width="8.75" style="493"/>
  </cols>
  <sheetData>
    <row r="1" spans="1:36" ht="54.75" customHeight="1" thickBot="1">
      <c r="A1" s="754" t="s">
        <v>1421</v>
      </c>
      <c r="B1" s="755"/>
      <c r="C1" s="755"/>
      <c r="D1" s="755"/>
      <c r="E1" s="767"/>
      <c r="G1" s="754" t="s">
        <v>1422</v>
      </c>
      <c r="H1" s="755"/>
      <c r="I1" s="755"/>
      <c r="K1" s="754" t="s">
        <v>1423</v>
      </c>
      <c r="L1" s="755"/>
      <c r="M1" s="755"/>
      <c r="N1" s="754" t="s">
        <v>1424</v>
      </c>
      <c r="O1" s="755"/>
      <c r="Q1" s="495" t="s">
        <v>1555</v>
      </c>
      <c r="V1" s="768" t="s">
        <v>1425</v>
      </c>
      <c r="W1" s="769"/>
      <c r="X1" s="769"/>
    </row>
    <row r="2" spans="1:36" ht="32.25" thickBot="1">
      <c r="A2" s="759"/>
      <c r="B2" s="761">
        <v>2019</v>
      </c>
      <c r="C2" s="761"/>
      <c r="D2" s="761"/>
      <c r="E2" s="762"/>
      <c r="G2" s="759"/>
      <c r="H2" s="761">
        <v>2011</v>
      </c>
      <c r="I2" s="762"/>
      <c r="K2" s="490"/>
      <c r="L2" s="489" t="s">
        <v>1426</v>
      </c>
      <c r="M2" s="489" t="s">
        <v>1427</v>
      </c>
      <c r="N2" s="491"/>
      <c r="O2" s="492">
        <v>2011</v>
      </c>
      <c r="Q2" s="675">
        <f>(196556/7836600)</f>
        <v>2.5081795676696526E-2</v>
      </c>
      <c r="V2" s="763"/>
      <c r="W2" s="750">
        <v>2019</v>
      </c>
      <c r="X2" s="751"/>
      <c r="AG2" s="495" t="s">
        <v>1428</v>
      </c>
      <c r="AH2" s="496"/>
    </row>
    <row r="3" spans="1:36" ht="30" customHeight="1" thickBot="1">
      <c r="A3" s="760"/>
      <c r="B3" s="752" t="s">
        <v>1429</v>
      </c>
      <c r="C3" s="752"/>
      <c r="D3" s="752" t="s">
        <v>1430</v>
      </c>
      <c r="E3" s="753"/>
      <c r="G3" s="760"/>
      <c r="H3" s="498" t="s">
        <v>1431</v>
      </c>
      <c r="I3" s="499" t="s">
        <v>1432</v>
      </c>
      <c r="K3" s="500" t="s">
        <v>1433</v>
      </c>
      <c r="L3" s="501">
        <v>0.52</v>
      </c>
      <c r="M3" s="501">
        <v>0.52</v>
      </c>
      <c r="N3" s="500" t="s">
        <v>1433</v>
      </c>
      <c r="O3" s="676">
        <v>2061.4477048720109</v>
      </c>
      <c r="V3" s="760"/>
      <c r="W3" s="498" t="s">
        <v>1434</v>
      </c>
      <c r="X3" s="499" t="s">
        <v>1435</v>
      </c>
      <c r="Y3" s="680" t="s">
        <v>1436</v>
      </c>
      <c r="Z3" s="680" t="s">
        <v>1437</v>
      </c>
      <c r="AA3" s="680" t="s">
        <v>1436</v>
      </c>
      <c r="AG3" s="502" t="s">
        <v>1438</v>
      </c>
      <c r="AI3" s="495" t="s">
        <v>1439</v>
      </c>
      <c r="AJ3" s="770">
        <f>4500000/AG69</f>
        <v>42.988946026717386</v>
      </c>
    </row>
    <row r="4" spans="1:36" ht="32.25" thickBot="1">
      <c r="A4" s="760"/>
      <c r="B4" s="498" t="s">
        <v>1440</v>
      </c>
      <c r="C4" s="498" t="s">
        <v>1441</v>
      </c>
      <c r="D4" s="498" t="s">
        <v>1442</v>
      </c>
      <c r="E4" s="499" t="s">
        <v>1443</v>
      </c>
      <c r="G4" s="500" t="s">
        <v>1433</v>
      </c>
      <c r="H4" s="658">
        <v>26</v>
      </c>
      <c r="I4" s="659">
        <v>42</v>
      </c>
      <c r="K4" s="500" t="s">
        <v>1444</v>
      </c>
      <c r="L4" s="501">
        <v>2.5499999999999998</v>
      </c>
      <c r="M4" s="501">
        <v>2.5499999999999998</v>
      </c>
      <c r="N4" s="500" t="s">
        <v>1444</v>
      </c>
      <c r="O4" s="676">
        <v>0</v>
      </c>
      <c r="V4" s="500" t="s">
        <v>1433</v>
      </c>
      <c r="W4" s="667">
        <v>5.8</v>
      </c>
      <c r="X4" s="667">
        <v>3.9</v>
      </c>
      <c r="Y4" s="681">
        <f>W4*SUM(B5:C5)</f>
        <v>11582.502459860403</v>
      </c>
      <c r="Z4" s="681">
        <f>Y4*1000</f>
        <v>11582502.459860403</v>
      </c>
      <c r="AA4" s="680">
        <f>X4*SUM(D5:E5)</f>
        <v>153814.59965305077</v>
      </c>
      <c r="AF4" s="500" t="s">
        <v>1433</v>
      </c>
      <c r="AG4" s="678">
        <f>(B5+C5)*W4</f>
        <v>11582.502459860403</v>
      </c>
      <c r="AH4" s="496"/>
    </row>
    <row r="5" spans="1:36" ht="18" customHeight="1" thickBot="1">
      <c r="A5" s="500" t="s">
        <v>1433</v>
      </c>
      <c r="B5" s="529">
        <v>1052.8479664174447</v>
      </c>
      <c r="C5" s="530">
        <v>944.13521631710785</v>
      </c>
      <c r="D5" s="531">
        <v>20793.33772834127</v>
      </c>
      <c r="E5" s="532">
        <v>18646.303208338413</v>
      </c>
      <c r="F5" s="504"/>
      <c r="G5" s="500" t="s">
        <v>1444</v>
      </c>
      <c r="H5" s="658">
        <v>0</v>
      </c>
      <c r="I5" s="659">
        <v>798</v>
      </c>
      <c r="K5" s="500" t="s">
        <v>1445</v>
      </c>
      <c r="L5" s="501">
        <v>0.38</v>
      </c>
      <c r="M5" s="501">
        <v>0.38</v>
      </c>
      <c r="N5" s="500" t="s">
        <v>1445</v>
      </c>
      <c r="O5" s="676">
        <v>1199.2108148942143</v>
      </c>
      <c r="Q5" s="495" t="s">
        <v>1446</v>
      </c>
      <c r="S5" s="754" t="s">
        <v>1447</v>
      </c>
      <c r="T5" s="755"/>
      <c r="V5" s="500" t="s">
        <v>1444</v>
      </c>
      <c r="W5" s="668">
        <v>0</v>
      </c>
      <c r="X5" s="667">
        <v>3.3</v>
      </c>
      <c r="Y5" s="681">
        <f t="shared" ref="Y5:Y67" si="0">W5*SUM(B6:C6)</f>
        <v>0</v>
      </c>
      <c r="Z5" s="681">
        <f t="shared" ref="Z5:Z67" si="1">Y5*1000</f>
        <v>0</v>
      </c>
      <c r="AA5" s="680">
        <f t="shared" ref="AA5:AA67" si="2">X5*SUM(D6:E6)</f>
        <v>7342.4645119565103</v>
      </c>
      <c r="AF5" s="500" t="s">
        <v>1444</v>
      </c>
      <c r="AG5" s="678">
        <f t="shared" ref="AG5:AG68" si="3">(B6+C6)*W5</f>
        <v>0</v>
      </c>
      <c r="AH5" s="496"/>
    </row>
    <row r="6" spans="1:36" ht="18.75" thickBot="1">
      <c r="A6" s="500" t="s">
        <v>1444</v>
      </c>
      <c r="B6" s="529">
        <v>0</v>
      </c>
      <c r="C6" s="530">
        <v>0</v>
      </c>
      <c r="D6" s="531">
        <v>2224.9892460474275</v>
      </c>
      <c r="E6" s="532">
        <v>0</v>
      </c>
      <c r="G6" s="500" t="s">
        <v>1445</v>
      </c>
      <c r="H6" s="658">
        <v>0</v>
      </c>
      <c r="I6" s="659">
        <v>20</v>
      </c>
      <c r="K6" s="500" t="s">
        <v>1448</v>
      </c>
      <c r="L6" s="501">
        <v>0</v>
      </c>
      <c r="M6" s="501">
        <v>0</v>
      </c>
      <c r="N6" s="500" t="s">
        <v>1448</v>
      </c>
      <c r="O6" s="676">
        <v>0</v>
      </c>
      <c r="Q6" s="674">
        <f>1248551700*$Q$2</f>
        <v>31315918.631192099</v>
      </c>
      <c r="S6" s="505" t="s">
        <v>1449</v>
      </c>
      <c r="T6" s="670">
        <v>0.39045833165310667</v>
      </c>
      <c r="V6" s="500" t="s">
        <v>1445</v>
      </c>
      <c r="W6" s="667">
        <v>30.7</v>
      </c>
      <c r="X6" s="667">
        <v>1.7</v>
      </c>
      <c r="Y6" s="681">
        <f t="shared" si="0"/>
        <v>35510.080442786821</v>
      </c>
      <c r="Z6" s="681">
        <f t="shared" si="1"/>
        <v>35510080.44278682</v>
      </c>
      <c r="AA6" s="680">
        <f t="shared" si="2"/>
        <v>457.91461702237444</v>
      </c>
      <c r="AF6" s="500" t="s">
        <v>1445</v>
      </c>
      <c r="AG6" s="678">
        <f t="shared" si="3"/>
        <v>35510.080442786821</v>
      </c>
      <c r="AH6" s="496"/>
    </row>
    <row r="7" spans="1:36" ht="18">
      <c r="A7" s="500" t="s">
        <v>1445</v>
      </c>
      <c r="B7" s="529">
        <v>218.26570688404914</v>
      </c>
      <c r="C7" s="530">
        <v>938.41443783213401</v>
      </c>
      <c r="D7" s="531">
        <v>50.828560582219737</v>
      </c>
      <c r="E7" s="532">
        <v>218.5329788427064</v>
      </c>
      <c r="G7" s="500" t="s">
        <v>1448</v>
      </c>
      <c r="H7" s="658">
        <v>0</v>
      </c>
      <c r="I7" s="659">
        <v>0</v>
      </c>
      <c r="K7" s="500" t="s">
        <v>1450</v>
      </c>
      <c r="L7" s="506">
        <v>0.47</v>
      </c>
      <c r="M7" s="506">
        <v>0.47</v>
      </c>
      <c r="N7" s="500" t="s">
        <v>1450</v>
      </c>
      <c r="O7" s="676">
        <v>900.93030026848351</v>
      </c>
      <c r="S7" s="505" t="s">
        <v>61</v>
      </c>
      <c r="T7" s="671">
        <v>0.15125828288516194</v>
      </c>
      <c r="V7" s="500" t="s">
        <v>1448</v>
      </c>
      <c r="W7" s="667">
        <v>0</v>
      </c>
      <c r="X7" s="667">
        <v>0</v>
      </c>
      <c r="Y7" s="681">
        <f t="shared" si="0"/>
        <v>0</v>
      </c>
      <c r="Z7" s="681">
        <f t="shared" si="1"/>
        <v>0</v>
      </c>
      <c r="AA7" s="680">
        <f t="shared" si="2"/>
        <v>0</v>
      </c>
      <c r="AF7" s="500" t="s">
        <v>1448</v>
      </c>
      <c r="AG7" s="678">
        <f t="shared" si="3"/>
        <v>0</v>
      </c>
      <c r="AH7" s="496"/>
    </row>
    <row r="8" spans="1:36" ht="31.5">
      <c r="A8" s="500" t="s">
        <v>1448</v>
      </c>
      <c r="B8" s="529">
        <v>0</v>
      </c>
      <c r="C8" s="530">
        <v>0</v>
      </c>
      <c r="D8" s="531">
        <v>8.5527026770317498</v>
      </c>
      <c r="E8" s="532">
        <v>0</v>
      </c>
      <c r="G8" s="500" t="s">
        <v>1450</v>
      </c>
      <c r="H8" s="658">
        <v>340</v>
      </c>
      <c r="I8" s="659">
        <v>62</v>
      </c>
      <c r="K8" s="507" t="s">
        <v>1451</v>
      </c>
      <c r="L8" s="506">
        <v>0.18</v>
      </c>
      <c r="M8" s="506">
        <v>0.18</v>
      </c>
      <c r="N8" s="507" t="s">
        <v>1451</v>
      </c>
      <c r="O8" s="676">
        <v>14440.467633922874</v>
      </c>
      <c r="S8" s="505" t="s">
        <v>8</v>
      </c>
      <c r="T8" s="672">
        <v>0</v>
      </c>
      <c r="V8" s="500" t="s">
        <v>1450</v>
      </c>
      <c r="W8" s="667">
        <v>0.3</v>
      </c>
      <c r="X8" s="667">
        <v>1.4</v>
      </c>
      <c r="Y8" s="681">
        <f>W8*SUM(B9:C9)</f>
        <v>47.559992963437104</v>
      </c>
      <c r="Z8" s="681">
        <f t="shared" si="1"/>
        <v>47559.9929634371</v>
      </c>
      <c r="AA8" s="680">
        <f t="shared" si="2"/>
        <v>21576.28208358027</v>
      </c>
      <c r="AF8" s="500" t="s">
        <v>1450</v>
      </c>
      <c r="AG8" s="678">
        <f t="shared" si="3"/>
        <v>47.559992963437104</v>
      </c>
      <c r="AH8" s="496"/>
    </row>
    <row r="9" spans="1:36" ht="63">
      <c r="A9" s="500" t="s">
        <v>1450</v>
      </c>
      <c r="B9" s="529">
        <v>155.29245664074818</v>
      </c>
      <c r="C9" s="530">
        <v>3.2408532373754939</v>
      </c>
      <c r="D9" s="531">
        <v>15096.574307627581</v>
      </c>
      <c r="E9" s="532">
        <v>315.05575207261296</v>
      </c>
      <c r="G9" s="507" t="s">
        <v>1451</v>
      </c>
      <c r="H9" s="658">
        <v>112</v>
      </c>
      <c r="I9" s="659">
        <v>12</v>
      </c>
      <c r="K9" s="500" t="s">
        <v>1452</v>
      </c>
      <c r="L9" s="506">
        <v>0.18</v>
      </c>
      <c r="M9" s="506">
        <v>0.18</v>
      </c>
      <c r="N9" s="500" t="s">
        <v>1452</v>
      </c>
      <c r="O9" s="676">
        <v>0</v>
      </c>
      <c r="S9" s="505" t="s">
        <v>1453</v>
      </c>
      <c r="T9" s="673">
        <v>0.45828338546173136</v>
      </c>
      <c r="V9" s="507" t="s">
        <v>1451</v>
      </c>
      <c r="W9" s="667">
        <v>0.3</v>
      </c>
      <c r="X9" s="667">
        <v>0.2</v>
      </c>
      <c r="Y9" s="681">
        <f t="shared" si="0"/>
        <v>2682.3073606529806</v>
      </c>
      <c r="Z9" s="681">
        <f t="shared" si="1"/>
        <v>2682307.3606529804</v>
      </c>
      <c r="AA9" s="680">
        <f t="shared" si="2"/>
        <v>13.752357145454454</v>
      </c>
      <c r="AF9" s="507" t="s">
        <v>1451</v>
      </c>
      <c r="AG9" s="678">
        <f t="shared" si="3"/>
        <v>2682.3073606529806</v>
      </c>
      <c r="AH9" s="496"/>
    </row>
    <row r="10" spans="1:36" ht="31.5">
      <c r="A10" s="507" t="s">
        <v>1451</v>
      </c>
      <c r="B10" s="529">
        <v>8941.024535509936</v>
      </c>
      <c r="C10" s="530">
        <v>0</v>
      </c>
      <c r="D10" s="531">
        <v>68.761785727272269</v>
      </c>
      <c r="E10" s="532">
        <v>0</v>
      </c>
      <c r="G10" s="500" t="s">
        <v>1452</v>
      </c>
      <c r="H10" s="658">
        <v>112</v>
      </c>
      <c r="I10" s="659">
        <v>12</v>
      </c>
      <c r="K10" s="500" t="s">
        <v>1454</v>
      </c>
      <c r="L10" s="506">
        <v>0</v>
      </c>
      <c r="M10" s="506">
        <v>3.2</v>
      </c>
      <c r="N10" s="500" t="s">
        <v>1454</v>
      </c>
      <c r="O10" s="676">
        <v>58.760810626222984</v>
      </c>
      <c r="S10" s="505" t="s">
        <v>10</v>
      </c>
      <c r="T10" s="672">
        <v>0</v>
      </c>
      <c r="V10" s="500" t="s">
        <v>1452</v>
      </c>
      <c r="W10" s="667">
        <v>0.3</v>
      </c>
      <c r="X10" s="667">
        <v>0.2</v>
      </c>
      <c r="Y10" s="681">
        <f t="shared" si="0"/>
        <v>0</v>
      </c>
      <c r="Z10" s="681">
        <f t="shared" si="1"/>
        <v>0</v>
      </c>
      <c r="AA10" s="680">
        <f t="shared" si="2"/>
        <v>39.595125802531079</v>
      </c>
      <c r="AF10" s="500" t="s">
        <v>1452</v>
      </c>
      <c r="AG10" s="678">
        <f t="shared" si="3"/>
        <v>0</v>
      </c>
      <c r="AH10" s="496"/>
    </row>
    <row r="11" spans="1:36" ht="18">
      <c r="A11" s="500" t="s">
        <v>1452</v>
      </c>
      <c r="B11" s="533">
        <v>0</v>
      </c>
      <c r="C11" s="534">
        <v>0</v>
      </c>
      <c r="D11" s="531">
        <v>197.97562901265539</v>
      </c>
      <c r="E11" s="532">
        <v>0</v>
      </c>
      <c r="G11" s="500" t="s">
        <v>1454</v>
      </c>
      <c r="H11" s="658">
        <v>0</v>
      </c>
      <c r="I11" s="659">
        <v>0</v>
      </c>
      <c r="K11" s="508" t="s">
        <v>1455</v>
      </c>
      <c r="L11" s="506">
        <v>2.4</v>
      </c>
      <c r="M11" s="506">
        <v>2.4</v>
      </c>
      <c r="N11" s="508" t="s">
        <v>1455</v>
      </c>
      <c r="O11" s="676">
        <v>87.786284868437846</v>
      </c>
      <c r="V11" s="500" t="s">
        <v>1454</v>
      </c>
      <c r="W11" s="667">
        <v>0</v>
      </c>
      <c r="X11" s="667">
        <v>0.8</v>
      </c>
      <c r="Y11" s="681">
        <f t="shared" si="0"/>
        <v>0</v>
      </c>
      <c r="Z11" s="681">
        <f t="shared" si="1"/>
        <v>0</v>
      </c>
      <c r="AA11" s="680">
        <f t="shared" si="2"/>
        <v>7334.7391909331709</v>
      </c>
      <c r="AF11" s="500" t="s">
        <v>1454</v>
      </c>
      <c r="AG11" s="678">
        <f t="shared" si="3"/>
        <v>0</v>
      </c>
      <c r="AH11" s="496"/>
    </row>
    <row r="12" spans="1:36" ht="18">
      <c r="A12" s="500" t="s">
        <v>1454</v>
      </c>
      <c r="B12" s="529">
        <v>56.623427354541491</v>
      </c>
      <c r="C12" s="530">
        <v>0.29984571568303808</v>
      </c>
      <c r="D12" s="531">
        <v>9120.128932808102</v>
      </c>
      <c r="E12" s="535">
        <v>48.295055858360996</v>
      </c>
      <c r="G12" s="508" t="s">
        <v>1455</v>
      </c>
      <c r="H12" s="658">
        <v>0</v>
      </c>
      <c r="I12" s="659">
        <v>29</v>
      </c>
      <c r="K12" s="500" t="s">
        <v>1456</v>
      </c>
      <c r="L12" s="506">
        <v>0.31</v>
      </c>
      <c r="M12" s="506">
        <v>0.31</v>
      </c>
      <c r="N12" s="500" t="s">
        <v>1456</v>
      </c>
      <c r="O12" s="676">
        <v>274.83628430696984</v>
      </c>
      <c r="T12" s="503"/>
      <c r="V12" s="508" t="s">
        <v>1455</v>
      </c>
      <c r="W12" s="667">
        <v>0</v>
      </c>
      <c r="X12" s="667">
        <v>0</v>
      </c>
      <c r="Y12" s="681">
        <f t="shared" si="0"/>
        <v>0</v>
      </c>
      <c r="Z12" s="681">
        <f t="shared" si="1"/>
        <v>0</v>
      </c>
      <c r="AA12" s="680">
        <f t="shared" si="2"/>
        <v>0</v>
      </c>
      <c r="AF12" s="508" t="s">
        <v>1455</v>
      </c>
      <c r="AG12" s="678">
        <f t="shared" si="3"/>
        <v>0</v>
      </c>
      <c r="AH12" s="496"/>
    </row>
    <row r="13" spans="1:36" ht="18">
      <c r="A13" s="508" t="s">
        <v>1455</v>
      </c>
      <c r="B13" s="529">
        <v>85.04107775457706</v>
      </c>
      <c r="C13" s="530">
        <v>0</v>
      </c>
      <c r="D13" s="531">
        <v>48.011762755155502</v>
      </c>
      <c r="E13" s="535">
        <v>0</v>
      </c>
      <c r="G13" s="500" t="s">
        <v>1456</v>
      </c>
      <c r="H13" s="658">
        <v>0</v>
      </c>
      <c r="I13" s="659">
        <v>49</v>
      </c>
      <c r="K13" s="509" t="s">
        <v>1457</v>
      </c>
      <c r="L13" s="506">
        <v>0.77</v>
      </c>
      <c r="M13" s="506">
        <v>0.77</v>
      </c>
      <c r="N13" s="509" t="s">
        <v>1457</v>
      </c>
      <c r="O13" s="676">
        <v>910.46918306408384</v>
      </c>
      <c r="S13" s="510"/>
      <c r="T13" s="503"/>
      <c r="V13" s="500" t="s">
        <v>1456</v>
      </c>
      <c r="W13" s="667">
        <v>0</v>
      </c>
      <c r="X13" s="667">
        <v>8.5</v>
      </c>
      <c r="Y13" s="681">
        <f t="shared" si="0"/>
        <v>0</v>
      </c>
      <c r="Z13" s="681">
        <f t="shared" si="1"/>
        <v>0</v>
      </c>
      <c r="AA13" s="680">
        <f t="shared" si="2"/>
        <v>2813.9456278753428</v>
      </c>
      <c r="AF13" s="500" t="s">
        <v>1456</v>
      </c>
      <c r="AG13" s="678">
        <f t="shared" si="3"/>
        <v>0</v>
      </c>
      <c r="AH13" s="496"/>
    </row>
    <row r="14" spans="1:36" ht="18">
      <c r="A14" s="500" t="s">
        <v>1456</v>
      </c>
      <c r="B14" s="529">
        <v>264.00206993179881</v>
      </c>
      <c r="C14" s="530">
        <v>0</v>
      </c>
      <c r="D14" s="531">
        <v>331.05242680886386</v>
      </c>
      <c r="E14" s="535">
        <v>0</v>
      </c>
      <c r="G14" s="509" t="s">
        <v>1457</v>
      </c>
      <c r="H14" s="660">
        <v>457</v>
      </c>
      <c r="I14" s="659">
        <v>57</v>
      </c>
      <c r="K14" s="509" t="s">
        <v>1458</v>
      </c>
      <c r="L14" s="506">
        <v>1.03</v>
      </c>
      <c r="M14" s="506">
        <v>1.03</v>
      </c>
      <c r="N14" s="509" t="s">
        <v>1458</v>
      </c>
      <c r="O14" s="676">
        <v>0.62704489191741319</v>
      </c>
      <c r="T14" s="503"/>
      <c r="V14" s="509" t="s">
        <v>1457</v>
      </c>
      <c r="W14" s="667">
        <v>1.6</v>
      </c>
      <c r="X14" s="667">
        <v>8.6</v>
      </c>
      <c r="Y14" s="681">
        <f t="shared" si="0"/>
        <v>1376.5125553032844</v>
      </c>
      <c r="Z14" s="681">
        <f t="shared" si="1"/>
        <v>1376512.5553032844</v>
      </c>
      <c r="AA14" s="680">
        <f t="shared" si="2"/>
        <v>2705.0373197163594</v>
      </c>
      <c r="AF14" s="509" t="s">
        <v>1457</v>
      </c>
      <c r="AG14" s="678">
        <f t="shared" si="3"/>
        <v>1376.5125553032844</v>
      </c>
      <c r="AH14" s="496"/>
    </row>
    <row r="15" spans="1:36" ht="18">
      <c r="A15" s="509" t="s">
        <v>1457</v>
      </c>
      <c r="B15" s="529">
        <v>860.32034706455272</v>
      </c>
      <c r="C15" s="530">
        <v>0</v>
      </c>
      <c r="D15" s="531">
        <v>314.5392232228325</v>
      </c>
      <c r="E15" s="535">
        <v>0</v>
      </c>
      <c r="G15" s="509" t="s">
        <v>1458</v>
      </c>
      <c r="H15" s="658">
        <v>457</v>
      </c>
      <c r="I15" s="659">
        <v>57</v>
      </c>
      <c r="K15" s="509" t="s">
        <v>1459</v>
      </c>
      <c r="L15" s="506">
        <v>0.31</v>
      </c>
      <c r="M15" s="506">
        <v>0.31</v>
      </c>
      <c r="N15" s="509" t="s">
        <v>1459</v>
      </c>
      <c r="O15" s="676">
        <v>9.896774938110914</v>
      </c>
      <c r="T15" s="503"/>
      <c r="V15" s="509" t="s">
        <v>1458</v>
      </c>
      <c r="W15" s="667">
        <v>1.6</v>
      </c>
      <c r="X15" s="667">
        <v>8.6</v>
      </c>
      <c r="Y15" s="681">
        <f t="shared" si="0"/>
        <v>0.81639434644393971</v>
      </c>
      <c r="Z15" s="681">
        <f t="shared" si="1"/>
        <v>816.39434644393975</v>
      </c>
      <c r="AA15" s="680">
        <f t="shared" si="2"/>
        <v>1709.6483864678423</v>
      </c>
      <c r="AF15" s="509" t="s">
        <v>1458</v>
      </c>
      <c r="AG15" s="678">
        <f t="shared" si="3"/>
        <v>0.81639434644393971</v>
      </c>
      <c r="AH15" s="496"/>
    </row>
    <row r="16" spans="1:36" ht="18">
      <c r="A16" s="509" t="s">
        <v>1458</v>
      </c>
      <c r="B16" s="529">
        <v>0.51024646652746231</v>
      </c>
      <c r="C16" s="530">
        <v>0</v>
      </c>
      <c r="D16" s="531">
        <v>198.79632400788864</v>
      </c>
      <c r="E16" s="535">
        <v>0</v>
      </c>
      <c r="G16" s="509" t="s">
        <v>1459</v>
      </c>
      <c r="H16" s="658">
        <v>547</v>
      </c>
      <c r="I16" s="659">
        <v>57</v>
      </c>
      <c r="K16" s="509" t="s">
        <v>1460</v>
      </c>
      <c r="L16" s="506">
        <v>0.38</v>
      </c>
      <c r="M16" s="506">
        <v>0.38</v>
      </c>
      <c r="N16" s="509" t="s">
        <v>1460</v>
      </c>
      <c r="O16" s="676">
        <v>313.40681888063699</v>
      </c>
      <c r="T16" s="503"/>
      <c r="V16" s="509" t="s">
        <v>1459</v>
      </c>
      <c r="W16" s="667">
        <v>1.6</v>
      </c>
      <c r="X16" s="667">
        <v>8.6</v>
      </c>
      <c r="Y16" s="681">
        <f t="shared" si="0"/>
        <v>13.201485341211097</v>
      </c>
      <c r="Z16" s="681">
        <f t="shared" si="1"/>
        <v>13201.485341211097</v>
      </c>
      <c r="AA16" s="680">
        <f t="shared" si="2"/>
        <v>328.01486642025384</v>
      </c>
      <c r="AF16" s="509" t="s">
        <v>1459</v>
      </c>
      <c r="AG16" s="678">
        <f t="shared" si="3"/>
        <v>13.201485341211097</v>
      </c>
      <c r="AH16" s="496"/>
    </row>
    <row r="17" spans="1:34" ht="18">
      <c r="A17" s="509" t="s">
        <v>1459</v>
      </c>
      <c r="B17" s="529">
        <v>8.2509283382569354</v>
      </c>
      <c r="C17" s="530">
        <v>0</v>
      </c>
      <c r="D17" s="531">
        <v>38.141263537238821</v>
      </c>
      <c r="E17" s="535">
        <v>0</v>
      </c>
      <c r="G17" s="509" t="s">
        <v>1460</v>
      </c>
      <c r="H17" s="658">
        <v>0</v>
      </c>
      <c r="I17" s="659">
        <v>3</v>
      </c>
      <c r="K17" s="500" t="s">
        <v>1461</v>
      </c>
      <c r="L17" s="511">
        <v>0.88</v>
      </c>
      <c r="M17" s="511">
        <v>0.88</v>
      </c>
      <c r="N17" s="500" t="s">
        <v>1461</v>
      </c>
      <c r="O17" s="676">
        <v>0</v>
      </c>
      <c r="V17" s="509" t="s">
        <v>1460</v>
      </c>
      <c r="W17" s="667">
        <v>8.8000000000000007</v>
      </c>
      <c r="X17" s="667">
        <v>5.6</v>
      </c>
      <c r="Y17" s="681">
        <f t="shared" si="0"/>
        <v>2662.3710301507804</v>
      </c>
      <c r="Z17" s="681">
        <f t="shared" si="1"/>
        <v>2662371.0301507805</v>
      </c>
      <c r="AA17" s="680">
        <f t="shared" si="2"/>
        <v>661.77608772682288</v>
      </c>
      <c r="AF17" s="509" t="s">
        <v>1460</v>
      </c>
      <c r="AG17" s="678">
        <f t="shared" si="3"/>
        <v>2662.3710301507804</v>
      </c>
      <c r="AH17" s="496"/>
    </row>
    <row r="18" spans="1:34" ht="18">
      <c r="A18" s="509" t="s">
        <v>1460</v>
      </c>
      <c r="B18" s="529">
        <v>302.5421625171341</v>
      </c>
      <c r="C18" s="530">
        <v>0</v>
      </c>
      <c r="D18" s="531">
        <v>118.17430137978981</v>
      </c>
      <c r="E18" s="535">
        <v>0</v>
      </c>
      <c r="G18" s="500" t="s">
        <v>1461</v>
      </c>
      <c r="H18" s="658">
        <v>102</v>
      </c>
      <c r="I18" s="659">
        <v>290</v>
      </c>
      <c r="K18" s="500" t="s">
        <v>1462</v>
      </c>
      <c r="L18" s="501">
        <v>0.99</v>
      </c>
      <c r="M18" s="501">
        <v>0.99</v>
      </c>
      <c r="N18" s="500" t="s">
        <v>1462</v>
      </c>
      <c r="O18" s="676">
        <v>493.20843018656046</v>
      </c>
      <c r="V18" s="500" t="s">
        <v>1461</v>
      </c>
      <c r="W18" s="667">
        <v>0.8</v>
      </c>
      <c r="X18" s="667">
        <v>17.600000000000001</v>
      </c>
      <c r="Y18" s="681">
        <f t="shared" si="0"/>
        <v>0</v>
      </c>
      <c r="Z18" s="681">
        <f t="shared" si="1"/>
        <v>0</v>
      </c>
      <c r="AA18" s="680">
        <f t="shared" si="2"/>
        <v>24194.571687177249</v>
      </c>
      <c r="AF18" s="500" t="s">
        <v>1461</v>
      </c>
      <c r="AG18" s="678">
        <f t="shared" si="3"/>
        <v>0</v>
      </c>
      <c r="AH18" s="496"/>
    </row>
    <row r="19" spans="1:34" ht="18">
      <c r="A19" s="500" t="s">
        <v>1461</v>
      </c>
      <c r="B19" s="529">
        <v>0</v>
      </c>
      <c r="C19" s="530">
        <v>0</v>
      </c>
      <c r="D19" s="531">
        <v>1374.6915731350709</v>
      </c>
      <c r="E19" s="532">
        <v>0</v>
      </c>
      <c r="G19" s="500" t="s">
        <v>1462</v>
      </c>
      <c r="H19" s="658">
        <v>680</v>
      </c>
      <c r="I19" s="659">
        <v>62</v>
      </c>
      <c r="K19" s="500" t="s">
        <v>1463</v>
      </c>
      <c r="L19" s="501">
        <v>1.41</v>
      </c>
      <c r="M19" s="501">
        <v>1.41</v>
      </c>
      <c r="N19" s="500" t="s">
        <v>1463</v>
      </c>
      <c r="O19" s="676">
        <v>303.31415511829107</v>
      </c>
      <c r="V19" s="500" t="s">
        <v>1462</v>
      </c>
      <c r="W19" s="667">
        <v>1.6</v>
      </c>
      <c r="X19" s="667">
        <v>2.7</v>
      </c>
      <c r="Y19" s="681">
        <f t="shared" si="0"/>
        <v>451.08201835737873</v>
      </c>
      <c r="Z19" s="681">
        <f t="shared" si="1"/>
        <v>451082.01835737872</v>
      </c>
      <c r="AA19" s="680">
        <f t="shared" si="2"/>
        <v>164.42161727522284</v>
      </c>
      <c r="AF19" s="500" t="s">
        <v>1462</v>
      </c>
      <c r="AG19" s="678">
        <f t="shared" si="3"/>
        <v>451.08201835737873</v>
      </c>
      <c r="AH19" s="496"/>
    </row>
    <row r="20" spans="1:34" ht="18">
      <c r="A20" s="500" t="s">
        <v>1462</v>
      </c>
      <c r="B20" s="529">
        <v>281.92626147336171</v>
      </c>
      <c r="C20" s="530">
        <v>0</v>
      </c>
      <c r="D20" s="531">
        <v>60.89689528711957</v>
      </c>
      <c r="E20" s="532">
        <v>0</v>
      </c>
      <c r="G20" s="500" t="s">
        <v>1463</v>
      </c>
      <c r="H20" s="658">
        <v>3282</v>
      </c>
      <c r="I20" s="659">
        <v>90</v>
      </c>
      <c r="K20" s="508" t="s">
        <v>1464</v>
      </c>
      <c r="L20" s="501">
        <v>0.99</v>
      </c>
      <c r="M20" s="501">
        <v>0.99</v>
      </c>
      <c r="N20" s="508" t="s">
        <v>1464</v>
      </c>
      <c r="O20" s="676">
        <v>126.66356980323097</v>
      </c>
      <c r="V20" s="500" t="s">
        <v>1463</v>
      </c>
      <c r="W20" s="667">
        <v>1.8</v>
      </c>
      <c r="X20" s="667">
        <v>4.5</v>
      </c>
      <c r="Y20" s="681">
        <f t="shared" si="0"/>
        <v>454.67333708738562</v>
      </c>
      <c r="Z20" s="681">
        <f t="shared" si="1"/>
        <v>454673.33708738565</v>
      </c>
      <c r="AA20" s="680">
        <f t="shared" si="2"/>
        <v>486.50615628698694</v>
      </c>
      <c r="AF20" s="500" t="s">
        <v>1463</v>
      </c>
      <c r="AG20" s="678">
        <f t="shared" si="3"/>
        <v>454.67333708738562</v>
      </c>
      <c r="AH20" s="496"/>
    </row>
    <row r="21" spans="1:34" ht="18">
      <c r="A21" s="500" t="s">
        <v>1463</v>
      </c>
      <c r="B21" s="529">
        <v>252.5962983818809</v>
      </c>
      <c r="C21" s="530">
        <v>0</v>
      </c>
      <c r="D21" s="531">
        <v>108.11247917488599</v>
      </c>
      <c r="E21" s="532">
        <v>0</v>
      </c>
      <c r="G21" s="508" t="s">
        <v>1464</v>
      </c>
      <c r="H21" s="658">
        <v>0</v>
      </c>
      <c r="I21" s="659">
        <v>0</v>
      </c>
      <c r="K21" s="500" t="s">
        <v>1465</v>
      </c>
      <c r="L21" s="501">
        <v>0.45</v>
      </c>
      <c r="M21" s="501">
        <v>0.45</v>
      </c>
      <c r="N21" s="500" t="s">
        <v>1465</v>
      </c>
      <c r="O21" s="676">
        <v>9362.7584263583685</v>
      </c>
      <c r="V21" s="508" t="s">
        <v>1464</v>
      </c>
      <c r="W21" s="667">
        <v>0.8</v>
      </c>
      <c r="X21" s="667">
        <v>6.1</v>
      </c>
      <c r="Y21" s="681">
        <f t="shared" si="0"/>
        <v>81.870441199904533</v>
      </c>
      <c r="Z21" s="681">
        <f t="shared" si="1"/>
        <v>81870.441199904541</v>
      </c>
      <c r="AA21" s="680">
        <f t="shared" si="2"/>
        <v>4495.8547545244637</v>
      </c>
      <c r="AF21" s="508" t="s">
        <v>1464</v>
      </c>
      <c r="AG21" s="678">
        <f t="shared" si="3"/>
        <v>81.870441199904533</v>
      </c>
      <c r="AH21" s="496"/>
    </row>
    <row r="22" spans="1:34" ht="18">
      <c r="A22" s="508" t="s">
        <v>1464</v>
      </c>
      <c r="B22" s="529">
        <v>102.33805149988066</v>
      </c>
      <c r="C22" s="530">
        <v>0</v>
      </c>
      <c r="D22" s="531">
        <v>737.02536959417444</v>
      </c>
      <c r="E22" s="532">
        <v>0</v>
      </c>
      <c r="G22" s="500" t="s">
        <v>1465</v>
      </c>
      <c r="H22" s="658">
        <v>27</v>
      </c>
      <c r="I22" s="659">
        <v>48</v>
      </c>
      <c r="K22" s="500" t="s">
        <v>1466</v>
      </c>
      <c r="L22" s="501">
        <v>0.23</v>
      </c>
      <c r="M22" s="501">
        <v>0.23</v>
      </c>
      <c r="N22" s="500" t="s">
        <v>1466</v>
      </c>
      <c r="O22" s="676">
        <v>2594.084717862338</v>
      </c>
      <c r="V22" s="500" t="s">
        <v>1465</v>
      </c>
      <c r="W22" s="667">
        <v>0.1</v>
      </c>
      <c r="X22" s="667">
        <v>0.2</v>
      </c>
      <c r="Y22" s="681">
        <f t="shared" si="0"/>
        <v>899.07891455218089</v>
      </c>
      <c r="Z22" s="681">
        <f t="shared" si="1"/>
        <v>899078.91455218091</v>
      </c>
      <c r="AA22" s="680">
        <f t="shared" si="2"/>
        <v>166.46804960930632</v>
      </c>
      <c r="AF22" s="500" t="s">
        <v>1465</v>
      </c>
      <c r="AG22" s="678">
        <f t="shared" si="3"/>
        <v>899.07891455218089</v>
      </c>
      <c r="AH22" s="496"/>
    </row>
    <row r="23" spans="1:34" ht="18">
      <c r="A23" s="500" t="s">
        <v>1465</v>
      </c>
      <c r="B23" s="529">
        <v>8901.8344965306878</v>
      </c>
      <c r="C23" s="530">
        <v>88.954648991120649</v>
      </c>
      <c r="D23" s="531">
        <v>824.10509388956416</v>
      </c>
      <c r="E23" s="532">
        <v>8.23515415696742</v>
      </c>
      <c r="G23" s="500" t="s">
        <v>1466</v>
      </c>
      <c r="H23" s="658">
        <v>40</v>
      </c>
      <c r="I23" s="659">
        <v>0</v>
      </c>
      <c r="K23" s="508" t="s">
        <v>1467</v>
      </c>
      <c r="L23" s="501">
        <v>0.2</v>
      </c>
      <c r="M23" s="501">
        <v>0.2</v>
      </c>
      <c r="N23" s="508" t="s">
        <v>1467</v>
      </c>
      <c r="O23" s="676">
        <v>6407.7215869126912</v>
      </c>
      <c r="V23" s="500" t="s">
        <v>1466</v>
      </c>
      <c r="W23" s="667">
        <v>0.14000000000000001</v>
      </c>
      <c r="X23" s="667">
        <v>0</v>
      </c>
      <c r="Y23" s="681">
        <f t="shared" si="0"/>
        <v>350.60780438346086</v>
      </c>
      <c r="Z23" s="681">
        <f t="shared" si="1"/>
        <v>350607.80438346084</v>
      </c>
      <c r="AA23" s="680">
        <f t="shared" si="2"/>
        <v>0</v>
      </c>
      <c r="AF23" s="500" t="s">
        <v>1466</v>
      </c>
      <c r="AG23" s="678">
        <f t="shared" si="3"/>
        <v>350.60780438346086</v>
      </c>
      <c r="AH23" s="496"/>
    </row>
    <row r="24" spans="1:34" ht="18">
      <c r="A24" s="500" t="s">
        <v>1466</v>
      </c>
      <c r="B24" s="529">
        <v>2504.3414598818631</v>
      </c>
      <c r="C24" s="530">
        <v>0</v>
      </c>
      <c r="D24" s="531">
        <v>1205.045858155933</v>
      </c>
      <c r="E24" s="532">
        <v>0</v>
      </c>
      <c r="G24" s="508" t="s">
        <v>1467</v>
      </c>
      <c r="H24" s="658">
        <v>70</v>
      </c>
      <c r="I24" s="659">
        <v>0</v>
      </c>
      <c r="K24" s="508" t="s">
        <v>1468</v>
      </c>
      <c r="L24" s="501">
        <v>0.66</v>
      </c>
      <c r="M24" s="501">
        <v>0.66</v>
      </c>
      <c r="N24" s="508" t="s">
        <v>1468</v>
      </c>
      <c r="O24" s="676">
        <v>4203.3076466835109</v>
      </c>
      <c r="V24" s="508" t="s">
        <v>1467</v>
      </c>
      <c r="W24" s="667">
        <v>0.15</v>
      </c>
      <c r="X24" s="667">
        <v>0</v>
      </c>
      <c r="Y24" s="681">
        <f t="shared" si="0"/>
        <v>409.10473038889421</v>
      </c>
      <c r="Z24" s="681">
        <f t="shared" si="1"/>
        <v>409104.73038889421</v>
      </c>
      <c r="AA24" s="680">
        <f t="shared" si="2"/>
        <v>0</v>
      </c>
      <c r="AF24" s="508" t="s">
        <v>1467</v>
      </c>
      <c r="AG24" s="678">
        <f t="shared" si="3"/>
        <v>409.10473038889421</v>
      </c>
      <c r="AH24" s="496"/>
    </row>
    <row r="25" spans="1:34" ht="18">
      <c r="A25" s="508" t="s">
        <v>1467</v>
      </c>
      <c r="B25" s="529">
        <v>2727.3648692592947</v>
      </c>
      <c r="C25" s="530">
        <v>0</v>
      </c>
      <c r="D25" s="531">
        <v>7.3365666702396926</v>
      </c>
      <c r="E25" s="532">
        <v>0</v>
      </c>
      <c r="G25" s="508" t="s">
        <v>1468</v>
      </c>
      <c r="H25" s="661">
        <v>10</v>
      </c>
      <c r="I25" s="659">
        <v>0</v>
      </c>
      <c r="K25" s="508" t="s">
        <v>1469</v>
      </c>
      <c r="L25" s="501">
        <v>0.11</v>
      </c>
      <c r="M25" s="501">
        <v>0.11</v>
      </c>
      <c r="N25" s="508" t="s">
        <v>1469</v>
      </c>
      <c r="O25" s="676">
        <v>2288.2272686624301</v>
      </c>
      <c r="V25" s="508" t="s">
        <v>1468</v>
      </c>
      <c r="W25" s="667">
        <v>0.18</v>
      </c>
      <c r="X25" s="667">
        <v>0</v>
      </c>
      <c r="Y25" s="681">
        <f t="shared" si="0"/>
        <v>367.70031070685053</v>
      </c>
      <c r="Z25" s="681">
        <f t="shared" si="1"/>
        <v>367700.31070685055</v>
      </c>
      <c r="AA25" s="680">
        <f t="shared" si="2"/>
        <v>0</v>
      </c>
      <c r="AF25" s="508" t="s">
        <v>1468</v>
      </c>
      <c r="AG25" s="678">
        <f t="shared" si="3"/>
        <v>367.70031070685053</v>
      </c>
      <c r="AH25" s="496"/>
    </row>
    <row r="26" spans="1:34" ht="18">
      <c r="A26" s="508" t="s">
        <v>1468</v>
      </c>
      <c r="B26" s="529">
        <v>2042.7795039269474</v>
      </c>
      <c r="C26" s="530">
        <v>0</v>
      </c>
      <c r="D26" s="531">
        <v>35.968488298060201</v>
      </c>
      <c r="E26" s="532">
        <v>0</v>
      </c>
      <c r="G26" s="508" t="s">
        <v>1469</v>
      </c>
      <c r="H26" s="658">
        <v>139</v>
      </c>
      <c r="I26" s="659">
        <v>13</v>
      </c>
      <c r="K26" s="508" t="s">
        <v>1470</v>
      </c>
      <c r="L26" s="501">
        <v>0.2</v>
      </c>
      <c r="M26" s="501">
        <v>0.2</v>
      </c>
      <c r="N26" s="508" t="s">
        <v>1470</v>
      </c>
      <c r="O26" s="676">
        <v>9693.8065262282071</v>
      </c>
      <c r="V26" s="508" t="s">
        <v>1469</v>
      </c>
      <c r="W26" s="667">
        <v>0.4</v>
      </c>
      <c r="X26" s="667">
        <v>0.2</v>
      </c>
      <c r="Y26" s="681">
        <f t="shared" si="0"/>
        <v>858.31638078697858</v>
      </c>
      <c r="Z26" s="681">
        <f t="shared" si="1"/>
        <v>858316.38078697864</v>
      </c>
      <c r="AA26" s="680">
        <f t="shared" si="2"/>
        <v>6.8016145557520176</v>
      </c>
      <c r="AF26" s="508" t="s">
        <v>1469</v>
      </c>
      <c r="AG26" s="678">
        <f t="shared" si="3"/>
        <v>858.31638078697858</v>
      </c>
      <c r="AH26" s="496"/>
    </row>
    <row r="27" spans="1:34" ht="18">
      <c r="A27" s="508" t="s">
        <v>1469</v>
      </c>
      <c r="B27" s="529">
        <v>2145.7909519674463</v>
      </c>
      <c r="C27" s="530">
        <v>0</v>
      </c>
      <c r="D27" s="531">
        <v>34.008072778760088</v>
      </c>
      <c r="E27" s="532">
        <v>0</v>
      </c>
      <c r="G27" s="508" t="s">
        <v>1470</v>
      </c>
      <c r="H27" s="662">
        <v>129</v>
      </c>
      <c r="I27" s="659">
        <v>70</v>
      </c>
      <c r="K27" s="508" t="s">
        <v>1471</v>
      </c>
      <c r="L27" s="501">
        <v>0.32</v>
      </c>
      <c r="M27" s="501">
        <v>0.32</v>
      </c>
      <c r="N27" s="508" t="s">
        <v>1471</v>
      </c>
      <c r="O27" s="676">
        <v>2308.4256387208738</v>
      </c>
      <c r="V27" s="508" t="s">
        <v>1470</v>
      </c>
      <c r="W27" s="667">
        <v>0.5</v>
      </c>
      <c r="X27" s="667">
        <v>0.6</v>
      </c>
      <c r="Y27" s="681">
        <f t="shared" si="0"/>
        <v>3871.6825635883256</v>
      </c>
      <c r="Z27" s="681">
        <f t="shared" si="1"/>
        <v>3871682.5635883254</v>
      </c>
      <c r="AA27" s="680">
        <f t="shared" si="2"/>
        <v>1020.2615960540841</v>
      </c>
      <c r="AF27" s="508" t="s">
        <v>1470</v>
      </c>
      <c r="AG27" s="678">
        <f t="shared" si="3"/>
        <v>3871.6825635883256</v>
      </c>
      <c r="AH27" s="496"/>
    </row>
    <row r="28" spans="1:34" ht="18">
      <c r="A28" s="508" t="s">
        <v>1470</v>
      </c>
      <c r="B28" s="529">
        <v>7743.3651271766512</v>
      </c>
      <c r="C28" s="530">
        <v>0</v>
      </c>
      <c r="D28" s="531">
        <v>1700.4359934234735</v>
      </c>
      <c r="E28" s="532">
        <v>0</v>
      </c>
      <c r="G28" s="508" t="s">
        <v>1471</v>
      </c>
      <c r="H28" s="658">
        <v>0</v>
      </c>
      <c r="I28" s="659">
        <v>0</v>
      </c>
      <c r="K28" s="508" t="s">
        <v>1472</v>
      </c>
      <c r="L28" s="501">
        <v>0.25</v>
      </c>
      <c r="M28" s="501">
        <v>0.25</v>
      </c>
      <c r="N28" s="508" t="s">
        <v>1472</v>
      </c>
      <c r="O28" s="676">
        <v>859.6484486639614</v>
      </c>
      <c r="V28" s="508" t="s">
        <v>1471</v>
      </c>
      <c r="W28" s="667">
        <v>0</v>
      </c>
      <c r="X28" s="667">
        <v>0</v>
      </c>
      <c r="Y28" s="681">
        <f t="shared" si="0"/>
        <v>0</v>
      </c>
      <c r="Z28" s="681">
        <f t="shared" si="1"/>
        <v>0</v>
      </c>
      <c r="AA28" s="680">
        <f t="shared" si="2"/>
        <v>0</v>
      </c>
      <c r="AF28" s="508" t="s">
        <v>1471</v>
      </c>
      <c r="AG28" s="678">
        <f t="shared" si="3"/>
        <v>0</v>
      </c>
      <c r="AH28" s="496"/>
    </row>
    <row r="29" spans="1:34" ht="18">
      <c r="A29" s="508" t="s">
        <v>1471</v>
      </c>
      <c r="B29" s="529">
        <v>2190.6905271623532</v>
      </c>
      <c r="C29" s="530">
        <v>0</v>
      </c>
      <c r="D29" s="531">
        <v>5.5847690633970517</v>
      </c>
      <c r="E29" s="532">
        <v>0</v>
      </c>
      <c r="G29" s="508" t="s">
        <v>1472</v>
      </c>
      <c r="H29" s="658">
        <v>0</v>
      </c>
      <c r="I29" s="659">
        <v>0</v>
      </c>
      <c r="K29" s="508" t="s">
        <v>1473</v>
      </c>
      <c r="L29" s="501">
        <v>0.33</v>
      </c>
      <c r="M29" s="501">
        <v>0.33</v>
      </c>
      <c r="N29" s="508" t="s">
        <v>1473</v>
      </c>
      <c r="O29" s="676">
        <v>2254.8032677436645</v>
      </c>
      <c r="V29" s="508" t="s">
        <v>1472</v>
      </c>
      <c r="W29" s="667">
        <v>0</v>
      </c>
      <c r="X29" s="667">
        <v>0</v>
      </c>
      <c r="Y29" s="681">
        <f t="shared" si="0"/>
        <v>0</v>
      </c>
      <c r="Z29" s="681">
        <f t="shared" si="1"/>
        <v>0</v>
      </c>
      <c r="AA29" s="680">
        <f t="shared" si="2"/>
        <v>0</v>
      </c>
      <c r="AF29" s="508" t="s">
        <v>1472</v>
      </c>
      <c r="AG29" s="678">
        <f t="shared" si="3"/>
        <v>0</v>
      </c>
      <c r="AH29" s="496"/>
    </row>
    <row r="30" spans="1:34" ht="18">
      <c r="A30" s="508" t="s">
        <v>1472</v>
      </c>
      <c r="B30" s="529">
        <v>825.67354289950356</v>
      </c>
      <c r="C30" s="530">
        <v>0</v>
      </c>
      <c r="D30" s="531">
        <v>0</v>
      </c>
      <c r="E30" s="532">
        <v>0</v>
      </c>
      <c r="G30" s="508" t="s">
        <v>1473</v>
      </c>
      <c r="H30" s="658">
        <v>212</v>
      </c>
      <c r="I30" s="659">
        <v>41</v>
      </c>
      <c r="K30" s="508" t="s">
        <v>1474</v>
      </c>
      <c r="L30" s="501">
        <v>0.51</v>
      </c>
      <c r="M30" s="501">
        <v>0.51</v>
      </c>
      <c r="N30" s="508" t="s">
        <v>1474</v>
      </c>
      <c r="O30" s="676">
        <v>3733.9770859811651</v>
      </c>
      <c r="V30" s="508" t="s">
        <v>1473</v>
      </c>
      <c r="W30" s="667">
        <v>0.4</v>
      </c>
      <c r="X30" s="667">
        <v>0.5</v>
      </c>
      <c r="Y30" s="681">
        <f t="shared" si="0"/>
        <v>737.43537313707782</v>
      </c>
      <c r="Z30" s="681">
        <f t="shared" si="1"/>
        <v>737435.37313707778</v>
      </c>
      <c r="AA30" s="680">
        <f t="shared" si="2"/>
        <v>2291.8683496925996</v>
      </c>
      <c r="AF30" s="508" t="s">
        <v>1473</v>
      </c>
      <c r="AG30" s="678">
        <f t="shared" si="3"/>
        <v>737.43537313707782</v>
      </c>
      <c r="AH30" s="496"/>
    </row>
    <row r="31" spans="1:34" ht="18">
      <c r="A31" s="508" t="s">
        <v>1473</v>
      </c>
      <c r="B31" s="529">
        <v>1843.5884328426944</v>
      </c>
      <c r="C31" s="530">
        <v>0</v>
      </c>
      <c r="D31" s="531">
        <v>4583.7366993851992</v>
      </c>
      <c r="E31" s="532">
        <v>0</v>
      </c>
      <c r="G31" s="508" t="s">
        <v>1474</v>
      </c>
      <c r="H31" s="658">
        <v>159</v>
      </c>
      <c r="I31" s="659">
        <v>141</v>
      </c>
      <c r="K31" s="508" t="s">
        <v>1475</v>
      </c>
      <c r="L31" s="501">
        <v>0.26</v>
      </c>
      <c r="M31" s="501">
        <v>0.26</v>
      </c>
      <c r="N31" s="508" t="s">
        <v>1475</v>
      </c>
      <c r="O31" s="676">
        <v>1876.3189709823137</v>
      </c>
      <c r="V31" s="508" t="s">
        <v>1474</v>
      </c>
      <c r="W31" s="667">
        <v>0.2</v>
      </c>
      <c r="X31" s="667">
        <v>0.4</v>
      </c>
      <c r="Y31" s="681">
        <f t="shared" si="0"/>
        <v>424.80402404282461</v>
      </c>
      <c r="Z31" s="681">
        <f t="shared" si="1"/>
        <v>424804.02404282463</v>
      </c>
      <c r="AA31" s="680">
        <f t="shared" si="2"/>
        <v>7.249873365831629</v>
      </c>
      <c r="AF31" s="508" t="s">
        <v>1474</v>
      </c>
      <c r="AG31" s="678">
        <f t="shared" si="3"/>
        <v>424.80402404282461</v>
      </c>
      <c r="AH31" s="496"/>
    </row>
    <row r="32" spans="1:34" ht="18">
      <c r="A32" s="508" t="s">
        <v>1474</v>
      </c>
      <c r="B32" s="529">
        <v>2124.0201202141229</v>
      </c>
      <c r="C32" s="530">
        <v>0</v>
      </c>
      <c r="D32" s="531">
        <v>18.124683414579071</v>
      </c>
      <c r="E32" s="532">
        <v>0</v>
      </c>
      <c r="G32" s="508" t="s">
        <v>1475</v>
      </c>
      <c r="H32" s="658">
        <v>290</v>
      </c>
      <c r="I32" s="659">
        <v>21</v>
      </c>
      <c r="K32" s="508" t="s">
        <v>1476</v>
      </c>
      <c r="L32" s="501">
        <v>0.33</v>
      </c>
      <c r="M32" s="501">
        <v>0.33</v>
      </c>
      <c r="N32" s="508" t="s">
        <v>1476</v>
      </c>
      <c r="O32" s="676">
        <v>6764.8361937574964</v>
      </c>
      <c r="V32" s="508" t="s">
        <v>1475</v>
      </c>
      <c r="W32" s="667">
        <v>0.3</v>
      </c>
      <c r="X32" s="667">
        <v>0.5</v>
      </c>
      <c r="Y32" s="681">
        <f t="shared" si="0"/>
        <v>515.98195753758137</v>
      </c>
      <c r="Z32" s="681">
        <f t="shared" si="1"/>
        <v>515981.95753758139</v>
      </c>
      <c r="AA32" s="680">
        <f t="shared" si="2"/>
        <v>0.28647909350441314</v>
      </c>
      <c r="AF32" s="508" t="s">
        <v>1475</v>
      </c>
      <c r="AG32" s="678">
        <f t="shared" si="3"/>
        <v>515.98195753758137</v>
      </c>
      <c r="AH32" s="496"/>
    </row>
    <row r="33" spans="1:34" ht="18">
      <c r="A33" s="508" t="s">
        <v>1475</v>
      </c>
      <c r="B33" s="529">
        <v>1719.9398584586047</v>
      </c>
      <c r="C33" s="530">
        <v>0</v>
      </c>
      <c r="D33" s="531">
        <v>0.57295818700882628</v>
      </c>
      <c r="E33" s="532">
        <v>0</v>
      </c>
      <c r="G33" s="508" t="s">
        <v>1476</v>
      </c>
      <c r="H33" s="658">
        <v>805</v>
      </c>
      <c r="I33" s="659">
        <v>0</v>
      </c>
      <c r="K33" s="508" t="s">
        <v>1477</v>
      </c>
      <c r="L33" s="501">
        <v>0.63</v>
      </c>
      <c r="M33" s="501">
        <v>0.63</v>
      </c>
      <c r="N33" s="508" t="s">
        <v>1477</v>
      </c>
      <c r="O33" s="676">
        <v>2182.1162238725979</v>
      </c>
      <c r="V33" s="508" t="s">
        <v>1476</v>
      </c>
      <c r="W33" s="667">
        <v>1.7</v>
      </c>
      <c r="X33" s="667">
        <v>0</v>
      </c>
      <c r="Y33" s="681">
        <f t="shared" si="0"/>
        <v>5381.2711878857854</v>
      </c>
      <c r="Z33" s="681">
        <f t="shared" si="1"/>
        <v>5381271.1878857855</v>
      </c>
      <c r="AA33" s="680">
        <f t="shared" si="2"/>
        <v>0</v>
      </c>
      <c r="AF33" s="508" t="s">
        <v>1476</v>
      </c>
      <c r="AG33" s="678">
        <f t="shared" si="3"/>
        <v>5381.2711878857854</v>
      </c>
      <c r="AH33" s="496"/>
    </row>
    <row r="34" spans="1:34" ht="18">
      <c r="A34" s="508" t="s">
        <v>1476</v>
      </c>
      <c r="B34" s="529">
        <v>3165.4536399328149</v>
      </c>
      <c r="C34" s="530">
        <v>0</v>
      </c>
      <c r="D34" s="531">
        <v>3459.4953405069828</v>
      </c>
      <c r="E34" s="532">
        <v>0</v>
      </c>
      <c r="G34" s="508" t="s">
        <v>1477</v>
      </c>
      <c r="H34" s="658">
        <v>854</v>
      </c>
      <c r="I34" s="659">
        <v>427</v>
      </c>
      <c r="K34" s="508" t="s">
        <v>1478</v>
      </c>
      <c r="L34" s="501">
        <v>0.37</v>
      </c>
      <c r="M34" s="501">
        <v>0.37</v>
      </c>
      <c r="N34" s="508" t="s">
        <v>1478</v>
      </c>
      <c r="O34" s="676">
        <v>3009.8907265906132</v>
      </c>
      <c r="V34" s="508" t="s">
        <v>1477</v>
      </c>
      <c r="W34" s="667">
        <v>4.5</v>
      </c>
      <c r="X34" s="667">
        <v>4</v>
      </c>
      <c r="Y34" s="681">
        <f t="shared" si="0"/>
        <v>9490.4584943675673</v>
      </c>
      <c r="Z34" s="681">
        <f t="shared" si="1"/>
        <v>9490458.4943675678</v>
      </c>
      <c r="AA34" s="680">
        <f t="shared" si="2"/>
        <v>572.6233098230382</v>
      </c>
      <c r="AF34" s="508" t="s">
        <v>1477</v>
      </c>
      <c r="AG34" s="678">
        <f t="shared" si="3"/>
        <v>9490.4584943675673</v>
      </c>
      <c r="AH34" s="496"/>
    </row>
    <row r="35" spans="1:34" ht="18">
      <c r="A35" s="508" t="s">
        <v>1477</v>
      </c>
      <c r="B35" s="529">
        <v>2108.990776526126</v>
      </c>
      <c r="C35" s="530">
        <v>0</v>
      </c>
      <c r="D35" s="531">
        <v>143.15582745575955</v>
      </c>
      <c r="E35" s="532">
        <v>0</v>
      </c>
      <c r="G35" s="508" t="s">
        <v>1478</v>
      </c>
      <c r="H35" s="658">
        <v>412</v>
      </c>
      <c r="I35" s="659">
        <v>162</v>
      </c>
      <c r="K35" s="508" t="s">
        <v>1479</v>
      </c>
      <c r="L35" s="501">
        <v>0.28999999999999998</v>
      </c>
      <c r="M35" s="501">
        <v>0.28999999999999998</v>
      </c>
      <c r="N35" s="508" t="s">
        <v>1479</v>
      </c>
      <c r="O35" s="676">
        <v>2834.2429114667075</v>
      </c>
      <c r="V35" s="508" t="s">
        <v>1478</v>
      </c>
      <c r="W35" s="667">
        <v>0.6</v>
      </c>
      <c r="X35" s="667">
        <v>0.8</v>
      </c>
      <c r="Y35" s="681">
        <f t="shared" si="0"/>
        <v>1731.7921938284353</v>
      </c>
      <c r="Z35" s="681">
        <f t="shared" si="1"/>
        <v>1731792.1938284354</v>
      </c>
      <c r="AA35" s="680">
        <f t="shared" si="2"/>
        <v>322.49930823722633</v>
      </c>
      <c r="AF35" s="508" t="s">
        <v>1478</v>
      </c>
      <c r="AG35" s="678">
        <f t="shared" si="3"/>
        <v>1731.7921938284353</v>
      </c>
      <c r="AH35" s="496"/>
    </row>
    <row r="36" spans="1:34" ht="18">
      <c r="A36" s="508" t="s">
        <v>1478</v>
      </c>
      <c r="B36" s="529">
        <v>2886.3203230473923</v>
      </c>
      <c r="C36" s="530">
        <v>0</v>
      </c>
      <c r="D36" s="531">
        <v>403.12413529653287</v>
      </c>
      <c r="E36" s="532">
        <v>0</v>
      </c>
      <c r="G36" s="508" t="s">
        <v>1479</v>
      </c>
      <c r="H36" s="663">
        <v>328</v>
      </c>
      <c r="I36" s="659">
        <v>43</v>
      </c>
      <c r="K36" s="508" t="s">
        <v>1480</v>
      </c>
      <c r="L36" s="501">
        <v>0.31</v>
      </c>
      <c r="M36" s="501">
        <v>0.31</v>
      </c>
      <c r="N36" s="508" t="s">
        <v>1480</v>
      </c>
      <c r="O36" s="676">
        <v>701.99180557894999</v>
      </c>
      <c r="V36" s="508" t="s">
        <v>1479</v>
      </c>
      <c r="W36" s="667">
        <v>0.2</v>
      </c>
      <c r="X36" s="667">
        <v>0.3</v>
      </c>
      <c r="Y36" s="681">
        <f t="shared" si="0"/>
        <v>466.554975377245</v>
      </c>
      <c r="Z36" s="681">
        <f t="shared" si="1"/>
        <v>466554.97537724499</v>
      </c>
      <c r="AA36" s="680">
        <f t="shared" si="2"/>
        <v>265.85997645002436</v>
      </c>
      <c r="AF36" s="508" t="s">
        <v>1479</v>
      </c>
      <c r="AG36" s="678">
        <f t="shared" si="3"/>
        <v>466.554975377245</v>
      </c>
      <c r="AH36" s="496"/>
    </row>
    <row r="37" spans="1:34" ht="18">
      <c r="A37" s="508" t="s">
        <v>1479</v>
      </c>
      <c r="B37" s="529">
        <v>2332.7748768862248</v>
      </c>
      <c r="C37" s="530">
        <v>0</v>
      </c>
      <c r="D37" s="531">
        <v>886.19992150008125</v>
      </c>
      <c r="E37" s="532">
        <v>0</v>
      </c>
      <c r="G37" s="508" t="s">
        <v>1480</v>
      </c>
      <c r="H37" s="658">
        <v>0</v>
      </c>
      <c r="I37" s="659">
        <v>0</v>
      </c>
      <c r="K37" s="508" t="s">
        <v>1481</v>
      </c>
      <c r="L37" s="501">
        <v>0.31</v>
      </c>
      <c r="M37" s="501">
        <v>0.31</v>
      </c>
      <c r="N37" s="508" t="s">
        <v>1481</v>
      </c>
      <c r="O37" s="676">
        <v>614.50399407906491</v>
      </c>
      <c r="V37" s="508" t="s">
        <v>1480</v>
      </c>
      <c r="W37" s="667">
        <v>0</v>
      </c>
      <c r="X37" s="667">
        <v>0</v>
      </c>
      <c r="Y37" s="681">
        <f t="shared" si="0"/>
        <v>0</v>
      </c>
      <c r="Z37" s="681">
        <f t="shared" si="1"/>
        <v>0</v>
      </c>
      <c r="AA37" s="680">
        <f t="shared" si="2"/>
        <v>0</v>
      </c>
      <c r="AF37" s="508" t="s">
        <v>1480</v>
      </c>
      <c r="AG37" s="678">
        <f t="shared" si="3"/>
        <v>0</v>
      </c>
      <c r="AH37" s="496"/>
    </row>
    <row r="38" spans="1:34" ht="18">
      <c r="A38" s="508" t="s">
        <v>1480</v>
      </c>
      <c r="B38" s="529">
        <v>623.991896610656</v>
      </c>
      <c r="C38" s="530">
        <v>0</v>
      </c>
      <c r="D38" s="531">
        <v>176.6828981797596</v>
      </c>
      <c r="E38" s="532">
        <v>0</v>
      </c>
      <c r="G38" s="508" t="s">
        <v>1481</v>
      </c>
      <c r="H38" s="658">
        <v>0</v>
      </c>
      <c r="I38" s="659">
        <v>0</v>
      </c>
      <c r="K38" s="508" t="s">
        <v>1482</v>
      </c>
      <c r="L38" s="501">
        <v>0.43</v>
      </c>
      <c r="M38" s="501">
        <v>0.43</v>
      </c>
      <c r="N38" s="508" t="s">
        <v>1482</v>
      </c>
      <c r="O38" s="676">
        <v>1555.0713319551846</v>
      </c>
      <c r="V38" s="508" t="s">
        <v>1481</v>
      </c>
      <c r="W38" s="667">
        <v>0</v>
      </c>
      <c r="X38" s="667">
        <v>0</v>
      </c>
      <c r="Y38" s="681">
        <f t="shared" si="0"/>
        <v>0</v>
      </c>
      <c r="Z38" s="681">
        <f t="shared" si="1"/>
        <v>0</v>
      </c>
      <c r="AA38" s="680">
        <f t="shared" si="2"/>
        <v>0</v>
      </c>
      <c r="AF38" s="508" t="s">
        <v>1481</v>
      </c>
      <c r="AG38" s="678">
        <f t="shared" si="3"/>
        <v>0</v>
      </c>
      <c r="AH38" s="496"/>
    </row>
    <row r="39" spans="1:34" ht="18">
      <c r="A39" s="508" t="s">
        <v>1481</v>
      </c>
      <c r="B39" s="529">
        <v>380.81511246263386</v>
      </c>
      <c r="C39" s="530">
        <v>0</v>
      </c>
      <c r="D39" s="531">
        <v>173.09953443514041</v>
      </c>
      <c r="E39" s="532">
        <v>0</v>
      </c>
      <c r="G39" s="508" t="s">
        <v>1482</v>
      </c>
      <c r="H39" s="658">
        <v>0</v>
      </c>
      <c r="I39" s="659">
        <v>0</v>
      </c>
      <c r="K39" s="508" t="s">
        <v>1483</v>
      </c>
      <c r="L39" s="501">
        <v>0</v>
      </c>
      <c r="M39" s="501">
        <v>0</v>
      </c>
      <c r="N39" s="508" t="s">
        <v>1483</v>
      </c>
      <c r="O39" s="676">
        <v>305.77217109460736</v>
      </c>
      <c r="V39" s="508" t="s">
        <v>1482</v>
      </c>
      <c r="W39" s="667">
        <v>0</v>
      </c>
      <c r="X39" s="667">
        <v>0</v>
      </c>
      <c r="Y39" s="681">
        <f t="shared" si="0"/>
        <v>0</v>
      </c>
      <c r="Z39" s="681">
        <f t="shared" si="1"/>
        <v>0</v>
      </c>
      <c r="AA39" s="680">
        <f t="shared" si="2"/>
        <v>0</v>
      </c>
      <c r="AF39" s="508" t="s">
        <v>1482</v>
      </c>
      <c r="AG39" s="678">
        <f t="shared" si="3"/>
        <v>0</v>
      </c>
      <c r="AH39" s="496"/>
    </row>
    <row r="40" spans="1:34" ht="18">
      <c r="A40" s="508" t="s">
        <v>1482</v>
      </c>
      <c r="B40" s="529">
        <v>1361.2858191250932</v>
      </c>
      <c r="C40" s="530">
        <v>0</v>
      </c>
      <c r="D40" s="531">
        <v>24.140255999410407</v>
      </c>
      <c r="E40" s="532">
        <v>0</v>
      </c>
      <c r="G40" s="508" t="s">
        <v>1483</v>
      </c>
      <c r="H40" s="658">
        <v>531</v>
      </c>
      <c r="I40" s="659">
        <v>114</v>
      </c>
      <c r="K40" s="508" t="s">
        <v>1484</v>
      </c>
      <c r="L40" s="501">
        <v>0.32</v>
      </c>
      <c r="M40" s="501">
        <v>0.32</v>
      </c>
      <c r="N40" s="508" t="s">
        <v>1484</v>
      </c>
      <c r="O40" s="676">
        <v>1102.7688023377484</v>
      </c>
      <c r="V40" s="508" t="s">
        <v>1483</v>
      </c>
      <c r="W40" s="667">
        <v>0.7</v>
      </c>
      <c r="X40" s="667">
        <v>0.8</v>
      </c>
      <c r="Y40" s="681">
        <f t="shared" si="0"/>
        <v>179.61460720996496</v>
      </c>
      <c r="Z40" s="681">
        <f t="shared" si="1"/>
        <v>179614.60720996495</v>
      </c>
      <c r="AA40" s="680">
        <f t="shared" si="2"/>
        <v>169.56071277730399</v>
      </c>
      <c r="AF40" s="508" t="s">
        <v>1483</v>
      </c>
      <c r="AG40" s="678">
        <f t="shared" si="3"/>
        <v>179.61460720996496</v>
      </c>
      <c r="AH40" s="496"/>
    </row>
    <row r="41" spans="1:34" ht="18">
      <c r="A41" s="508" t="s">
        <v>1483</v>
      </c>
      <c r="B41" s="529">
        <v>256.59229601423567</v>
      </c>
      <c r="C41" s="530">
        <v>0</v>
      </c>
      <c r="D41" s="531">
        <v>211.95089097162997</v>
      </c>
      <c r="E41" s="532">
        <v>0</v>
      </c>
      <c r="G41" s="508" t="s">
        <v>1484</v>
      </c>
      <c r="H41" s="658">
        <v>1753</v>
      </c>
      <c r="I41" s="659">
        <v>1334</v>
      </c>
      <c r="K41" s="508" t="s">
        <v>1485</v>
      </c>
      <c r="L41" s="501">
        <v>1.3</v>
      </c>
      <c r="M41" s="501">
        <v>1.3</v>
      </c>
      <c r="N41" s="508" t="s">
        <v>1485</v>
      </c>
      <c r="O41" s="676">
        <v>2757.9691708138735</v>
      </c>
      <c r="V41" s="508" t="s">
        <v>1484</v>
      </c>
      <c r="W41" s="667">
        <v>1.8</v>
      </c>
      <c r="X41" s="667">
        <v>1.5</v>
      </c>
      <c r="Y41" s="681">
        <f t="shared" si="0"/>
        <v>774.3978695636963</v>
      </c>
      <c r="Z41" s="681">
        <f t="shared" si="1"/>
        <v>774397.86956369632</v>
      </c>
      <c r="AA41" s="680">
        <f t="shared" si="2"/>
        <v>0.43917642297539594</v>
      </c>
      <c r="AF41" s="508" t="s">
        <v>1484</v>
      </c>
      <c r="AG41" s="678">
        <f t="shared" si="3"/>
        <v>774.3978695636963</v>
      </c>
      <c r="AH41" s="496"/>
    </row>
    <row r="42" spans="1:34" ht="18">
      <c r="A42" s="508" t="s">
        <v>1484</v>
      </c>
      <c r="B42" s="529">
        <v>430.22103864649796</v>
      </c>
      <c r="C42" s="530">
        <v>0</v>
      </c>
      <c r="D42" s="531">
        <v>0.29278428198359729</v>
      </c>
      <c r="E42" s="532">
        <v>0</v>
      </c>
      <c r="G42" s="508" t="s">
        <v>1485</v>
      </c>
      <c r="H42" s="658">
        <v>700</v>
      </c>
      <c r="I42" s="659">
        <v>0</v>
      </c>
      <c r="K42" s="508" t="s">
        <v>1486</v>
      </c>
      <c r="L42" s="501">
        <v>0.4</v>
      </c>
      <c r="M42" s="501">
        <v>0.4</v>
      </c>
      <c r="N42" s="508" t="s">
        <v>1486</v>
      </c>
      <c r="O42" s="676">
        <v>727.37207462419929</v>
      </c>
      <c r="V42" s="508" t="s">
        <v>1485</v>
      </c>
      <c r="W42" s="667">
        <v>0.9</v>
      </c>
      <c r="X42" s="667">
        <v>0</v>
      </c>
      <c r="Y42" s="681">
        <f t="shared" si="0"/>
        <v>887.0896577017262</v>
      </c>
      <c r="Z42" s="681">
        <f t="shared" si="1"/>
        <v>887089.65770172619</v>
      </c>
      <c r="AA42" s="680">
        <f t="shared" si="2"/>
        <v>0</v>
      </c>
      <c r="AF42" s="508" t="s">
        <v>1485</v>
      </c>
      <c r="AG42" s="678">
        <f t="shared" si="3"/>
        <v>887.0896577017262</v>
      </c>
      <c r="AH42" s="496"/>
    </row>
    <row r="43" spans="1:34" ht="18">
      <c r="A43" s="508" t="s">
        <v>1485</v>
      </c>
      <c r="B43" s="529">
        <v>985.65517522414018</v>
      </c>
      <c r="C43" s="530">
        <v>0</v>
      </c>
      <c r="D43" s="531">
        <v>3.3843433252226953</v>
      </c>
      <c r="E43" s="532">
        <v>0</v>
      </c>
      <c r="G43" s="508" t="s">
        <v>1486</v>
      </c>
      <c r="H43" s="658">
        <v>0</v>
      </c>
      <c r="I43" s="659">
        <v>0</v>
      </c>
      <c r="K43" s="508" t="s">
        <v>1487</v>
      </c>
      <c r="L43" s="501">
        <v>0.13</v>
      </c>
      <c r="M43" s="501">
        <v>0.13</v>
      </c>
      <c r="N43" s="508" t="s">
        <v>1487</v>
      </c>
      <c r="O43" s="676">
        <v>1116.142415792563</v>
      </c>
      <c r="V43" s="508" t="s">
        <v>1486</v>
      </c>
      <c r="W43" s="667">
        <v>0</v>
      </c>
      <c r="X43" s="667">
        <v>0</v>
      </c>
      <c r="Y43" s="681">
        <f t="shared" si="0"/>
        <v>0</v>
      </c>
      <c r="Z43" s="681">
        <f t="shared" si="1"/>
        <v>0</v>
      </c>
      <c r="AA43" s="680">
        <f t="shared" si="2"/>
        <v>0</v>
      </c>
      <c r="AF43" s="508" t="s">
        <v>1486</v>
      </c>
      <c r="AG43" s="678">
        <f t="shared" si="3"/>
        <v>0</v>
      </c>
      <c r="AH43" s="496"/>
    </row>
    <row r="44" spans="1:34" ht="18">
      <c r="A44" s="508" t="s">
        <v>1486</v>
      </c>
      <c r="B44" s="529">
        <v>512.78797987978476</v>
      </c>
      <c r="C44" s="530">
        <v>0</v>
      </c>
      <c r="D44" s="531">
        <v>0.14578470472214564</v>
      </c>
      <c r="E44" s="532">
        <v>0</v>
      </c>
      <c r="G44" s="508" t="s">
        <v>1487</v>
      </c>
      <c r="H44" s="658">
        <v>0</v>
      </c>
      <c r="I44" s="659">
        <v>0</v>
      </c>
      <c r="K44" s="508" t="s">
        <v>1488</v>
      </c>
      <c r="L44" s="501">
        <v>0.36</v>
      </c>
      <c r="M44" s="501">
        <v>0.36</v>
      </c>
      <c r="N44" s="508" t="s">
        <v>1488</v>
      </c>
      <c r="O44" s="676">
        <v>100.3522645024628</v>
      </c>
      <c r="V44" s="508" t="s">
        <v>1487</v>
      </c>
      <c r="W44" s="667">
        <v>0</v>
      </c>
      <c r="X44" s="667">
        <v>0</v>
      </c>
      <c r="Y44" s="681">
        <f t="shared" si="0"/>
        <v>0</v>
      </c>
      <c r="Z44" s="681">
        <f t="shared" si="1"/>
        <v>0</v>
      </c>
      <c r="AA44" s="680">
        <f t="shared" si="2"/>
        <v>0</v>
      </c>
      <c r="AF44" s="508" t="s">
        <v>1487</v>
      </c>
      <c r="AG44" s="678">
        <f t="shared" si="3"/>
        <v>0</v>
      </c>
      <c r="AH44" s="496"/>
    </row>
    <row r="45" spans="1:34" ht="18">
      <c r="A45" s="508" t="s">
        <v>1487</v>
      </c>
      <c r="B45" s="529">
        <v>507.3814326179106</v>
      </c>
      <c r="C45" s="530">
        <v>0</v>
      </c>
      <c r="D45" s="531">
        <v>0.19073498867810873</v>
      </c>
      <c r="E45" s="532">
        <v>0</v>
      </c>
      <c r="G45" s="508" t="s">
        <v>1488</v>
      </c>
      <c r="H45" s="658">
        <v>0</v>
      </c>
      <c r="I45" s="659">
        <v>0</v>
      </c>
      <c r="K45" s="508" t="s">
        <v>1489</v>
      </c>
      <c r="L45" s="501">
        <v>0.72</v>
      </c>
      <c r="M45" s="501">
        <v>0.72</v>
      </c>
      <c r="N45" s="508" t="s">
        <v>1489</v>
      </c>
      <c r="O45" s="676">
        <v>3160.3062552637621</v>
      </c>
      <c r="V45" s="508" t="s">
        <v>1488</v>
      </c>
      <c r="W45" s="667">
        <v>0</v>
      </c>
      <c r="X45" s="667">
        <v>0</v>
      </c>
      <c r="Y45" s="681">
        <f t="shared" si="0"/>
        <v>0</v>
      </c>
      <c r="Z45" s="681">
        <f t="shared" si="1"/>
        <v>0</v>
      </c>
      <c r="AA45" s="680">
        <f t="shared" si="2"/>
        <v>0</v>
      </c>
      <c r="AF45" s="508" t="s">
        <v>1488</v>
      </c>
      <c r="AG45" s="678">
        <f t="shared" si="3"/>
        <v>0</v>
      </c>
      <c r="AH45" s="496"/>
    </row>
    <row r="46" spans="1:34" ht="18">
      <c r="A46" s="508" t="s">
        <v>1488</v>
      </c>
      <c r="B46" s="529">
        <v>94.716541335026307</v>
      </c>
      <c r="C46" s="530">
        <v>0</v>
      </c>
      <c r="D46" s="531">
        <v>16.587869652299929</v>
      </c>
      <c r="E46" s="532">
        <v>0</v>
      </c>
      <c r="G46" s="508" t="s">
        <v>1489</v>
      </c>
      <c r="H46" s="658">
        <v>298</v>
      </c>
      <c r="I46" s="659">
        <v>63</v>
      </c>
      <c r="K46" s="508" t="s">
        <v>1490</v>
      </c>
      <c r="L46" s="501">
        <v>0</v>
      </c>
      <c r="M46" s="501">
        <v>0</v>
      </c>
      <c r="N46" s="508" t="s">
        <v>1490</v>
      </c>
      <c r="O46" s="676">
        <v>1940.9025883061527</v>
      </c>
      <c r="V46" s="508" t="s">
        <v>1489</v>
      </c>
      <c r="W46" s="667">
        <v>0.2</v>
      </c>
      <c r="X46" s="667">
        <v>0.3</v>
      </c>
      <c r="Y46" s="681">
        <f t="shared" si="0"/>
        <v>559.10161323739601</v>
      </c>
      <c r="Z46" s="681">
        <f t="shared" si="1"/>
        <v>559101.613237396</v>
      </c>
      <c r="AA46" s="680">
        <f t="shared" si="2"/>
        <v>0.77832267080580431</v>
      </c>
      <c r="AF46" s="508" t="s">
        <v>1489</v>
      </c>
      <c r="AG46" s="678">
        <f t="shared" si="3"/>
        <v>559.10161323739601</v>
      </c>
      <c r="AH46" s="496"/>
    </row>
    <row r="47" spans="1:34" ht="18">
      <c r="A47" s="508" t="s">
        <v>1489</v>
      </c>
      <c r="B47" s="529">
        <v>2795.5080661869802</v>
      </c>
      <c r="C47" s="530">
        <v>0</v>
      </c>
      <c r="D47" s="531">
        <v>2.5944089026860144</v>
      </c>
      <c r="E47" s="532">
        <v>0</v>
      </c>
      <c r="G47" s="508" t="s">
        <v>1490</v>
      </c>
      <c r="H47" s="658">
        <v>531</v>
      </c>
      <c r="I47" s="659">
        <v>114</v>
      </c>
      <c r="K47" s="508" t="s">
        <v>1491</v>
      </c>
      <c r="L47" s="501">
        <v>0</v>
      </c>
      <c r="M47" s="501">
        <v>2.8</v>
      </c>
      <c r="N47" s="508" t="s">
        <v>1491</v>
      </c>
      <c r="O47" s="676">
        <v>0</v>
      </c>
      <c r="V47" s="508" t="s">
        <v>1490</v>
      </c>
      <c r="W47" s="667">
        <v>0.7</v>
      </c>
      <c r="X47" s="667">
        <v>0.8</v>
      </c>
      <c r="Y47" s="681">
        <f t="shared" si="0"/>
        <v>1054.9555437367806</v>
      </c>
      <c r="Z47" s="681">
        <f t="shared" si="1"/>
        <v>1054955.5437367805</v>
      </c>
      <c r="AA47" s="680">
        <f t="shared" si="2"/>
        <v>170.75655944079097</v>
      </c>
      <c r="AF47" s="508" t="s">
        <v>1490</v>
      </c>
      <c r="AG47" s="678">
        <f t="shared" si="3"/>
        <v>1054.9555437367806</v>
      </c>
      <c r="AH47" s="496"/>
    </row>
    <row r="48" spans="1:34" ht="18">
      <c r="A48" s="508" t="s">
        <v>1490</v>
      </c>
      <c r="B48" s="529">
        <v>1507.0793481954008</v>
      </c>
      <c r="C48" s="530">
        <v>0</v>
      </c>
      <c r="D48" s="531">
        <v>213.44569930098868</v>
      </c>
      <c r="E48" s="532">
        <v>0</v>
      </c>
      <c r="G48" s="508" t="s">
        <v>1491</v>
      </c>
      <c r="H48" s="658">
        <v>0</v>
      </c>
      <c r="I48" s="659">
        <v>25</v>
      </c>
      <c r="K48" s="508" t="s">
        <v>1492</v>
      </c>
      <c r="L48" s="501">
        <v>0</v>
      </c>
      <c r="M48" s="501">
        <v>1.4</v>
      </c>
      <c r="N48" s="508" t="s">
        <v>1492</v>
      </c>
      <c r="O48" s="676">
        <v>0</v>
      </c>
      <c r="V48" s="508" t="s">
        <v>1491</v>
      </c>
      <c r="W48" s="667">
        <v>0</v>
      </c>
      <c r="X48" s="667">
        <v>7.3</v>
      </c>
      <c r="Y48" s="681">
        <f t="shared" si="0"/>
        <v>0</v>
      </c>
      <c r="Z48" s="681">
        <f t="shared" si="1"/>
        <v>0</v>
      </c>
      <c r="AA48" s="680">
        <f t="shared" si="2"/>
        <v>21258.125196144516</v>
      </c>
      <c r="AF48" s="508" t="s">
        <v>1491</v>
      </c>
      <c r="AG48" s="678">
        <f t="shared" si="3"/>
        <v>0</v>
      </c>
      <c r="AH48" s="496"/>
    </row>
    <row r="49" spans="1:34" ht="18">
      <c r="A49" s="508" t="s">
        <v>1491</v>
      </c>
      <c r="B49" s="529">
        <v>0</v>
      </c>
      <c r="C49" s="530">
        <v>0</v>
      </c>
      <c r="D49" s="531">
        <v>2912.071944677331</v>
      </c>
      <c r="E49" s="532">
        <v>0</v>
      </c>
      <c r="G49" s="508" t="s">
        <v>1492</v>
      </c>
      <c r="H49" s="658">
        <v>0</v>
      </c>
      <c r="I49" s="659">
        <v>677</v>
      </c>
      <c r="K49" s="508" t="s">
        <v>1493</v>
      </c>
      <c r="L49" s="501">
        <v>0</v>
      </c>
      <c r="M49" s="501">
        <v>0</v>
      </c>
      <c r="N49" s="508" t="s">
        <v>1493</v>
      </c>
      <c r="O49" s="676">
        <v>0</v>
      </c>
      <c r="V49" s="508" t="s">
        <v>1492</v>
      </c>
      <c r="W49" s="667">
        <v>0</v>
      </c>
      <c r="X49" s="667">
        <v>5</v>
      </c>
      <c r="Y49" s="681">
        <f t="shared" si="0"/>
        <v>0</v>
      </c>
      <c r="Z49" s="681">
        <f t="shared" si="1"/>
        <v>0</v>
      </c>
      <c r="AA49" s="680">
        <f t="shared" si="2"/>
        <v>181.17029717581161</v>
      </c>
      <c r="AF49" s="508" t="s">
        <v>1492</v>
      </c>
      <c r="AG49" s="678">
        <f t="shared" si="3"/>
        <v>0</v>
      </c>
      <c r="AH49" s="496"/>
    </row>
    <row r="50" spans="1:34" ht="18">
      <c r="A50" s="508" t="s">
        <v>1492</v>
      </c>
      <c r="B50" s="529">
        <v>0</v>
      </c>
      <c r="C50" s="530">
        <v>0</v>
      </c>
      <c r="D50" s="531">
        <v>36.234059435162322</v>
      </c>
      <c r="E50" s="532">
        <v>0</v>
      </c>
      <c r="G50" s="508" t="s">
        <v>1493</v>
      </c>
      <c r="H50" s="658">
        <v>0</v>
      </c>
      <c r="I50" s="659">
        <v>0</v>
      </c>
      <c r="K50" s="508" t="s">
        <v>1494</v>
      </c>
      <c r="L50" s="501">
        <v>0</v>
      </c>
      <c r="M50" s="501">
        <v>0.8</v>
      </c>
      <c r="N50" s="508" t="s">
        <v>1494</v>
      </c>
      <c r="O50" s="676">
        <v>1001.8857278330961</v>
      </c>
      <c r="V50" s="508" t="s">
        <v>1493</v>
      </c>
      <c r="W50" s="667">
        <v>0</v>
      </c>
      <c r="X50" s="667">
        <v>4.5</v>
      </c>
      <c r="Y50" s="681">
        <f t="shared" si="0"/>
        <v>0</v>
      </c>
      <c r="Z50" s="681">
        <f t="shared" si="1"/>
        <v>0</v>
      </c>
      <c r="AA50" s="680">
        <f t="shared" si="2"/>
        <v>1160.9245418697328</v>
      </c>
      <c r="AF50" s="508" t="s">
        <v>1493</v>
      </c>
      <c r="AG50" s="678">
        <f t="shared" si="3"/>
        <v>0</v>
      </c>
      <c r="AH50" s="496"/>
    </row>
    <row r="51" spans="1:34" ht="18">
      <c r="A51" s="508" t="s">
        <v>1493</v>
      </c>
      <c r="B51" s="529">
        <v>0</v>
      </c>
      <c r="C51" s="530">
        <v>0</v>
      </c>
      <c r="D51" s="531">
        <v>257.98323152660731</v>
      </c>
      <c r="E51" s="532">
        <v>0</v>
      </c>
      <c r="G51" s="508" t="s">
        <v>1494</v>
      </c>
      <c r="H51" s="658">
        <v>0</v>
      </c>
      <c r="I51" s="659">
        <v>18</v>
      </c>
      <c r="K51" s="508" t="s">
        <v>1495</v>
      </c>
      <c r="L51" s="501">
        <v>1.6</v>
      </c>
      <c r="M51" s="501">
        <v>1.6</v>
      </c>
      <c r="N51" s="508" t="s">
        <v>1495</v>
      </c>
      <c r="O51" s="676">
        <v>589.42219840236839</v>
      </c>
      <c r="V51" s="508" t="s">
        <v>1494</v>
      </c>
      <c r="W51" s="667">
        <v>3.7</v>
      </c>
      <c r="X51" s="667">
        <v>3.3</v>
      </c>
      <c r="Y51" s="681">
        <f t="shared" si="0"/>
        <v>0</v>
      </c>
      <c r="Z51" s="681">
        <f t="shared" si="1"/>
        <v>0</v>
      </c>
      <c r="AA51" s="680">
        <f t="shared" si="2"/>
        <v>3658.6055802898027</v>
      </c>
      <c r="AF51" s="508" t="s">
        <v>1494</v>
      </c>
      <c r="AG51" s="678">
        <f t="shared" si="3"/>
        <v>0</v>
      </c>
      <c r="AH51" s="496"/>
    </row>
    <row r="52" spans="1:34" ht="18">
      <c r="A52" s="508" t="s">
        <v>1494</v>
      </c>
      <c r="B52" s="529">
        <v>0</v>
      </c>
      <c r="C52" s="530">
        <v>0</v>
      </c>
      <c r="D52" s="531">
        <v>1108.6683576635767</v>
      </c>
      <c r="E52" s="532">
        <v>0</v>
      </c>
      <c r="G52" s="508" t="s">
        <v>1495</v>
      </c>
      <c r="H52" s="658">
        <v>4129</v>
      </c>
      <c r="I52" s="659">
        <v>2801</v>
      </c>
      <c r="K52" s="508" t="s">
        <v>1496</v>
      </c>
      <c r="L52" s="512">
        <v>0</v>
      </c>
      <c r="M52" s="512">
        <v>2.1</v>
      </c>
      <c r="N52" s="508" t="s">
        <v>1496</v>
      </c>
      <c r="O52" s="676">
        <v>1749.861837558447</v>
      </c>
      <c r="V52" s="508" t="s">
        <v>1495</v>
      </c>
      <c r="W52" s="667">
        <v>22.1</v>
      </c>
      <c r="X52" s="667">
        <v>23.9</v>
      </c>
      <c r="Y52" s="681">
        <f t="shared" si="0"/>
        <v>12566.257647325352</v>
      </c>
      <c r="Z52" s="681">
        <f t="shared" si="1"/>
        <v>12566257.647325352</v>
      </c>
      <c r="AA52" s="680">
        <f t="shared" si="2"/>
        <v>3575.4211217745083</v>
      </c>
      <c r="AF52" s="508" t="s">
        <v>1495</v>
      </c>
      <c r="AG52" s="678">
        <f t="shared" si="3"/>
        <v>12566.257647325352</v>
      </c>
      <c r="AH52" s="496"/>
    </row>
    <row r="53" spans="1:34" ht="18">
      <c r="A53" s="508" t="s">
        <v>1495</v>
      </c>
      <c r="B53" s="529">
        <v>568.60894331788916</v>
      </c>
      <c r="C53" s="530">
        <v>0</v>
      </c>
      <c r="D53" s="531">
        <v>149.59921011608822</v>
      </c>
      <c r="E53" s="532">
        <v>0</v>
      </c>
      <c r="G53" s="508" t="s">
        <v>1496</v>
      </c>
      <c r="H53" s="658">
        <v>0</v>
      </c>
      <c r="I53" s="659">
        <v>0</v>
      </c>
      <c r="K53" s="508" t="s">
        <v>1497</v>
      </c>
      <c r="L53" s="501">
        <v>0</v>
      </c>
      <c r="M53" s="501">
        <v>0</v>
      </c>
      <c r="N53" s="508" t="s">
        <v>1497</v>
      </c>
      <c r="O53" s="676">
        <v>146.75358650435138</v>
      </c>
      <c r="V53" s="508" t="s">
        <v>1496</v>
      </c>
      <c r="W53" s="667">
        <v>0</v>
      </c>
      <c r="X53" s="667">
        <v>0</v>
      </c>
      <c r="Y53" s="681">
        <f t="shared" si="0"/>
        <v>0</v>
      </c>
      <c r="Z53" s="681">
        <f t="shared" si="1"/>
        <v>0</v>
      </c>
      <c r="AA53" s="680">
        <f t="shared" si="2"/>
        <v>0</v>
      </c>
      <c r="AF53" s="508" t="s">
        <v>1496</v>
      </c>
      <c r="AG53" s="678">
        <f t="shared" si="3"/>
        <v>0</v>
      </c>
      <c r="AH53" s="496"/>
    </row>
    <row r="54" spans="1:34" ht="18">
      <c r="A54" s="508" t="s">
        <v>1496</v>
      </c>
      <c r="B54" s="529">
        <v>0</v>
      </c>
      <c r="C54" s="530">
        <v>0</v>
      </c>
      <c r="D54" s="531">
        <v>4534.3562008480449</v>
      </c>
      <c r="E54" s="532">
        <v>0</v>
      </c>
      <c r="G54" s="508" t="s">
        <v>1497</v>
      </c>
      <c r="H54" s="658">
        <v>24</v>
      </c>
      <c r="I54" s="659">
        <v>34</v>
      </c>
      <c r="K54" s="508" t="s">
        <v>1498</v>
      </c>
      <c r="L54" s="513">
        <v>16.350999999999999</v>
      </c>
      <c r="M54" s="501">
        <v>19.7</v>
      </c>
      <c r="N54" s="508" t="s">
        <v>1498</v>
      </c>
      <c r="O54" s="676">
        <v>1474.827644682643</v>
      </c>
      <c r="V54" s="508" t="s">
        <v>1497</v>
      </c>
      <c r="W54" s="667">
        <v>1.3</v>
      </c>
      <c r="X54" s="667">
        <v>0.8</v>
      </c>
      <c r="Y54" s="681">
        <f t="shared" si="0"/>
        <v>177.15582376187828</v>
      </c>
      <c r="Z54" s="681">
        <f t="shared" si="1"/>
        <v>177155.82376187827</v>
      </c>
      <c r="AA54" s="680">
        <f t="shared" si="2"/>
        <v>26.027429283057991</v>
      </c>
      <c r="AF54" s="508" t="s">
        <v>1497</v>
      </c>
      <c r="AG54" s="678">
        <f t="shared" si="3"/>
        <v>177.15582376187828</v>
      </c>
      <c r="AH54" s="496"/>
    </row>
    <row r="55" spans="1:34" ht="18">
      <c r="A55" s="508" t="s">
        <v>1497</v>
      </c>
      <c r="B55" s="529">
        <v>136.27371058606022</v>
      </c>
      <c r="C55" s="530">
        <v>0</v>
      </c>
      <c r="D55" s="531">
        <v>32.534286603822487</v>
      </c>
      <c r="E55" s="532">
        <v>0</v>
      </c>
      <c r="G55" s="508" t="s">
        <v>1498</v>
      </c>
      <c r="H55" s="658">
        <v>302</v>
      </c>
      <c r="I55" s="659">
        <v>177</v>
      </c>
      <c r="K55" s="508" t="s">
        <v>1499</v>
      </c>
      <c r="L55" s="501">
        <v>25.6</v>
      </c>
      <c r="M55" s="501">
        <v>25.6</v>
      </c>
      <c r="N55" s="508" t="s">
        <v>1499</v>
      </c>
      <c r="O55" s="676">
        <v>423.67065658065991</v>
      </c>
      <c r="V55" s="508" t="s">
        <v>1498</v>
      </c>
      <c r="W55" s="669">
        <v>0.25323863727730983</v>
      </c>
      <c r="X55" s="514">
        <v>166</v>
      </c>
      <c r="Y55" s="681">
        <f t="shared" si="0"/>
        <v>291.56940944426418</v>
      </c>
      <c r="Z55" s="681">
        <f t="shared" si="1"/>
        <v>291569.40944426419</v>
      </c>
      <c r="AA55" s="680">
        <f t="shared" si="2"/>
        <v>268800.22070332081</v>
      </c>
      <c r="AF55" s="508" t="s">
        <v>1498</v>
      </c>
      <c r="AG55" s="678">
        <f t="shared" si="3"/>
        <v>291.56940944426418</v>
      </c>
      <c r="AH55" s="496"/>
    </row>
    <row r="56" spans="1:34" ht="18">
      <c r="A56" s="508" t="s">
        <v>1498</v>
      </c>
      <c r="B56" s="529">
        <v>1151.3622588522308</v>
      </c>
      <c r="C56" s="530">
        <v>0</v>
      </c>
      <c r="D56" s="531">
        <v>1619.2784379718121</v>
      </c>
      <c r="E56" s="532">
        <v>0</v>
      </c>
      <c r="G56" s="508" t="s">
        <v>1499</v>
      </c>
      <c r="H56" s="658">
        <v>96</v>
      </c>
      <c r="I56" s="659">
        <v>0</v>
      </c>
      <c r="K56" s="508" t="s">
        <v>1500</v>
      </c>
      <c r="L56" s="501">
        <v>5.77</v>
      </c>
      <c r="M56" s="501">
        <v>5.77</v>
      </c>
      <c r="N56" s="508" t="s">
        <v>1500</v>
      </c>
      <c r="O56" s="676">
        <v>285.7671816808309</v>
      </c>
      <c r="V56" s="508" t="s">
        <v>1499</v>
      </c>
      <c r="W56" s="514">
        <v>20</v>
      </c>
      <c r="X56" s="514">
        <v>20</v>
      </c>
      <c r="Y56" s="681">
        <f t="shared" si="0"/>
        <v>7820.1636927439804</v>
      </c>
      <c r="Z56" s="681">
        <f t="shared" si="1"/>
        <v>7820163.6927439803</v>
      </c>
      <c r="AA56" s="680">
        <f t="shared" si="2"/>
        <v>355.30533064961389</v>
      </c>
      <c r="AF56" s="508" t="s">
        <v>1499</v>
      </c>
      <c r="AG56" s="678">
        <f t="shared" si="3"/>
        <v>7820.1636927439804</v>
      </c>
      <c r="AH56" s="496"/>
    </row>
    <row r="57" spans="1:34" ht="18">
      <c r="A57" s="508" t="s">
        <v>1499</v>
      </c>
      <c r="B57" s="529">
        <v>391.00818463719901</v>
      </c>
      <c r="C57" s="530">
        <v>0</v>
      </c>
      <c r="D57" s="531">
        <v>17.765266532480695</v>
      </c>
      <c r="E57" s="532">
        <v>0</v>
      </c>
      <c r="G57" s="508" t="s">
        <v>1500</v>
      </c>
      <c r="H57" s="658">
        <v>237</v>
      </c>
      <c r="I57" s="659">
        <v>0</v>
      </c>
      <c r="K57" s="508" t="s">
        <v>1501</v>
      </c>
      <c r="L57" s="515">
        <v>0.99450000000000005</v>
      </c>
      <c r="M57" s="501">
        <v>1.53</v>
      </c>
      <c r="N57" s="508" t="s">
        <v>1501</v>
      </c>
      <c r="O57" s="676">
        <v>10582.224998459535</v>
      </c>
      <c r="V57" s="508" t="s">
        <v>1500</v>
      </c>
      <c r="W57" s="667">
        <v>0</v>
      </c>
      <c r="X57" s="667">
        <v>0</v>
      </c>
      <c r="Y57" s="681">
        <f t="shared" si="0"/>
        <v>0</v>
      </c>
      <c r="Z57" s="681">
        <f t="shared" si="1"/>
        <v>0</v>
      </c>
      <c r="AA57" s="680">
        <f t="shared" si="2"/>
        <v>0</v>
      </c>
      <c r="AF57" s="508" t="s">
        <v>1500</v>
      </c>
      <c r="AG57" s="678">
        <f t="shared" si="3"/>
        <v>0</v>
      </c>
      <c r="AH57" s="496"/>
    </row>
    <row r="58" spans="1:34" ht="18">
      <c r="A58" s="508" t="s">
        <v>1500</v>
      </c>
      <c r="B58" s="529">
        <v>276.83081877136442</v>
      </c>
      <c r="C58" s="530">
        <v>0</v>
      </c>
      <c r="D58" s="531">
        <v>0</v>
      </c>
      <c r="E58" s="532">
        <v>0</v>
      </c>
      <c r="G58" s="508" t="s">
        <v>1501</v>
      </c>
      <c r="H58" s="658">
        <v>179</v>
      </c>
      <c r="I58" s="659">
        <v>73</v>
      </c>
      <c r="K58" s="508" t="s">
        <v>1502</v>
      </c>
      <c r="L58" s="515">
        <v>3.7504999999999997</v>
      </c>
      <c r="M58" s="501">
        <v>5.77</v>
      </c>
      <c r="N58" s="508" t="s">
        <v>1502</v>
      </c>
      <c r="O58" s="676">
        <v>1759.0613604903147</v>
      </c>
      <c r="V58" s="508" t="s">
        <v>1501</v>
      </c>
      <c r="W58" s="667">
        <v>0</v>
      </c>
      <c r="X58" s="667">
        <v>4.5999999999999996</v>
      </c>
      <c r="Y58" s="681">
        <f t="shared" si="0"/>
        <v>0</v>
      </c>
      <c r="Z58" s="681">
        <f t="shared" si="1"/>
        <v>0</v>
      </c>
      <c r="AA58" s="680">
        <f t="shared" si="2"/>
        <v>58.363837206638173</v>
      </c>
      <c r="AF58" s="508" t="s">
        <v>1501</v>
      </c>
      <c r="AG58" s="678">
        <f t="shared" si="3"/>
        <v>0</v>
      </c>
      <c r="AH58" s="496"/>
    </row>
    <row r="59" spans="1:34" ht="18">
      <c r="A59" s="508" t="s">
        <v>1501</v>
      </c>
      <c r="B59" s="529">
        <v>10154.921425303153</v>
      </c>
      <c r="C59" s="530">
        <v>0</v>
      </c>
      <c r="D59" s="531">
        <v>12.687790697095256</v>
      </c>
      <c r="E59" s="532">
        <v>0</v>
      </c>
      <c r="G59" s="508" t="s">
        <v>1502</v>
      </c>
      <c r="H59" s="658">
        <v>0</v>
      </c>
      <c r="I59" s="664">
        <v>0</v>
      </c>
      <c r="K59" s="508" t="s">
        <v>1503</v>
      </c>
      <c r="L59" s="501">
        <v>0</v>
      </c>
      <c r="M59" s="501">
        <v>0</v>
      </c>
      <c r="N59" s="508" t="s">
        <v>1503</v>
      </c>
      <c r="O59" s="676">
        <v>242.06002427300615</v>
      </c>
      <c r="V59" s="508" t="s">
        <v>1502</v>
      </c>
      <c r="W59" s="667">
        <v>0</v>
      </c>
      <c r="X59" s="667">
        <v>0</v>
      </c>
      <c r="Y59" s="681">
        <f t="shared" si="0"/>
        <v>0</v>
      </c>
      <c r="Z59" s="681">
        <f t="shared" si="1"/>
        <v>0</v>
      </c>
      <c r="AA59" s="680">
        <f t="shared" si="2"/>
        <v>0</v>
      </c>
      <c r="AF59" s="508" t="s">
        <v>1502</v>
      </c>
      <c r="AG59" s="678">
        <f t="shared" si="3"/>
        <v>0</v>
      </c>
      <c r="AH59" s="496"/>
    </row>
    <row r="60" spans="1:34" ht="18">
      <c r="A60" s="508" t="s">
        <v>1502</v>
      </c>
      <c r="B60" s="529">
        <v>1700.3307563046235</v>
      </c>
      <c r="C60" s="530">
        <v>0</v>
      </c>
      <c r="D60" s="531">
        <v>0</v>
      </c>
      <c r="E60" s="532">
        <v>0</v>
      </c>
      <c r="G60" s="508" t="s">
        <v>1503</v>
      </c>
      <c r="H60" s="658">
        <v>214</v>
      </c>
      <c r="I60" s="664">
        <v>42</v>
      </c>
      <c r="K60" s="508" t="s">
        <v>1504</v>
      </c>
      <c r="L60" s="501">
        <v>3.46</v>
      </c>
      <c r="M60" s="501">
        <v>3.46</v>
      </c>
      <c r="N60" s="508" t="s">
        <v>1504</v>
      </c>
      <c r="O60" s="676">
        <v>3121.1886867263861</v>
      </c>
      <c r="V60" s="508" t="s">
        <v>1503</v>
      </c>
      <c r="W60" s="667">
        <v>0</v>
      </c>
      <c r="X60" s="667">
        <v>6.3</v>
      </c>
      <c r="Y60" s="681">
        <f t="shared" si="0"/>
        <v>0</v>
      </c>
      <c r="Z60" s="681">
        <f t="shared" si="1"/>
        <v>0</v>
      </c>
      <c r="AA60" s="680">
        <f t="shared" si="2"/>
        <v>621.57548093122466</v>
      </c>
      <c r="AF60" s="508" t="s">
        <v>1503</v>
      </c>
      <c r="AG60" s="678">
        <f t="shared" si="3"/>
        <v>0</v>
      </c>
      <c r="AH60" s="496"/>
    </row>
    <row r="61" spans="1:34" ht="18">
      <c r="A61" s="508" t="s">
        <v>1503</v>
      </c>
      <c r="B61" s="529">
        <v>234.49044889330486</v>
      </c>
      <c r="C61" s="530">
        <v>0</v>
      </c>
      <c r="D61" s="531">
        <v>98.662774750988049</v>
      </c>
      <c r="E61" s="532">
        <v>0</v>
      </c>
      <c r="G61" s="508" t="s">
        <v>1504</v>
      </c>
      <c r="H61" s="658">
        <v>270</v>
      </c>
      <c r="I61" s="664">
        <v>483</v>
      </c>
      <c r="K61" s="508" t="s">
        <v>1505</v>
      </c>
      <c r="L61" s="501">
        <v>3.47</v>
      </c>
      <c r="M61" s="501">
        <v>3.47</v>
      </c>
      <c r="N61" s="508" t="s">
        <v>1505</v>
      </c>
      <c r="O61" s="676">
        <v>242.05312326774364</v>
      </c>
      <c r="V61" s="508" t="s">
        <v>1504</v>
      </c>
      <c r="W61" s="514">
        <v>0</v>
      </c>
      <c r="X61" s="514">
        <v>4</v>
      </c>
      <c r="Y61" s="681">
        <f t="shared" si="0"/>
        <v>0</v>
      </c>
      <c r="Z61" s="681">
        <f t="shared" si="1"/>
        <v>0</v>
      </c>
      <c r="AA61" s="680">
        <f t="shared" si="2"/>
        <v>575.15682717587674</v>
      </c>
      <c r="AF61" s="508" t="s">
        <v>1504</v>
      </c>
      <c r="AG61" s="678">
        <f t="shared" si="3"/>
        <v>0</v>
      </c>
      <c r="AH61" s="496"/>
    </row>
    <row r="62" spans="1:34" ht="18">
      <c r="A62" s="508" t="s">
        <v>1504</v>
      </c>
      <c r="B62" s="529">
        <v>3023.5844949173343</v>
      </c>
      <c r="C62" s="530">
        <v>0</v>
      </c>
      <c r="D62" s="531">
        <v>143.78920679396919</v>
      </c>
      <c r="E62" s="532">
        <v>0</v>
      </c>
      <c r="G62" s="508" t="s">
        <v>1505</v>
      </c>
      <c r="H62" s="658">
        <v>0</v>
      </c>
      <c r="I62" s="664">
        <v>0</v>
      </c>
      <c r="K62" s="508" t="s">
        <v>1506</v>
      </c>
      <c r="L62" s="501">
        <v>3.47</v>
      </c>
      <c r="M62" s="501">
        <v>3.47</v>
      </c>
      <c r="N62" s="508" t="s">
        <v>1506</v>
      </c>
      <c r="O62" s="676">
        <v>0</v>
      </c>
      <c r="V62" s="508" t="s">
        <v>1505</v>
      </c>
      <c r="W62" s="667">
        <v>0</v>
      </c>
      <c r="X62" s="667">
        <v>0</v>
      </c>
      <c r="Y62" s="681">
        <f t="shared" si="0"/>
        <v>0</v>
      </c>
      <c r="Z62" s="681">
        <f t="shared" si="1"/>
        <v>0</v>
      </c>
      <c r="AA62" s="680">
        <f t="shared" si="2"/>
        <v>0</v>
      </c>
      <c r="AF62" s="508" t="s">
        <v>1505</v>
      </c>
      <c r="AG62" s="678">
        <f t="shared" si="3"/>
        <v>0</v>
      </c>
      <c r="AH62" s="496"/>
    </row>
    <row r="63" spans="1:34" ht="18">
      <c r="A63" s="508" t="s">
        <v>1505</v>
      </c>
      <c r="B63" s="529">
        <v>203.90517890272022</v>
      </c>
      <c r="C63" s="530">
        <v>0</v>
      </c>
      <c r="D63" s="531">
        <v>380.27365624123075</v>
      </c>
      <c r="E63" s="532">
        <v>0</v>
      </c>
      <c r="G63" s="508" t="s">
        <v>1506</v>
      </c>
      <c r="H63" s="658">
        <v>0</v>
      </c>
      <c r="I63" s="664">
        <v>0</v>
      </c>
      <c r="K63" s="508" t="s">
        <v>1507</v>
      </c>
      <c r="L63" s="501">
        <v>3.49</v>
      </c>
      <c r="M63" s="501">
        <v>3.49</v>
      </c>
      <c r="N63" s="508" t="s">
        <v>1507</v>
      </c>
      <c r="O63" s="676">
        <v>0</v>
      </c>
      <c r="V63" s="508" t="s">
        <v>1506</v>
      </c>
      <c r="W63" s="667">
        <v>0</v>
      </c>
      <c r="X63" s="667">
        <v>0</v>
      </c>
      <c r="Y63" s="681">
        <f t="shared" si="0"/>
        <v>0</v>
      </c>
      <c r="Z63" s="681">
        <f t="shared" si="1"/>
        <v>0</v>
      </c>
      <c r="AA63" s="680">
        <f t="shared" si="2"/>
        <v>0</v>
      </c>
      <c r="AF63" s="508" t="s">
        <v>1506</v>
      </c>
      <c r="AG63" s="678">
        <f t="shared" si="3"/>
        <v>0</v>
      </c>
      <c r="AH63" s="496"/>
    </row>
    <row r="64" spans="1:34" ht="18">
      <c r="A64" s="508" t="s">
        <v>1506</v>
      </c>
      <c r="B64" s="529">
        <v>0</v>
      </c>
      <c r="C64" s="530">
        <v>0</v>
      </c>
      <c r="D64" s="531">
        <v>978.02534460809966</v>
      </c>
      <c r="E64" s="532">
        <v>0</v>
      </c>
      <c r="G64" s="508" t="s">
        <v>1507</v>
      </c>
      <c r="H64" s="658">
        <v>0</v>
      </c>
      <c r="I64" s="664">
        <v>0</v>
      </c>
      <c r="K64" s="508" t="s">
        <v>1508</v>
      </c>
      <c r="L64" s="516">
        <v>0.86519999999999997</v>
      </c>
      <c r="M64" s="516">
        <v>1.03</v>
      </c>
      <c r="N64" s="508" t="s">
        <v>1508</v>
      </c>
      <c r="O64" s="676">
        <v>40319.632657346294</v>
      </c>
      <c r="V64" s="508" t="s">
        <v>1507</v>
      </c>
      <c r="W64" s="667">
        <v>0</v>
      </c>
      <c r="X64" s="667">
        <v>0</v>
      </c>
      <c r="Y64" s="681">
        <f t="shared" si="0"/>
        <v>0</v>
      </c>
      <c r="Z64" s="681">
        <f t="shared" si="1"/>
        <v>0</v>
      </c>
      <c r="AA64" s="680">
        <f t="shared" si="2"/>
        <v>0</v>
      </c>
      <c r="AF64" s="508" t="s">
        <v>1507</v>
      </c>
      <c r="AG64" s="678">
        <f t="shared" si="3"/>
        <v>0</v>
      </c>
      <c r="AH64" s="496"/>
    </row>
    <row r="65" spans="1:34" ht="18">
      <c r="A65" s="508" t="s">
        <v>1507</v>
      </c>
      <c r="B65" s="529">
        <v>0</v>
      </c>
      <c r="C65" s="530">
        <v>0</v>
      </c>
      <c r="D65" s="531">
        <v>263.31423922885716</v>
      </c>
      <c r="E65" s="532">
        <v>0</v>
      </c>
      <c r="G65" s="508" t="s">
        <v>1508</v>
      </c>
      <c r="H65" s="658">
        <v>25</v>
      </c>
      <c r="I65" s="664">
        <v>35</v>
      </c>
      <c r="K65" s="508" t="s">
        <v>1509</v>
      </c>
      <c r="L65" s="516">
        <v>0</v>
      </c>
      <c r="M65" s="516">
        <v>0</v>
      </c>
      <c r="N65" s="508" t="s">
        <v>1509</v>
      </c>
      <c r="O65" s="676">
        <v>1207.6802575775719</v>
      </c>
      <c r="V65" s="508" t="s">
        <v>1508</v>
      </c>
      <c r="W65" s="514">
        <v>0</v>
      </c>
      <c r="X65" s="667">
        <v>1.2</v>
      </c>
      <c r="Y65" s="681">
        <f t="shared" si="0"/>
        <v>0</v>
      </c>
      <c r="Z65" s="681">
        <f t="shared" si="1"/>
        <v>0</v>
      </c>
      <c r="AA65" s="680">
        <f t="shared" si="2"/>
        <v>4077.6655436116189</v>
      </c>
      <c r="AF65" s="508" t="s">
        <v>1508</v>
      </c>
      <c r="AG65" s="678">
        <f t="shared" si="3"/>
        <v>0</v>
      </c>
      <c r="AH65" s="496"/>
    </row>
    <row r="66" spans="1:34" ht="18.75" thickBot="1">
      <c r="A66" s="508" t="s">
        <v>1508</v>
      </c>
      <c r="B66" s="529">
        <v>37665.543286820932</v>
      </c>
      <c r="C66" s="530">
        <v>161.05667527168939</v>
      </c>
      <c r="D66" s="531">
        <v>3383.5865104625918</v>
      </c>
      <c r="E66" s="532">
        <v>14.468109213757669</v>
      </c>
      <c r="G66" s="508" t="s">
        <v>1509</v>
      </c>
      <c r="H66" s="658">
        <v>0</v>
      </c>
      <c r="I66" s="664">
        <v>0</v>
      </c>
      <c r="K66" s="517" t="s">
        <v>1510</v>
      </c>
      <c r="L66" s="518">
        <v>0</v>
      </c>
      <c r="M66" s="518">
        <v>0</v>
      </c>
      <c r="N66" s="517" t="s">
        <v>1510</v>
      </c>
      <c r="O66" s="677">
        <v>0</v>
      </c>
      <c r="V66" s="508" t="s">
        <v>1509</v>
      </c>
      <c r="W66" s="667">
        <v>0</v>
      </c>
      <c r="X66" s="667">
        <v>0</v>
      </c>
      <c r="Y66" s="681">
        <f t="shared" si="0"/>
        <v>0</v>
      </c>
      <c r="Z66" s="681">
        <f t="shared" si="1"/>
        <v>0</v>
      </c>
      <c r="AA66" s="680">
        <f t="shared" si="2"/>
        <v>0</v>
      </c>
      <c r="AF66" s="508" t="s">
        <v>1509</v>
      </c>
      <c r="AG66" s="678">
        <f t="shared" si="3"/>
        <v>0</v>
      </c>
      <c r="AH66" s="496"/>
    </row>
    <row r="67" spans="1:34" ht="18.75" thickBot="1">
      <c r="A67" s="508" t="s">
        <v>1509</v>
      </c>
      <c r="B67" s="529">
        <v>1169.9143076989576</v>
      </c>
      <c r="C67" s="530">
        <v>0</v>
      </c>
      <c r="D67" s="531">
        <v>9.949806097285542</v>
      </c>
      <c r="E67" s="532">
        <v>0</v>
      </c>
      <c r="G67" s="517" t="s">
        <v>1510</v>
      </c>
      <c r="H67" s="665">
        <v>0</v>
      </c>
      <c r="I67" s="666">
        <v>0</v>
      </c>
      <c r="V67" s="517" t="s">
        <v>1510</v>
      </c>
      <c r="W67" s="667">
        <v>0</v>
      </c>
      <c r="X67" s="667">
        <v>0</v>
      </c>
      <c r="Y67" s="681">
        <f t="shared" si="0"/>
        <v>0</v>
      </c>
      <c r="Z67" s="681">
        <f t="shared" si="1"/>
        <v>0</v>
      </c>
      <c r="AA67" s="680">
        <f t="shared" si="2"/>
        <v>0</v>
      </c>
      <c r="AF67" s="517" t="s">
        <v>1510</v>
      </c>
      <c r="AG67" s="678">
        <f t="shared" si="3"/>
        <v>0</v>
      </c>
      <c r="AH67" s="496"/>
    </row>
    <row r="68" spans="1:34" ht="18.75" thickBot="1">
      <c r="A68" s="517" t="s">
        <v>1510</v>
      </c>
      <c r="B68" s="536">
        <v>0</v>
      </c>
      <c r="C68" s="537">
        <v>0</v>
      </c>
      <c r="D68" s="531">
        <v>147.49483220087507</v>
      </c>
      <c r="E68" s="532">
        <v>0</v>
      </c>
      <c r="H68" s="519"/>
      <c r="I68" s="520"/>
      <c r="W68" s="496"/>
      <c r="X68" s="496"/>
      <c r="AG68" s="678">
        <f t="shared" si="3"/>
        <v>0</v>
      </c>
      <c r="AH68" s="496"/>
    </row>
    <row r="69" spans="1:34" ht="16.5" thickBot="1">
      <c r="B69" s="504"/>
      <c r="D69" s="521"/>
      <c r="Y69" s="503">
        <f>SUM(Y4:Y67)</f>
        <v>104678.07229335829</v>
      </c>
      <c r="Z69" s="503">
        <f>SUM(Z4:Z67)</f>
        <v>104678072.29335833</v>
      </c>
      <c r="AA69" s="493">
        <f>SUM(AA4:AA67)</f>
        <v>537483.13926058798</v>
      </c>
      <c r="AF69" s="493" t="s">
        <v>1511</v>
      </c>
      <c r="AG69" s="679">
        <f>SUM(AG4:AG68)</f>
        <v>104678.07229335829</v>
      </c>
      <c r="AH69" s="522"/>
    </row>
    <row r="70" spans="1:34" ht="16.5" thickBot="1">
      <c r="A70" s="756" t="s">
        <v>1421</v>
      </c>
      <c r="B70" s="757"/>
      <c r="C70" s="757"/>
      <c r="D70" s="757"/>
      <c r="E70" s="758"/>
      <c r="Y70" s="503">
        <f>Y69/1000</f>
        <v>104.67807229335828</v>
      </c>
      <c r="Z70" s="503"/>
      <c r="AA70" s="493">
        <f>AA69/1000</f>
        <v>537.48313926058802</v>
      </c>
    </row>
    <row r="71" spans="1:34" ht="16.5" thickBot="1">
      <c r="A71" s="759"/>
      <c r="B71" s="761">
        <v>2019</v>
      </c>
      <c r="C71" s="761"/>
      <c r="D71" s="761"/>
      <c r="E71" s="762"/>
    </row>
    <row r="72" spans="1:34" ht="16.5" thickBot="1">
      <c r="A72" s="760"/>
      <c r="B72" s="752" t="s">
        <v>1429</v>
      </c>
      <c r="C72" s="752"/>
      <c r="D72" s="752" t="s">
        <v>1430</v>
      </c>
      <c r="E72" s="753"/>
      <c r="G72" s="764" t="s">
        <v>1556</v>
      </c>
      <c r="H72" s="765"/>
      <c r="I72" s="766"/>
    </row>
    <row r="73" spans="1:34" ht="31.5">
      <c r="A73" s="760"/>
      <c r="B73" s="498" t="s">
        <v>1512</v>
      </c>
      <c r="C73" s="498" t="s">
        <v>1513</v>
      </c>
      <c r="D73" s="498" t="s">
        <v>1512</v>
      </c>
      <c r="E73" s="499" t="s">
        <v>1513</v>
      </c>
      <c r="G73" s="494"/>
      <c r="H73" s="523" t="s">
        <v>1514</v>
      </c>
      <c r="I73" s="524" t="s">
        <v>208</v>
      </c>
    </row>
    <row r="74" spans="1:34" ht="15.75">
      <c r="A74" s="507" t="s">
        <v>1515</v>
      </c>
      <c r="B74" s="538">
        <f>SUBTOTAL(9,B5:B9)</f>
        <v>1426.4061299422422</v>
      </c>
      <c r="C74" s="538">
        <f>SUBTOTAL(9,C5:C9)</f>
        <v>1885.7905073866173</v>
      </c>
      <c r="D74" s="538">
        <f>SUBTOTAL(9,D5:D9)</f>
        <v>38174.282545275535</v>
      </c>
      <c r="E74" s="539">
        <f>SUBTOTAL(9,E5:E9)</f>
        <v>19179.891939253735</v>
      </c>
      <c r="G74" s="497" t="s">
        <v>202</v>
      </c>
      <c r="H74" s="771">
        <f>Materials!$I$4-Materials!$J$4</f>
        <v>4986.5917586737596</v>
      </c>
      <c r="I74" s="772">
        <f>Materials!$J$4</f>
        <v>1398.2888542247802</v>
      </c>
    </row>
    <row r="75" spans="1:34" ht="31.5">
      <c r="A75" s="507" t="s">
        <v>1516</v>
      </c>
      <c r="B75" s="538">
        <f>SUBTOTAL(9,B10:B11)</f>
        <v>8941.024535509936</v>
      </c>
      <c r="C75" s="538">
        <f>SUBTOTAL(9,C10:C11)</f>
        <v>0</v>
      </c>
      <c r="D75" s="538">
        <f>SUBTOTAL(9,D10:D11)</f>
        <v>266.73741473992766</v>
      </c>
      <c r="E75" s="539">
        <f>SUBTOTAL(9,E10:E11)</f>
        <v>0</v>
      </c>
      <c r="G75" s="497" t="s">
        <v>2</v>
      </c>
      <c r="H75" s="771">
        <f>(Materials!$K$4-Materials!$M$4)-(Materials!$L$4-Materials!$N$4)</f>
        <v>335.57416586713504</v>
      </c>
      <c r="I75" s="772">
        <f>Materials!$L$4-Materials!$N$4</f>
        <v>94.098261619593529</v>
      </c>
    </row>
    <row r="76" spans="1:34" ht="32.25" thickBot="1">
      <c r="A76" s="507" t="s">
        <v>1517</v>
      </c>
      <c r="B76" s="538">
        <f>SUBTOTAL(9,B12:B13)</f>
        <v>141.66450510911855</v>
      </c>
      <c r="C76" s="538">
        <f>SUBTOTAL(9,C12:C13)</f>
        <v>0.29984571568303808</v>
      </c>
      <c r="D76" s="538">
        <f>SUBTOTAL(9,D12:D13)</f>
        <v>9168.1406955632574</v>
      </c>
      <c r="E76" s="539">
        <f>SUBTOTAL(9,E12:E13)</f>
        <v>48.295055858360996</v>
      </c>
      <c r="G76" s="525" t="s">
        <v>1518</v>
      </c>
      <c r="H76" s="773">
        <f>Materials!$O$4-Materials!$P$4</f>
        <v>14838.517309070623</v>
      </c>
      <c r="I76" s="774">
        <f>Materials!$P$4</f>
        <v>4160.8646487662818</v>
      </c>
    </row>
    <row r="77" spans="1:34" ht="15.75">
      <c r="A77" s="507" t="s">
        <v>1519</v>
      </c>
      <c r="B77" s="538">
        <f>SUBTOTAL(9,B14:B18)</f>
        <v>1435.6257543182699</v>
      </c>
      <c r="C77" s="538">
        <f>SUBTOTAL(9,C14:C18)</f>
        <v>0</v>
      </c>
      <c r="D77" s="538">
        <f>SUBTOTAL(9,D14:D18)</f>
        <v>1000.7035389566137</v>
      </c>
      <c r="E77" s="539">
        <f>SUBTOTAL(9,E14:E18)</f>
        <v>0</v>
      </c>
    </row>
    <row r="78" spans="1:34" ht="15.75">
      <c r="A78" s="507" t="s">
        <v>1520</v>
      </c>
      <c r="B78" s="538">
        <f>SUBTOTAL(9,B19:B22)</f>
        <v>636.8606113551233</v>
      </c>
      <c r="C78" s="538">
        <f>SUBTOTAL(9,C19:C22)</f>
        <v>0</v>
      </c>
      <c r="D78" s="538">
        <f>SUBTOTAL(9,D19:D22)</f>
        <v>2280.7263171912509</v>
      </c>
      <c r="E78" s="539">
        <f>SUBTOTAL(9,E19:E22)</f>
        <v>0</v>
      </c>
    </row>
    <row r="79" spans="1:34" ht="31.5">
      <c r="A79" s="507" t="s">
        <v>1521</v>
      </c>
      <c r="B79" s="538">
        <f>SUBTOTAL(9,B23:B30)</f>
        <v>29081.840478804748</v>
      </c>
      <c r="C79" s="538">
        <f>SUBTOTAL(9,C23:C30)</f>
        <v>88.954648991120649</v>
      </c>
      <c r="D79" s="538">
        <f>SUBTOTAL(9,D23:D30)</f>
        <v>3812.4848422794275</v>
      </c>
      <c r="E79" s="539">
        <f>SUBTOTAL(9,E23:E30)</f>
        <v>8.23515415696742</v>
      </c>
      <c r="G79" s="497" t="s">
        <v>1522</v>
      </c>
      <c r="H79" s="497" t="s">
        <v>1523</v>
      </c>
    </row>
    <row r="80" spans="1:34" ht="15.75">
      <c r="A80" s="526" t="s">
        <v>1524</v>
      </c>
      <c r="B80" s="538">
        <f>SUBTOTAL(9,B31:B48)</f>
        <v>25637.122734206336</v>
      </c>
      <c r="C80" s="538">
        <f>SUBTOTAL(9,C31:C48)</f>
        <v>0</v>
      </c>
      <c r="D80" s="538">
        <f>SUBTOTAL(9,D31:D48)</f>
        <v>10316.924770488667</v>
      </c>
      <c r="E80" s="539">
        <f>SUBTOTAL(9,E31:E48)</f>
        <v>0</v>
      </c>
      <c r="G80" s="527"/>
      <c r="H80" s="516">
        <v>7.5999999999999998E-2</v>
      </c>
    </row>
    <row r="81" spans="1:8" ht="15.75">
      <c r="A81" s="507" t="s">
        <v>1525</v>
      </c>
      <c r="B81" s="538">
        <f>SUBTOTAL(9,B49:B51)</f>
        <v>0</v>
      </c>
      <c r="C81" s="538">
        <f>SUBTOTAL(9,C49:C51)</f>
        <v>0</v>
      </c>
      <c r="D81" s="538">
        <f>SUBTOTAL(9,D49:D51)</f>
        <v>3206.2892356391003</v>
      </c>
      <c r="E81" s="539">
        <f>SUBTOTAL(9,E49:E51)</f>
        <v>0</v>
      </c>
    </row>
    <row r="82" spans="1:8" ht="15.75">
      <c r="A82" s="507" t="s">
        <v>1526</v>
      </c>
      <c r="B82" s="538">
        <f>SUBTOTAL(9,B52:B55)</f>
        <v>704.8826539039494</v>
      </c>
      <c r="C82" s="538">
        <f>SUBTOTAL(9,C52:C55)</f>
        <v>0</v>
      </c>
      <c r="D82" s="538">
        <f>SUBTOTAL(9,D52:D55)</f>
        <v>5825.1580552315327</v>
      </c>
      <c r="E82" s="539">
        <f>SUBTOTAL(9,E52:E55)</f>
        <v>0</v>
      </c>
    </row>
    <row r="83" spans="1:8" ht="15.75">
      <c r="A83" s="507" t="s">
        <v>1527</v>
      </c>
      <c r="B83" s="538">
        <f>SUBTOTAL(9,B56:B61)</f>
        <v>13908.943892761876</v>
      </c>
      <c r="C83" s="538">
        <f>SUBTOTAL(9,C56:C61)</f>
        <v>0</v>
      </c>
      <c r="D83" s="538">
        <f>SUBTOTAL(9,D56:D61)</f>
        <v>1748.3942699523761</v>
      </c>
      <c r="E83" s="539">
        <f>SUBTOTAL(9,E56:E61)</f>
        <v>0</v>
      </c>
      <c r="H83" s="503"/>
    </row>
    <row r="84" spans="1:8" ht="15.75">
      <c r="A84" s="507" t="s">
        <v>1504</v>
      </c>
      <c r="B84" s="538">
        <f>SUBTOTAL(9,B62:B62)</f>
        <v>3023.5844949173343</v>
      </c>
      <c r="C84" s="538">
        <f>SUBTOTAL(9,C62:C62)</f>
        <v>0</v>
      </c>
      <c r="D84" s="538">
        <f>SUBTOTAL(9,D62:D62)</f>
        <v>143.78920679396919</v>
      </c>
      <c r="E84" s="539">
        <f>SUBTOTAL(9,E62:E62)</f>
        <v>0</v>
      </c>
      <c r="H84" s="503"/>
    </row>
    <row r="85" spans="1:8" ht="15.75">
      <c r="A85" s="507" t="s">
        <v>1528</v>
      </c>
      <c r="B85" s="538">
        <f>SUBTOTAL(9,B63:B65)</f>
        <v>203.90517890272022</v>
      </c>
      <c r="C85" s="538">
        <f>SUBTOTAL(9,C63:C65)</f>
        <v>0</v>
      </c>
      <c r="D85" s="538">
        <f>SUBTOTAL(9,D63:D65)</f>
        <v>1621.6132400781876</v>
      </c>
      <c r="E85" s="539">
        <f>SUBTOTAL(9,E63:E65)</f>
        <v>0</v>
      </c>
      <c r="H85" s="503"/>
    </row>
    <row r="86" spans="1:8" ht="16.5" thickBot="1">
      <c r="A86" s="528" t="s">
        <v>1529</v>
      </c>
      <c r="B86" s="540">
        <f>SUBTOTAL(9,B66:B68)</f>
        <v>38835.457594519889</v>
      </c>
      <c r="C86" s="540">
        <f>SUBTOTAL(9,C66:C68)</f>
        <v>161.05667527168939</v>
      </c>
      <c r="D86" s="540">
        <f>SUBTOTAL(9,D66:D68)</f>
        <v>3541.0311487607523</v>
      </c>
      <c r="E86" s="541">
        <f>SUBTOTAL(9,E66:E68)</f>
        <v>14.468109213757669</v>
      </c>
      <c r="H86" s="503"/>
    </row>
    <row r="87" spans="1:8">
      <c r="H87" s="503"/>
    </row>
  </sheetData>
  <mergeCells count="20">
    <mergeCell ref="A1:E1"/>
    <mergeCell ref="G1:I1"/>
    <mergeCell ref="K1:M1"/>
    <mergeCell ref="N1:O1"/>
    <mergeCell ref="V1:X1"/>
    <mergeCell ref="A71:A73"/>
    <mergeCell ref="B71:E71"/>
    <mergeCell ref="B72:C72"/>
    <mergeCell ref="D72:E72"/>
    <mergeCell ref="G72:I72"/>
    <mergeCell ref="W2:X2"/>
    <mergeCell ref="B3:C3"/>
    <mergeCell ref="D3:E3"/>
    <mergeCell ref="S5:T5"/>
    <mergeCell ref="A70:E70"/>
    <mergeCell ref="A2:A4"/>
    <mergeCell ref="B2:E2"/>
    <mergeCell ref="G2:G3"/>
    <mergeCell ref="H2:I2"/>
    <mergeCell ref="V2:V3"/>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XFD66"/>
  <sheetViews>
    <sheetView zoomScale="70" zoomScaleNormal="70" workbookViewId="0">
      <selection activeCell="I12" sqref="I12"/>
    </sheetView>
  </sheetViews>
  <sheetFormatPr defaultColWidth="8.875" defaultRowHeight="14.25"/>
  <cols>
    <col min="1" max="1" width="24.375" customWidth="1"/>
    <col min="2" max="2" width="20.125" bestFit="1" customWidth="1"/>
    <col min="3" max="3" width="18.5" customWidth="1"/>
    <col min="4" max="4" width="21.875" bestFit="1" customWidth="1"/>
    <col min="5" max="5" width="17.375" bestFit="1" customWidth="1"/>
    <col min="6" max="6" width="19.875" bestFit="1" customWidth="1"/>
    <col min="7" max="7" width="18.875" bestFit="1" customWidth="1"/>
    <col min="8" max="8" width="17.125" bestFit="1" customWidth="1"/>
    <col min="9" max="9" width="22.125" bestFit="1" customWidth="1"/>
    <col min="10" max="10" width="18.125" bestFit="1" customWidth="1"/>
    <col min="11" max="11" width="18.875" bestFit="1" customWidth="1"/>
    <col min="12" max="12" width="20.875" bestFit="1" customWidth="1"/>
    <col min="13" max="14" width="14.625" bestFit="1" customWidth="1"/>
    <col min="15" max="15" width="22.125" bestFit="1" customWidth="1"/>
    <col min="16" max="16" width="17.125" customWidth="1"/>
    <col min="17" max="17" width="17" bestFit="1" customWidth="1"/>
    <col min="18" max="18" width="3.875" bestFit="1" customWidth="1"/>
    <col min="19" max="19" width="18" bestFit="1" customWidth="1"/>
    <col min="20" max="20" width="11.875" bestFit="1" customWidth="1"/>
    <col min="21" max="21" width="14.875" bestFit="1" customWidth="1"/>
    <col min="22" max="23" width="11.875" bestFit="1" customWidth="1"/>
    <col min="24" max="24" width="12.875" bestFit="1" customWidth="1"/>
    <col min="25" max="25" width="17" bestFit="1" customWidth="1"/>
    <col min="26" max="26" width="11.875" customWidth="1"/>
    <col min="28" max="28" width="18" bestFit="1" customWidth="1"/>
    <col min="29" max="29" width="11.375" customWidth="1"/>
    <col min="30" max="30" width="11" bestFit="1" customWidth="1"/>
    <col min="31" max="31" width="8.125" bestFit="1" customWidth="1"/>
    <col min="32" max="32" width="10.125" customWidth="1"/>
    <col min="33" max="33" width="17" bestFit="1" customWidth="1"/>
    <col min="34" max="34" width="11" bestFit="1" customWidth="1"/>
    <col min="35" max="35" width="9.125" bestFit="1" customWidth="1"/>
    <col min="37" max="37" width="18" bestFit="1" customWidth="1"/>
    <col min="38" max="38" width="18.875" bestFit="1" customWidth="1"/>
    <col min="39" max="39" width="14.875" bestFit="1" customWidth="1"/>
    <col min="40" max="40" width="9.125" bestFit="1" customWidth="1"/>
    <col min="41" max="41" width="10.375" customWidth="1"/>
    <col min="42" max="42" width="9.125" bestFit="1" customWidth="1"/>
    <col min="43" max="43" width="10.125" bestFit="1" customWidth="1"/>
    <col min="44" max="44" width="9.125" bestFit="1" customWidth="1"/>
    <col min="46" max="46" width="18" bestFit="1" customWidth="1"/>
    <col min="47" max="47" width="8.875" bestFit="1" customWidth="1"/>
    <col min="48" max="48" width="11.125" bestFit="1" customWidth="1"/>
    <col min="49" max="49" width="8.125" bestFit="1" customWidth="1"/>
    <col min="50" max="52" width="9.875" bestFit="1" customWidth="1"/>
    <col min="53" max="53" width="9.125" bestFit="1" customWidth="1"/>
    <col min="55" max="55" width="18" bestFit="1" customWidth="1"/>
    <col min="56" max="56" width="11" bestFit="1" customWidth="1"/>
    <col min="57" max="57" width="12.625" bestFit="1" customWidth="1"/>
    <col min="58" max="58" width="9.875" bestFit="1" customWidth="1"/>
    <col min="59" max="59" width="9.125" bestFit="1" customWidth="1"/>
    <col min="60" max="61" width="10.125" bestFit="1" customWidth="1"/>
    <col min="62" max="62" width="9.125" bestFit="1" customWidth="1"/>
  </cols>
  <sheetData>
    <row r="1" spans="1:16384" ht="19.5" customHeight="1" thickBot="1">
      <c r="A1" s="726" t="s">
        <v>77</v>
      </c>
      <c r="B1" s="727"/>
      <c r="C1" s="727"/>
      <c r="D1" s="727"/>
      <c r="E1" s="727"/>
      <c r="F1" s="727"/>
      <c r="G1" s="727"/>
      <c r="H1" s="727"/>
      <c r="I1" s="727"/>
      <c r="J1" s="727"/>
      <c r="K1" s="727"/>
      <c r="L1" s="727"/>
      <c r="M1" s="727"/>
      <c r="N1" s="727"/>
      <c r="O1" s="727"/>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6"/>
    </row>
    <row r="2" spans="1:16384" ht="30">
      <c r="A2" s="27"/>
      <c r="B2" s="28" t="s">
        <v>78</v>
      </c>
      <c r="C2" s="28" t="s">
        <v>79</v>
      </c>
      <c r="D2" s="28" t="s">
        <v>80</v>
      </c>
      <c r="E2" s="28" t="s">
        <v>81</v>
      </c>
      <c r="F2" s="28" t="s">
        <v>82</v>
      </c>
      <c r="G2" s="28" t="s">
        <v>83</v>
      </c>
      <c r="H2" s="28" t="s">
        <v>84</v>
      </c>
      <c r="I2" s="28" t="s">
        <v>85</v>
      </c>
      <c r="J2" s="28" t="s">
        <v>86</v>
      </c>
      <c r="K2" s="28" t="s">
        <v>87</v>
      </c>
      <c r="L2" s="28" t="s">
        <v>88</v>
      </c>
      <c r="M2" s="28" t="s">
        <v>89</v>
      </c>
      <c r="N2" s="28" t="s">
        <v>281</v>
      </c>
      <c r="O2" s="28" t="s">
        <v>282</v>
      </c>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6"/>
    </row>
    <row r="3" spans="1:16384" ht="15">
      <c r="A3" s="29" t="s">
        <v>90</v>
      </c>
      <c r="B3" s="1090">
        <v>7239795.7647058824</v>
      </c>
      <c r="C3" s="30">
        <v>0</v>
      </c>
      <c r="D3" s="30">
        <v>0</v>
      </c>
      <c r="E3" s="30">
        <v>0</v>
      </c>
      <c r="F3" s="30">
        <v>0</v>
      </c>
      <c r="G3" s="30">
        <v>0</v>
      </c>
      <c r="H3" s="30">
        <v>0</v>
      </c>
      <c r="I3" s="30">
        <v>0</v>
      </c>
      <c r="J3" s="30">
        <v>0</v>
      </c>
      <c r="K3" s="30">
        <v>0</v>
      </c>
      <c r="L3" s="30">
        <v>0</v>
      </c>
      <c r="M3" s="30">
        <v>0</v>
      </c>
      <c r="N3" s="30">
        <v>0</v>
      </c>
      <c r="O3" s="30">
        <v>0</v>
      </c>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6"/>
    </row>
    <row r="4" spans="1:16384" ht="15">
      <c r="A4" s="29" t="s">
        <v>91</v>
      </c>
      <c r="B4" s="1090">
        <v>85027816.203032851</v>
      </c>
      <c r="C4" s="30">
        <v>0</v>
      </c>
      <c r="D4" s="30">
        <v>0</v>
      </c>
      <c r="E4" s="30">
        <v>0</v>
      </c>
      <c r="F4" s="30">
        <v>0</v>
      </c>
      <c r="G4" s="30">
        <v>0</v>
      </c>
      <c r="H4" s="30">
        <v>0</v>
      </c>
      <c r="I4" s="30">
        <v>0</v>
      </c>
      <c r="J4" s="30">
        <v>0</v>
      </c>
      <c r="K4" s="30">
        <v>0</v>
      </c>
      <c r="L4" s="30">
        <v>0</v>
      </c>
      <c r="M4" s="30">
        <v>0</v>
      </c>
      <c r="N4" s="30">
        <v>0</v>
      </c>
      <c r="O4" s="30">
        <v>0</v>
      </c>
      <c r="P4" s="25"/>
      <c r="Q4" s="25"/>
      <c r="R4" s="25"/>
      <c r="S4" s="25"/>
      <c r="T4" s="25"/>
      <c r="U4" s="25"/>
      <c r="V4" s="25"/>
      <c r="W4" s="31"/>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6"/>
    </row>
    <row r="5" spans="1:16384" ht="20.100000000000001" customHeight="1">
      <c r="A5" s="29" t="s">
        <v>92</v>
      </c>
      <c r="B5" s="1090">
        <v>10699161.465909092</v>
      </c>
      <c r="C5" s="30">
        <v>0</v>
      </c>
      <c r="D5" s="30">
        <v>0</v>
      </c>
      <c r="E5" s="30">
        <v>0</v>
      </c>
      <c r="F5" s="30">
        <v>0</v>
      </c>
      <c r="G5" s="30">
        <v>0</v>
      </c>
      <c r="H5" s="30">
        <v>0</v>
      </c>
      <c r="I5" s="30">
        <v>0</v>
      </c>
      <c r="J5" s="30">
        <v>0</v>
      </c>
      <c r="K5" s="30">
        <v>0</v>
      </c>
      <c r="L5" s="30">
        <v>0</v>
      </c>
      <c r="M5" s="30">
        <v>0</v>
      </c>
      <c r="N5" s="30">
        <v>0</v>
      </c>
      <c r="O5" s="30">
        <v>0</v>
      </c>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6"/>
    </row>
    <row r="6" spans="1:16384" ht="15">
      <c r="A6" s="29" t="s">
        <v>93</v>
      </c>
      <c r="B6" s="1090">
        <v>2005468.0982834992</v>
      </c>
      <c r="C6" s="30">
        <v>0</v>
      </c>
      <c r="D6" s="30">
        <v>0</v>
      </c>
      <c r="E6" s="30">
        <v>0</v>
      </c>
      <c r="F6" s="30">
        <v>0</v>
      </c>
      <c r="G6" s="30">
        <v>0</v>
      </c>
      <c r="H6" s="30">
        <v>0</v>
      </c>
      <c r="I6" s="30">
        <v>0</v>
      </c>
      <c r="J6" s="30">
        <v>0</v>
      </c>
      <c r="K6" s="30">
        <v>0</v>
      </c>
      <c r="L6" s="30">
        <v>0</v>
      </c>
      <c r="M6" s="30">
        <v>0</v>
      </c>
      <c r="N6" s="30">
        <v>0</v>
      </c>
      <c r="O6" s="30">
        <v>0</v>
      </c>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6"/>
    </row>
    <row r="7" spans="1:16384" ht="15">
      <c r="A7" s="29" t="s">
        <v>94</v>
      </c>
      <c r="B7" s="1090">
        <v>1753253.530513549</v>
      </c>
      <c r="C7" s="30">
        <v>0</v>
      </c>
      <c r="D7" s="30">
        <v>0</v>
      </c>
      <c r="E7" s="30">
        <v>0</v>
      </c>
      <c r="F7" s="30">
        <v>0</v>
      </c>
      <c r="G7" s="30">
        <v>0</v>
      </c>
      <c r="H7" s="30">
        <v>0</v>
      </c>
      <c r="I7" s="30">
        <v>0</v>
      </c>
      <c r="J7" s="30">
        <v>0</v>
      </c>
      <c r="K7" s="30">
        <v>0</v>
      </c>
      <c r="L7" s="30">
        <v>0</v>
      </c>
      <c r="M7" s="30">
        <v>0</v>
      </c>
      <c r="N7" s="30">
        <v>0</v>
      </c>
      <c r="O7" s="30">
        <v>0</v>
      </c>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6"/>
    </row>
    <row r="8" spans="1:16384" ht="15">
      <c r="A8" s="29" t="s">
        <v>95</v>
      </c>
      <c r="B8" s="1090">
        <v>23240127.727813359</v>
      </c>
      <c r="C8" s="30">
        <v>0</v>
      </c>
      <c r="D8" s="30">
        <v>0</v>
      </c>
      <c r="E8" s="30">
        <v>0</v>
      </c>
      <c r="F8" s="30">
        <v>0</v>
      </c>
      <c r="G8" s="30">
        <v>0</v>
      </c>
      <c r="H8" s="30">
        <v>0</v>
      </c>
      <c r="I8" s="30">
        <v>0</v>
      </c>
      <c r="J8" s="30">
        <v>0</v>
      </c>
      <c r="K8" s="30">
        <v>0</v>
      </c>
      <c r="L8" s="30">
        <v>0</v>
      </c>
      <c r="M8" s="30">
        <v>0</v>
      </c>
      <c r="N8" s="30">
        <v>0</v>
      </c>
      <c r="O8" s="30">
        <v>0</v>
      </c>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6"/>
    </row>
    <row r="9" spans="1:16384" s="26" customFormat="1" ht="15">
      <c r="A9" s="32" t="s">
        <v>96</v>
      </c>
      <c r="B9" s="1090">
        <f>14794000*Population!$J$20</f>
        <v>342623.09233487962</v>
      </c>
      <c r="C9" s="33">
        <v>0</v>
      </c>
      <c r="D9" s="33">
        <v>0</v>
      </c>
      <c r="E9" s="33">
        <v>0</v>
      </c>
      <c r="F9" s="33">
        <v>0</v>
      </c>
      <c r="G9" s="33">
        <v>0</v>
      </c>
      <c r="H9" s="33">
        <v>0</v>
      </c>
      <c r="I9" s="33">
        <v>0</v>
      </c>
      <c r="J9" s="33">
        <v>0</v>
      </c>
      <c r="K9" s="33">
        <v>0</v>
      </c>
      <c r="L9" s="33">
        <v>0</v>
      </c>
      <c r="M9" s="33">
        <v>0</v>
      </c>
      <c r="N9" s="33">
        <v>0</v>
      </c>
      <c r="O9" s="33">
        <v>0</v>
      </c>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TO9" s="26">
        <f t="shared" ref="TO9:VZ9" si="0">TM9+TK9</f>
        <v>0</v>
      </c>
      <c r="TP9" s="26">
        <f t="shared" si="0"/>
        <v>0</v>
      </c>
      <c r="TQ9" s="26">
        <f t="shared" si="0"/>
        <v>0</v>
      </c>
      <c r="TR9" s="26">
        <f t="shared" si="0"/>
        <v>0</v>
      </c>
      <c r="TS9" s="26">
        <f t="shared" si="0"/>
        <v>0</v>
      </c>
      <c r="TT9" s="26">
        <f t="shared" si="0"/>
        <v>0</v>
      </c>
      <c r="TU9" s="26">
        <f t="shared" si="0"/>
        <v>0</v>
      </c>
      <c r="TV9" s="26">
        <f t="shared" si="0"/>
        <v>0</v>
      </c>
      <c r="TW9" s="26">
        <f t="shared" si="0"/>
        <v>0</v>
      </c>
      <c r="TX9" s="26">
        <f t="shared" si="0"/>
        <v>0</v>
      </c>
      <c r="TY9" s="26">
        <f t="shared" si="0"/>
        <v>0</v>
      </c>
      <c r="TZ9" s="26">
        <f t="shared" si="0"/>
        <v>0</v>
      </c>
      <c r="UA9" s="26">
        <f t="shared" si="0"/>
        <v>0</v>
      </c>
      <c r="UB9" s="26">
        <f t="shared" si="0"/>
        <v>0</v>
      </c>
      <c r="UC9" s="26">
        <f t="shared" si="0"/>
        <v>0</v>
      </c>
      <c r="UD9" s="26">
        <f t="shared" si="0"/>
        <v>0</v>
      </c>
      <c r="UE9" s="26">
        <f t="shared" si="0"/>
        <v>0</v>
      </c>
      <c r="UF9" s="26">
        <f t="shared" si="0"/>
        <v>0</v>
      </c>
      <c r="UG9" s="26">
        <f t="shared" si="0"/>
        <v>0</v>
      </c>
      <c r="UH9" s="26">
        <f t="shared" si="0"/>
        <v>0</v>
      </c>
      <c r="UI9" s="26">
        <f t="shared" si="0"/>
        <v>0</v>
      </c>
      <c r="UJ9" s="26">
        <f t="shared" si="0"/>
        <v>0</v>
      </c>
      <c r="UK9" s="26">
        <f t="shared" si="0"/>
        <v>0</v>
      </c>
      <c r="UL9" s="26">
        <f t="shared" si="0"/>
        <v>0</v>
      </c>
      <c r="UM9" s="26">
        <f t="shared" si="0"/>
        <v>0</v>
      </c>
      <c r="UN9" s="26">
        <f t="shared" si="0"/>
        <v>0</v>
      </c>
      <c r="UO9" s="26">
        <f t="shared" si="0"/>
        <v>0</v>
      </c>
      <c r="UP9" s="26">
        <f t="shared" si="0"/>
        <v>0</v>
      </c>
      <c r="UQ9" s="26">
        <f t="shared" si="0"/>
        <v>0</v>
      </c>
      <c r="UR9" s="26">
        <f t="shared" si="0"/>
        <v>0</v>
      </c>
      <c r="US9" s="26">
        <f t="shared" si="0"/>
        <v>0</v>
      </c>
      <c r="UT9" s="26">
        <f t="shared" si="0"/>
        <v>0</v>
      </c>
      <c r="UU9" s="26">
        <f t="shared" si="0"/>
        <v>0</v>
      </c>
      <c r="UV9" s="26">
        <f t="shared" si="0"/>
        <v>0</v>
      </c>
      <c r="UW9" s="26">
        <f t="shared" si="0"/>
        <v>0</v>
      </c>
      <c r="UX9" s="26">
        <f t="shared" si="0"/>
        <v>0</v>
      </c>
      <c r="UY9" s="26">
        <f t="shared" si="0"/>
        <v>0</v>
      </c>
      <c r="UZ9" s="26">
        <f t="shared" si="0"/>
        <v>0</v>
      </c>
      <c r="VA9" s="26">
        <f t="shared" si="0"/>
        <v>0</v>
      </c>
      <c r="VB9" s="26">
        <f t="shared" si="0"/>
        <v>0</v>
      </c>
      <c r="VC9" s="26">
        <f t="shared" si="0"/>
        <v>0</v>
      </c>
      <c r="VD9" s="26">
        <f t="shared" si="0"/>
        <v>0</v>
      </c>
      <c r="VE9" s="26">
        <f t="shared" si="0"/>
        <v>0</v>
      </c>
      <c r="VF9" s="26">
        <f t="shared" si="0"/>
        <v>0</v>
      </c>
      <c r="VG9" s="26">
        <f t="shared" si="0"/>
        <v>0</v>
      </c>
      <c r="VH9" s="26">
        <f t="shared" si="0"/>
        <v>0</v>
      </c>
      <c r="VI9" s="26">
        <f t="shared" si="0"/>
        <v>0</v>
      </c>
      <c r="VJ9" s="26">
        <f t="shared" si="0"/>
        <v>0</v>
      </c>
      <c r="VK9" s="26">
        <f t="shared" si="0"/>
        <v>0</v>
      </c>
      <c r="VL9" s="26">
        <f t="shared" si="0"/>
        <v>0</v>
      </c>
      <c r="VM9" s="26">
        <f t="shared" si="0"/>
        <v>0</v>
      </c>
      <c r="VN9" s="26">
        <f t="shared" si="0"/>
        <v>0</v>
      </c>
      <c r="VO9" s="26">
        <f t="shared" si="0"/>
        <v>0</v>
      </c>
      <c r="VP9" s="26">
        <f t="shared" si="0"/>
        <v>0</v>
      </c>
      <c r="VQ9" s="26">
        <f t="shared" si="0"/>
        <v>0</v>
      </c>
      <c r="VR9" s="26">
        <f t="shared" si="0"/>
        <v>0</v>
      </c>
      <c r="VS9" s="26">
        <f t="shared" si="0"/>
        <v>0</v>
      </c>
      <c r="VT9" s="26">
        <f t="shared" si="0"/>
        <v>0</v>
      </c>
      <c r="VU9" s="26">
        <f t="shared" si="0"/>
        <v>0</v>
      </c>
      <c r="VV9" s="26">
        <f t="shared" si="0"/>
        <v>0</v>
      </c>
      <c r="VW9" s="26">
        <f t="shared" si="0"/>
        <v>0</v>
      </c>
      <c r="VX9" s="26">
        <f t="shared" si="0"/>
        <v>0</v>
      </c>
      <c r="VY9" s="26">
        <f t="shared" si="0"/>
        <v>0</v>
      </c>
      <c r="VZ9" s="26">
        <f t="shared" si="0"/>
        <v>0</v>
      </c>
      <c r="WA9" s="26">
        <f t="shared" ref="WA9:YL9" si="1">VY9+VW9</f>
        <v>0</v>
      </c>
      <c r="WB9" s="26">
        <f t="shared" si="1"/>
        <v>0</v>
      </c>
      <c r="WC9" s="26">
        <f t="shared" si="1"/>
        <v>0</v>
      </c>
      <c r="WD9" s="26">
        <f t="shared" si="1"/>
        <v>0</v>
      </c>
      <c r="WE9" s="26">
        <f t="shared" si="1"/>
        <v>0</v>
      </c>
      <c r="WF9" s="26">
        <f t="shared" si="1"/>
        <v>0</v>
      </c>
      <c r="WG9" s="26">
        <f t="shared" si="1"/>
        <v>0</v>
      </c>
      <c r="WH9" s="26">
        <f t="shared" si="1"/>
        <v>0</v>
      </c>
      <c r="WI9" s="26">
        <f t="shared" si="1"/>
        <v>0</v>
      </c>
      <c r="WJ9" s="26">
        <f t="shared" si="1"/>
        <v>0</v>
      </c>
      <c r="WK9" s="26">
        <f t="shared" si="1"/>
        <v>0</v>
      </c>
      <c r="WL9" s="26">
        <f t="shared" si="1"/>
        <v>0</v>
      </c>
      <c r="WM9" s="26">
        <f t="shared" si="1"/>
        <v>0</v>
      </c>
      <c r="WN9" s="26">
        <f t="shared" si="1"/>
        <v>0</v>
      </c>
      <c r="WO9" s="26">
        <f t="shared" si="1"/>
        <v>0</v>
      </c>
      <c r="WP9" s="26">
        <f t="shared" si="1"/>
        <v>0</v>
      </c>
      <c r="WQ9" s="26">
        <f t="shared" si="1"/>
        <v>0</v>
      </c>
      <c r="WR9" s="26">
        <f t="shared" si="1"/>
        <v>0</v>
      </c>
      <c r="WS9" s="26">
        <f t="shared" si="1"/>
        <v>0</v>
      </c>
      <c r="WT9" s="26">
        <f t="shared" si="1"/>
        <v>0</v>
      </c>
      <c r="WU9" s="26">
        <f t="shared" si="1"/>
        <v>0</v>
      </c>
      <c r="WV9" s="26">
        <f t="shared" si="1"/>
        <v>0</v>
      </c>
      <c r="WW9" s="26">
        <f t="shared" si="1"/>
        <v>0</v>
      </c>
      <c r="WX9" s="26">
        <f t="shared" si="1"/>
        <v>0</v>
      </c>
      <c r="WY9" s="26">
        <f t="shared" si="1"/>
        <v>0</v>
      </c>
      <c r="WZ9" s="26">
        <f t="shared" si="1"/>
        <v>0</v>
      </c>
      <c r="XA9" s="26">
        <f t="shared" si="1"/>
        <v>0</v>
      </c>
      <c r="XB9" s="26">
        <f t="shared" si="1"/>
        <v>0</v>
      </c>
      <c r="XC9" s="26">
        <f t="shared" si="1"/>
        <v>0</v>
      </c>
      <c r="XD9" s="26">
        <f t="shared" si="1"/>
        <v>0</v>
      </c>
      <c r="XE9" s="26">
        <f t="shared" si="1"/>
        <v>0</v>
      </c>
      <c r="XF9" s="26">
        <f t="shared" si="1"/>
        <v>0</v>
      </c>
      <c r="XG9" s="26">
        <f t="shared" si="1"/>
        <v>0</v>
      </c>
      <c r="XH9" s="26">
        <f t="shared" si="1"/>
        <v>0</v>
      </c>
      <c r="XI9" s="26">
        <f t="shared" si="1"/>
        <v>0</v>
      </c>
      <c r="XJ9" s="26">
        <f t="shared" si="1"/>
        <v>0</v>
      </c>
      <c r="XK9" s="26">
        <f t="shared" si="1"/>
        <v>0</v>
      </c>
      <c r="XL9" s="26">
        <f t="shared" si="1"/>
        <v>0</v>
      </c>
      <c r="XM9" s="26">
        <f t="shared" si="1"/>
        <v>0</v>
      </c>
      <c r="XN9" s="26">
        <f t="shared" si="1"/>
        <v>0</v>
      </c>
      <c r="XO9" s="26">
        <f t="shared" si="1"/>
        <v>0</v>
      </c>
      <c r="XP9" s="26">
        <f t="shared" si="1"/>
        <v>0</v>
      </c>
      <c r="XQ9" s="26">
        <f t="shared" si="1"/>
        <v>0</v>
      </c>
      <c r="XR9" s="26">
        <f t="shared" si="1"/>
        <v>0</v>
      </c>
      <c r="XS9" s="26">
        <f t="shared" si="1"/>
        <v>0</v>
      </c>
      <c r="XT9" s="26">
        <f t="shared" si="1"/>
        <v>0</v>
      </c>
      <c r="XU9" s="26">
        <f t="shared" si="1"/>
        <v>0</v>
      </c>
      <c r="XV9" s="26">
        <f t="shared" si="1"/>
        <v>0</v>
      </c>
      <c r="XW9" s="26">
        <f t="shared" si="1"/>
        <v>0</v>
      </c>
      <c r="XX9" s="26">
        <f t="shared" si="1"/>
        <v>0</v>
      </c>
      <c r="XY9" s="26">
        <f t="shared" si="1"/>
        <v>0</v>
      </c>
      <c r="XZ9" s="26">
        <f t="shared" si="1"/>
        <v>0</v>
      </c>
      <c r="YA9" s="26">
        <f t="shared" si="1"/>
        <v>0</v>
      </c>
      <c r="YB9" s="26">
        <f t="shared" si="1"/>
        <v>0</v>
      </c>
      <c r="YC9" s="26">
        <f t="shared" si="1"/>
        <v>0</v>
      </c>
      <c r="YD9" s="26">
        <f t="shared" si="1"/>
        <v>0</v>
      </c>
      <c r="YE9" s="26">
        <f t="shared" si="1"/>
        <v>0</v>
      </c>
      <c r="YF9" s="26">
        <f t="shared" si="1"/>
        <v>0</v>
      </c>
      <c r="YG9" s="26">
        <f t="shared" si="1"/>
        <v>0</v>
      </c>
      <c r="YH9" s="26">
        <f t="shared" si="1"/>
        <v>0</v>
      </c>
      <c r="YI9" s="26">
        <f t="shared" si="1"/>
        <v>0</v>
      </c>
      <c r="YJ9" s="26">
        <f t="shared" si="1"/>
        <v>0</v>
      </c>
      <c r="YK9" s="26">
        <f t="shared" si="1"/>
        <v>0</v>
      </c>
      <c r="YL9" s="26">
        <f t="shared" si="1"/>
        <v>0</v>
      </c>
      <c r="YM9" s="26">
        <f t="shared" ref="YM9:AAX9" si="2">YK9+YI9</f>
        <v>0</v>
      </c>
      <c r="YN9" s="26">
        <f t="shared" si="2"/>
        <v>0</v>
      </c>
      <c r="YO9" s="26">
        <f t="shared" si="2"/>
        <v>0</v>
      </c>
      <c r="YP9" s="26">
        <f t="shared" si="2"/>
        <v>0</v>
      </c>
      <c r="YQ9" s="26">
        <f t="shared" si="2"/>
        <v>0</v>
      </c>
      <c r="YR9" s="26">
        <f t="shared" si="2"/>
        <v>0</v>
      </c>
      <c r="YS9" s="26">
        <f t="shared" si="2"/>
        <v>0</v>
      </c>
      <c r="YT9" s="26">
        <f t="shared" si="2"/>
        <v>0</v>
      </c>
      <c r="YU9" s="26">
        <f t="shared" si="2"/>
        <v>0</v>
      </c>
      <c r="YV9" s="26">
        <f t="shared" si="2"/>
        <v>0</v>
      </c>
      <c r="YW9" s="26">
        <f t="shared" si="2"/>
        <v>0</v>
      </c>
      <c r="YX9" s="26">
        <f t="shared" si="2"/>
        <v>0</v>
      </c>
      <c r="YY9" s="26">
        <f t="shared" si="2"/>
        <v>0</v>
      </c>
      <c r="YZ9" s="26">
        <f t="shared" si="2"/>
        <v>0</v>
      </c>
      <c r="ZA9" s="26">
        <f t="shared" si="2"/>
        <v>0</v>
      </c>
      <c r="ZB9" s="26">
        <f t="shared" si="2"/>
        <v>0</v>
      </c>
      <c r="ZC9" s="26">
        <f t="shared" si="2"/>
        <v>0</v>
      </c>
      <c r="ZD9" s="26">
        <f t="shared" si="2"/>
        <v>0</v>
      </c>
      <c r="ZE9" s="26">
        <f t="shared" si="2"/>
        <v>0</v>
      </c>
      <c r="ZF9" s="26">
        <f t="shared" si="2"/>
        <v>0</v>
      </c>
      <c r="ZG9" s="26">
        <f t="shared" si="2"/>
        <v>0</v>
      </c>
      <c r="ZH9" s="26">
        <f t="shared" si="2"/>
        <v>0</v>
      </c>
      <c r="ZI9" s="26">
        <f t="shared" si="2"/>
        <v>0</v>
      </c>
      <c r="ZJ9" s="26">
        <f t="shared" si="2"/>
        <v>0</v>
      </c>
      <c r="ZK9" s="26">
        <f t="shared" si="2"/>
        <v>0</v>
      </c>
      <c r="ZL9" s="26">
        <f t="shared" si="2"/>
        <v>0</v>
      </c>
      <c r="ZM9" s="26">
        <f t="shared" si="2"/>
        <v>0</v>
      </c>
      <c r="ZN9" s="26">
        <f t="shared" si="2"/>
        <v>0</v>
      </c>
      <c r="ZO9" s="26">
        <f t="shared" si="2"/>
        <v>0</v>
      </c>
      <c r="ZP9" s="26">
        <f t="shared" si="2"/>
        <v>0</v>
      </c>
      <c r="ZQ9" s="26">
        <f t="shared" si="2"/>
        <v>0</v>
      </c>
      <c r="ZR9" s="26">
        <f t="shared" si="2"/>
        <v>0</v>
      </c>
      <c r="ZS9" s="26">
        <f t="shared" si="2"/>
        <v>0</v>
      </c>
      <c r="ZT9" s="26">
        <f t="shared" si="2"/>
        <v>0</v>
      </c>
      <c r="ZU9" s="26">
        <f t="shared" si="2"/>
        <v>0</v>
      </c>
      <c r="ZV9" s="26">
        <f t="shared" si="2"/>
        <v>0</v>
      </c>
      <c r="ZW9" s="26">
        <f t="shared" si="2"/>
        <v>0</v>
      </c>
      <c r="ZX9" s="26">
        <f t="shared" si="2"/>
        <v>0</v>
      </c>
      <c r="ZY9" s="26">
        <f t="shared" si="2"/>
        <v>0</v>
      </c>
      <c r="ZZ9" s="26">
        <f t="shared" si="2"/>
        <v>0</v>
      </c>
      <c r="AAA9" s="26">
        <f t="shared" si="2"/>
        <v>0</v>
      </c>
      <c r="AAB9" s="26">
        <f t="shared" si="2"/>
        <v>0</v>
      </c>
      <c r="AAC9" s="26">
        <f t="shared" si="2"/>
        <v>0</v>
      </c>
      <c r="AAD9" s="26">
        <f t="shared" si="2"/>
        <v>0</v>
      </c>
      <c r="AAE9" s="26">
        <f t="shared" si="2"/>
        <v>0</v>
      </c>
      <c r="AAF9" s="26">
        <f t="shared" si="2"/>
        <v>0</v>
      </c>
      <c r="AAG9" s="26">
        <f t="shared" si="2"/>
        <v>0</v>
      </c>
      <c r="AAH9" s="26">
        <f t="shared" si="2"/>
        <v>0</v>
      </c>
      <c r="AAI9" s="26">
        <f t="shared" si="2"/>
        <v>0</v>
      </c>
      <c r="AAJ9" s="26">
        <f t="shared" si="2"/>
        <v>0</v>
      </c>
      <c r="AAK9" s="26">
        <f t="shared" si="2"/>
        <v>0</v>
      </c>
      <c r="AAL9" s="26">
        <f t="shared" si="2"/>
        <v>0</v>
      </c>
      <c r="AAM9" s="26">
        <f t="shared" si="2"/>
        <v>0</v>
      </c>
      <c r="AAN9" s="26">
        <f t="shared" si="2"/>
        <v>0</v>
      </c>
      <c r="AAO9" s="26">
        <f t="shared" si="2"/>
        <v>0</v>
      </c>
      <c r="AAP9" s="26">
        <f t="shared" si="2"/>
        <v>0</v>
      </c>
      <c r="AAQ9" s="26">
        <f t="shared" si="2"/>
        <v>0</v>
      </c>
      <c r="AAR9" s="26">
        <f t="shared" si="2"/>
        <v>0</v>
      </c>
      <c r="AAS9" s="26">
        <f t="shared" si="2"/>
        <v>0</v>
      </c>
      <c r="AAT9" s="26">
        <f t="shared" si="2"/>
        <v>0</v>
      </c>
      <c r="AAU9" s="26">
        <f t="shared" si="2"/>
        <v>0</v>
      </c>
      <c r="AAV9" s="26">
        <f t="shared" si="2"/>
        <v>0</v>
      </c>
      <c r="AAW9" s="26">
        <f t="shared" si="2"/>
        <v>0</v>
      </c>
      <c r="AAX9" s="26">
        <f t="shared" si="2"/>
        <v>0</v>
      </c>
      <c r="AAY9" s="26">
        <f t="shared" ref="AAY9:ADJ9" si="3">AAW9+AAU9</f>
        <v>0</v>
      </c>
      <c r="AAZ9" s="26">
        <f t="shared" si="3"/>
        <v>0</v>
      </c>
      <c r="ABA9" s="26">
        <f t="shared" si="3"/>
        <v>0</v>
      </c>
      <c r="ABB9" s="26">
        <f t="shared" si="3"/>
        <v>0</v>
      </c>
      <c r="ABC9" s="26">
        <f t="shared" si="3"/>
        <v>0</v>
      </c>
      <c r="ABD9" s="26">
        <f t="shared" si="3"/>
        <v>0</v>
      </c>
      <c r="ABE9" s="26">
        <f t="shared" si="3"/>
        <v>0</v>
      </c>
      <c r="ABF9" s="26">
        <f t="shared" si="3"/>
        <v>0</v>
      </c>
      <c r="ABG9" s="26">
        <f t="shared" si="3"/>
        <v>0</v>
      </c>
      <c r="ABH9" s="26">
        <f t="shared" si="3"/>
        <v>0</v>
      </c>
      <c r="ABI9" s="26">
        <f t="shared" si="3"/>
        <v>0</v>
      </c>
      <c r="ABJ9" s="26">
        <f t="shared" si="3"/>
        <v>0</v>
      </c>
      <c r="ABK9" s="26">
        <f t="shared" si="3"/>
        <v>0</v>
      </c>
      <c r="ABL9" s="26">
        <f t="shared" si="3"/>
        <v>0</v>
      </c>
      <c r="ABM9" s="26">
        <f t="shared" si="3"/>
        <v>0</v>
      </c>
      <c r="ABN9" s="26">
        <f t="shared" si="3"/>
        <v>0</v>
      </c>
      <c r="ABO9" s="26">
        <f t="shared" si="3"/>
        <v>0</v>
      </c>
      <c r="ABP9" s="26">
        <f t="shared" si="3"/>
        <v>0</v>
      </c>
      <c r="ABQ9" s="26">
        <f t="shared" si="3"/>
        <v>0</v>
      </c>
      <c r="ABR9" s="26">
        <f t="shared" si="3"/>
        <v>0</v>
      </c>
      <c r="ABS9" s="26">
        <f t="shared" si="3"/>
        <v>0</v>
      </c>
      <c r="ABT9" s="26">
        <f t="shared" si="3"/>
        <v>0</v>
      </c>
      <c r="ABU9" s="26">
        <f t="shared" si="3"/>
        <v>0</v>
      </c>
      <c r="ABV9" s="26">
        <f t="shared" si="3"/>
        <v>0</v>
      </c>
      <c r="ABW9" s="26">
        <f t="shared" si="3"/>
        <v>0</v>
      </c>
      <c r="ABX9" s="26">
        <f t="shared" si="3"/>
        <v>0</v>
      </c>
      <c r="ABY9" s="26">
        <f t="shared" si="3"/>
        <v>0</v>
      </c>
      <c r="ABZ9" s="26">
        <f t="shared" si="3"/>
        <v>0</v>
      </c>
      <c r="ACA9" s="26">
        <f t="shared" si="3"/>
        <v>0</v>
      </c>
      <c r="ACB9" s="26">
        <f t="shared" si="3"/>
        <v>0</v>
      </c>
      <c r="ACC9" s="26">
        <f t="shared" si="3"/>
        <v>0</v>
      </c>
      <c r="ACD9" s="26">
        <f t="shared" si="3"/>
        <v>0</v>
      </c>
      <c r="ACE9" s="26">
        <f t="shared" si="3"/>
        <v>0</v>
      </c>
      <c r="ACF9" s="26">
        <f t="shared" si="3"/>
        <v>0</v>
      </c>
      <c r="ACG9" s="26">
        <f t="shared" si="3"/>
        <v>0</v>
      </c>
      <c r="ACH9" s="26">
        <f t="shared" si="3"/>
        <v>0</v>
      </c>
      <c r="ACI9" s="26">
        <f t="shared" si="3"/>
        <v>0</v>
      </c>
      <c r="ACJ9" s="26">
        <f t="shared" si="3"/>
        <v>0</v>
      </c>
      <c r="ACK9" s="26">
        <f t="shared" si="3"/>
        <v>0</v>
      </c>
      <c r="ACL9" s="26">
        <f t="shared" si="3"/>
        <v>0</v>
      </c>
      <c r="ACM9" s="26">
        <f t="shared" si="3"/>
        <v>0</v>
      </c>
      <c r="ACN9" s="26">
        <f t="shared" si="3"/>
        <v>0</v>
      </c>
      <c r="ACO9" s="26">
        <f t="shared" si="3"/>
        <v>0</v>
      </c>
      <c r="ACP9" s="26">
        <f t="shared" si="3"/>
        <v>0</v>
      </c>
      <c r="ACQ9" s="26">
        <f t="shared" si="3"/>
        <v>0</v>
      </c>
      <c r="ACR9" s="26">
        <f t="shared" si="3"/>
        <v>0</v>
      </c>
      <c r="ACS9" s="26">
        <f t="shared" si="3"/>
        <v>0</v>
      </c>
      <c r="ACT9" s="26">
        <f t="shared" si="3"/>
        <v>0</v>
      </c>
      <c r="ACU9" s="26">
        <f t="shared" si="3"/>
        <v>0</v>
      </c>
      <c r="ACV9" s="26">
        <f t="shared" si="3"/>
        <v>0</v>
      </c>
      <c r="ACW9" s="26">
        <f t="shared" si="3"/>
        <v>0</v>
      </c>
      <c r="ACX9" s="26">
        <f t="shared" si="3"/>
        <v>0</v>
      </c>
      <c r="ACY9" s="26">
        <f t="shared" si="3"/>
        <v>0</v>
      </c>
      <c r="ACZ9" s="26">
        <f t="shared" si="3"/>
        <v>0</v>
      </c>
      <c r="ADA9" s="26">
        <f t="shared" si="3"/>
        <v>0</v>
      </c>
      <c r="ADB9" s="26">
        <f t="shared" si="3"/>
        <v>0</v>
      </c>
      <c r="ADC9" s="26">
        <f t="shared" si="3"/>
        <v>0</v>
      </c>
      <c r="ADD9" s="26">
        <f t="shared" si="3"/>
        <v>0</v>
      </c>
      <c r="ADE9" s="26">
        <f t="shared" si="3"/>
        <v>0</v>
      </c>
      <c r="ADF9" s="26">
        <f t="shared" si="3"/>
        <v>0</v>
      </c>
      <c r="ADG9" s="26">
        <f t="shared" si="3"/>
        <v>0</v>
      </c>
      <c r="ADH9" s="26">
        <f t="shared" si="3"/>
        <v>0</v>
      </c>
      <c r="ADI9" s="26">
        <f t="shared" si="3"/>
        <v>0</v>
      </c>
      <c r="ADJ9" s="26">
        <f t="shared" si="3"/>
        <v>0</v>
      </c>
      <c r="ADK9" s="26">
        <f t="shared" ref="ADK9:AFV9" si="4">ADI9+ADG9</f>
        <v>0</v>
      </c>
      <c r="ADL9" s="26">
        <f t="shared" si="4"/>
        <v>0</v>
      </c>
      <c r="ADM9" s="26">
        <f t="shared" si="4"/>
        <v>0</v>
      </c>
      <c r="ADN9" s="26">
        <f t="shared" si="4"/>
        <v>0</v>
      </c>
      <c r="ADO9" s="26">
        <f t="shared" si="4"/>
        <v>0</v>
      </c>
      <c r="ADP9" s="26">
        <f t="shared" si="4"/>
        <v>0</v>
      </c>
      <c r="ADQ9" s="26">
        <f t="shared" si="4"/>
        <v>0</v>
      </c>
      <c r="ADR9" s="26">
        <f t="shared" si="4"/>
        <v>0</v>
      </c>
      <c r="ADS9" s="26">
        <f t="shared" si="4"/>
        <v>0</v>
      </c>
      <c r="ADT9" s="26">
        <f t="shared" si="4"/>
        <v>0</v>
      </c>
      <c r="ADU9" s="26">
        <f t="shared" si="4"/>
        <v>0</v>
      </c>
      <c r="ADV9" s="26">
        <f t="shared" si="4"/>
        <v>0</v>
      </c>
      <c r="ADW9" s="26">
        <f t="shared" si="4"/>
        <v>0</v>
      </c>
      <c r="ADX9" s="26">
        <f t="shared" si="4"/>
        <v>0</v>
      </c>
      <c r="ADY9" s="26">
        <f t="shared" si="4"/>
        <v>0</v>
      </c>
      <c r="ADZ9" s="26">
        <f t="shared" si="4"/>
        <v>0</v>
      </c>
      <c r="AEA9" s="26">
        <f t="shared" si="4"/>
        <v>0</v>
      </c>
      <c r="AEB9" s="26">
        <f t="shared" si="4"/>
        <v>0</v>
      </c>
      <c r="AEC9" s="26">
        <f t="shared" si="4"/>
        <v>0</v>
      </c>
      <c r="AED9" s="26">
        <f t="shared" si="4"/>
        <v>0</v>
      </c>
      <c r="AEE9" s="26">
        <f t="shared" si="4"/>
        <v>0</v>
      </c>
      <c r="AEF9" s="26">
        <f t="shared" si="4"/>
        <v>0</v>
      </c>
      <c r="AEG9" s="26">
        <f t="shared" si="4"/>
        <v>0</v>
      </c>
      <c r="AEH9" s="26">
        <f t="shared" si="4"/>
        <v>0</v>
      </c>
      <c r="AEI9" s="26">
        <f t="shared" si="4"/>
        <v>0</v>
      </c>
      <c r="AEJ9" s="26">
        <f t="shared" si="4"/>
        <v>0</v>
      </c>
      <c r="AEK9" s="26">
        <f t="shared" si="4"/>
        <v>0</v>
      </c>
      <c r="AEL9" s="26">
        <f t="shared" si="4"/>
        <v>0</v>
      </c>
      <c r="AEM9" s="26">
        <f t="shared" si="4"/>
        <v>0</v>
      </c>
      <c r="AEN9" s="26">
        <f t="shared" si="4"/>
        <v>0</v>
      </c>
      <c r="AEO9" s="26">
        <f t="shared" si="4"/>
        <v>0</v>
      </c>
      <c r="AEP9" s="26">
        <f t="shared" si="4"/>
        <v>0</v>
      </c>
      <c r="AEQ9" s="26">
        <f t="shared" si="4"/>
        <v>0</v>
      </c>
      <c r="AER9" s="26">
        <f t="shared" si="4"/>
        <v>0</v>
      </c>
      <c r="AES9" s="26">
        <f t="shared" si="4"/>
        <v>0</v>
      </c>
      <c r="AET9" s="26">
        <f t="shared" si="4"/>
        <v>0</v>
      </c>
      <c r="AEU9" s="26">
        <f t="shared" si="4"/>
        <v>0</v>
      </c>
      <c r="AEV9" s="26">
        <f t="shared" si="4"/>
        <v>0</v>
      </c>
      <c r="AEW9" s="26">
        <f t="shared" si="4"/>
        <v>0</v>
      </c>
      <c r="AEX9" s="26">
        <f t="shared" si="4"/>
        <v>0</v>
      </c>
      <c r="AEY9" s="26">
        <f t="shared" si="4"/>
        <v>0</v>
      </c>
      <c r="AEZ9" s="26">
        <f t="shared" si="4"/>
        <v>0</v>
      </c>
      <c r="AFA9" s="26">
        <f t="shared" si="4"/>
        <v>0</v>
      </c>
      <c r="AFB9" s="26">
        <f t="shared" si="4"/>
        <v>0</v>
      </c>
      <c r="AFC9" s="26">
        <f t="shared" si="4"/>
        <v>0</v>
      </c>
      <c r="AFD9" s="26">
        <f t="shared" si="4"/>
        <v>0</v>
      </c>
      <c r="AFE9" s="26">
        <f t="shared" si="4"/>
        <v>0</v>
      </c>
      <c r="AFF9" s="26">
        <f t="shared" si="4"/>
        <v>0</v>
      </c>
      <c r="AFG9" s="26">
        <f t="shared" si="4"/>
        <v>0</v>
      </c>
      <c r="AFH9" s="26">
        <f t="shared" si="4"/>
        <v>0</v>
      </c>
      <c r="AFI9" s="26">
        <f t="shared" si="4"/>
        <v>0</v>
      </c>
      <c r="AFJ9" s="26">
        <f t="shared" si="4"/>
        <v>0</v>
      </c>
      <c r="AFK9" s="26">
        <f t="shared" si="4"/>
        <v>0</v>
      </c>
      <c r="AFL9" s="26">
        <f t="shared" si="4"/>
        <v>0</v>
      </c>
      <c r="AFM9" s="26">
        <f t="shared" si="4"/>
        <v>0</v>
      </c>
      <c r="AFN9" s="26">
        <f t="shared" si="4"/>
        <v>0</v>
      </c>
      <c r="AFO9" s="26">
        <f t="shared" si="4"/>
        <v>0</v>
      </c>
      <c r="AFP9" s="26">
        <f t="shared" si="4"/>
        <v>0</v>
      </c>
      <c r="AFQ9" s="26">
        <f t="shared" si="4"/>
        <v>0</v>
      </c>
      <c r="AFR9" s="26">
        <f t="shared" si="4"/>
        <v>0</v>
      </c>
      <c r="AFS9" s="26">
        <f t="shared" si="4"/>
        <v>0</v>
      </c>
      <c r="AFT9" s="26">
        <f t="shared" si="4"/>
        <v>0</v>
      </c>
      <c r="AFU9" s="26">
        <f t="shared" si="4"/>
        <v>0</v>
      </c>
      <c r="AFV9" s="26">
        <f t="shared" si="4"/>
        <v>0</v>
      </c>
      <c r="AFW9" s="26">
        <f t="shared" ref="AFW9:AIH9" si="5">AFU9+AFS9</f>
        <v>0</v>
      </c>
      <c r="AFX9" s="26">
        <f t="shared" si="5"/>
        <v>0</v>
      </c>
      <c r="AFY9" s="26">
        <f t="shared" si="5"/>
        <v>0</v>
      </c>
      <c r="AFZ9" s="26">
        <f t="shared" si="5"/>
        <v>0</v>
      </c>
      <c r="AGA9" s="26">
        <f t="shared" si="5"/>
        <v>0</v>
      </c>
      <c r="AGB9" s="26">
        <f t="shared" si="5"/>
        <v>0</v>
      </c>
      <c r="AGC9" s="26">
        <f t="shared" si="5"/>
        <v>0</v>
      </c>
      <c r="AGD9" s="26">
        <f t="shared" si="5"/>
        <v>0</v>
      </c>
      <c r="AGE9" s="26">
        <f t="shared" si="5"/>
        <v>0</v>
      </c>
      <c r="AGF9" s="26">
        <f t="shared" si="5"/>
        <v>0</v>
      </c>
      <c r="AGG9" s="26">
        <f t="shared" si="5"/>
        <v>0</v>
      </c>
      <c r="AGH9" s="26">
        <f t="shared" si="5"/>
        <v>0</v>
      </c>
      <c r="AGI9" s="26">
        <f t="shared" si="5"/>
        <v>0</v>
      </c>
      <c r="AGJ9" s="26">
        <f t="shared" si="5"/>
        <v>0</v>
      </c>
      <c r="AGK9" s="26">
        <f t="shared" si="5"/>
        <v>0</v>
      </c>
      <c r="AGL9" s="26">
        <f t="shared" si="5"/>
        <v>0</v>
      </c>
      <c r="AGM9" s="26">
        <f t="shared" si="5"/>
        <v>0</v>
      </c>
      <c r="AGN9" s="26">
        <f t="shared" si="5"/>
        <v>0</v>
      </c>
      <c r="AGO9" s="26">
        <f t="shared" si="5"/>
        <v>0</v>
      </c>
      <c r="AGP9" s="26">
        <f t="shared" si="5"/>
        <v>0</v>
      </c>
      <c r="AGQ9" s="26">
        <f t="shared" si="5"/>
        <v>0</v>
      </c>
      <c r="AGR9" s="26">
        <f t="shared" si="5"/>
        <v>0</v>
      </c>
      <c r="AGS9" s="26">
        <f t="shared" si="5"/>
        <v>0</v>
      </c>
      <c r="AGT9" s="26">
        <f t="shared" si="5"/>
        <v>0</v>
      </c>
      <c r="AGU9" s="26">
        <f t="shared" si="5"/>
        <v>0</v>
      </c>
      <c r="AGV9" s="26">
        <f t="shared" si="5"/>
        <v>0</v>
      </c>
      <c r="AGW9" s="26">
        <f t="shared" si="5"/>
        <v>0</v>
      </c>
      <c r="AGX9" s="26">
        <f t="shared" si="5"/>
        <v>0</v>
      </c>
      <c r="AGY9" s="26">
        <f t="shared" si="5"/>
        <v>0</v>
      </c>
      <c r="AGZ9" s="26">
        <f t="shared" si="5"/>
        <v>0</v>
      </c>
      <c r="AHA9" s="26">
        <f t="shared" si="5"/>
        <v>0</v>
      </c>
      <c r="AHB9" s="26">
        <f t="shared" si="5"/>
        <v>0</v>
      </c>
      <c r="AHC9" s="26">
        <f t="shared" si="5"/>
        <v>0</v>
      </c>
      <c r="AHD9" s="26">
        <f t="shared" si="5"/>
        <v>0</v>
      </c>
      <c r="AHE9" s="26">
        <f t="shared" si="5"/>
        <v>0</v>
      </c>
      <c r="AHF9" s="26">
        <f t="shared" si="5"/>
        <v>0</v>
      </c>
      <c r="AHG9" s="26">
        <f t="shared" si="5"/>
        <v>0</v>
      </c>
      <c r="AHH9" s="26">
        <f t="shared" si="5"/>
        <v>0</v>
      </c>
      <c r="AHI9" s="26">
        <f t="shared" si="5"/>
        <v>0</v>
      </c>
      <c r="AHJ9" s="26">
        <f t="shared" si="5"/>
        <v>0</v>
      </c>
      <c r="AHK9" s="26">
        <f t="shared" si="5"/>
        <v>0</v>
      </c>
      <c r="AHL9" s="26">
        <f t="shared" si="5"/>
        <v>0</v>
      </c>
      <c r="AHM9" s="26">
        <f t="shared" si="5"/>
        <v>0</v>
      </c>
      <c r="AHN9" s="26">
        <f t="shared" si="5"/>
        <v>0</v>
      </c>
      <c r="AHO9" s="26">
        <f t="shared" si="5"/>
        <v>0</v>
      </c>
      <c r="AHP9" s="26">
        <f t="shared" si="5"/>
        <v>0</v>
      </c>
      <c r="AHQ9" s="26">
        <f t="shared" si="5"/>
        <v>0</v>
      </c>
      <c r="AHR9" s="26">
        <f t="shared" si="5"/>
        <v>0</v>
      </c>
      <c r="AHS9" s="26">
        <f t="shared" si="5"/>
        <v>0</v>
      </c>
      <c r="AHT9" s="26">
        <f t="shared" si="5"/>
        <v>0</v>
      </c>
      <c r="AHU9" s="26">
        <f t="shared" si="5"/>
        <v>0</v>
      </c>
      <c r="AHV9" s="26">
        <f t="shared" si="5"/>
        <v>0</v>
      </c>
      <c r="AHW9" s="26">
        <f t="shared" si="5"/>
        <v>0</v>
      </c>
      <c r="AHX9" s="26">
        <f t="shared" si="5"/>
        <v>0</v>
      </c>
      <c r="AHY9" s="26">
        <f t="shared" si="5"/>
        <v>0</v>
      </c>
      <c r="AHZ9" s="26">
        <f t="shared" si="5"/>
        <v>0</v>
      </c>
      <c r="AIA9" s="26">
        <f t="shared" si="5"/>
        <v>0</v>
      </c>
      <c r="AIB9" s="26">
        <f t="shared" si="5"/>
        <v>0</v>
      </c>
      <c r="AIC9" s="26">
        <f t="shared" si="5"/>
        <v>0</v>
      </c>
      <c r="AID9" s="26">
        <f t="shared" si="5"/>
        <v>0</v>
      </c>
      <c r="AIE9" s="26">
        <f t="shared" si="5"/>
        <v>0</v>
      </c>
      <c r="AIF9" s="26">
        <f t="shared" si="5"/>
        <v>0</v>
      </c>
      <c r="AIG9" s="26">
        <f t="shared" si="5"/>
        <v>0</v>
      </c>
      <c r="AIH9" s="26">
        <f t="shared" si="5"/>
        <v>0</v>
      </c>
      <c r="AII9" s="26">
        <f t="shared" ref="AII9:AKT9" si="6">AIG9+AIE9</f>
        <v>0</v>
      </c>
      <c r="AIJ9" s="26">
        <f t="shared" si="6"/>
        <v>0</v>
      </c>
      <c r="AIK9" s="26">
        <f t="shared" si="6"/>
        <v>0</v>
      </c>
      <c r="AIL9" s="26">
        <f t="shared" si="6"/>
        <v>0</v>
      </c>
      <c r="AIM9" s="26">
        <f t="shared" si="6"/>
        <v>0</v>
      </c>
      <c r="AIN9" s="26">
        <f t="shared" si="6"/>
        <v>0</v>
      </c>
      <c r="AIO9" s="26">
        <f t="shared" si="6"/>
        <v>0</v>
      </c>
      <c r="AIP9" s="26">
        <f t="shared" si="6"/>
        <v>0</v>
      </c>
      <c r="AIQ9" s="26">
        <f t="shared" si="6"/>
        <v>0</v>
      </c>
      <c r="AIR9" s="26">
        <f t="shared" si="6"/>
        <v>0</v>
      </c>
      <c r="AIS9" s="26">
        <f t="shared" si="6"/>
        <v>0</v>
      </c>
      <c r="AIT9" s="26">
        <f t="shared" si="6"/>
        <v>0</v>
      </c>
      <c r="AIU9" s="26">
        <f t="shared" si="6"/>
        <v>0</v>
      </c>
      <c r="AIV9" s="26">
        <f t="shared" si="6"/>
        <v>0</v>
      </c>
      <c r="AIW9" s="26">
        <f t="shared" si="6"/>
        <v>0</v>
      </c>
      <c r="AIX9" s="26">
        <f t="shared" si="6"/>
        <v>0</v>
      </c>
      <c r="AIY9" s="26">
        <f t="shared" si="6"/>
        <v>0</v>
      </c>
      <c r="AIZ9" s="26">
        <f t="shared" si="6"/>
        <v>0</v>
      </c>
      <c r="AJA9" s="26">
        <f t="shared" si="6"/>
        <v>0</v>
      </c>
      <c r="AJB9" s="26">
        <f t="shared" si="6"/>
        <v>0</v>
      </c>
      <c r="AJC9" s="26">
        <f t="shared" si="6"/>
        <v>0</v>
      </c>
      <c r="AJD9" s="26">
        <f t="shared" si="6"/>
        <v>0</v>
      </c>
      <c r="AJE9" s="26">
        <f t="shared" si="6"/>
        <v>0</v>
      </c>
      <c r="AJF9" s="26">
        <f t="shared" si="6"/>
        <v>0</v>
      </c>
      <c r="AJG9" s="26">
        <f t="shared" si="6"/>
        <v>0</v>
      </c>
      <c r="AJH9" s="26">
        <f t="shared" si="6"/>
        <v>0</v>
      </c>
      <c r="AJI9" s="26">
        <f t="shared" si="6"/>
        <v>0</v>
      </c>
      <c r="AJJ9" s="26">
        <f t="shared" si="6"/>
        <v>0</v>
      </c>
      <c r="AJK9" s="26">
        <f t="shared" si="6"/>
        <v>0</v>
      </c>
      <c r="AJL9" s="26">
        <f t="shared" si="6"/>
        <v>0</v>
      </c>
      <c r="AJM9" s="26">
        <f t="shared" si="6"/>
        <v>0</v>
      </c>
      <c r="AJN9" s="26">
        <f t="shared" si="6"/>
        <v>0</v>
      </c>
      <c r="AJO9" s="26">
        <f t="shared" si="6"/>
        <v>0</v>
      </c>
      <c r="AJP9" s="26">
        <f t="shared" si="6"/>
        <v>0</v>
      </c>
      <c r="AJQ9" s="26">
        <f t="shared" si="6"/>
        <v>0</v>
      </c>
      <c r="AJR9" s="26">
        <f t="shared" si="6"/>
        <v>0</v>
      </c>
      <c r="AJS9" s="26">
        <f t="shared" si="6"/>
        <v>0</v>
      </c>
      <c r="AJT9" s="26">
        <f t="shared" si="6"/>
        <v>0</v>
      </c>
      <c r="AJU9" s="26">
        <f t="shared" si="6"/>
        <v>0</v>
      </c>
      <c r="AJV9" s="26">
        <f t="shared" si="6"/>
        <v>0</v>
      </c>
      <c r="AJW9" s="26">
        <f t="shared" si="6"/>
        <v>0</v>
      </c>
      <c r="AJX9" s="26">
        <f t="shared" si="6"/>
        <v>0</v>
      </c>
      <c r="AJY9" s="26">
        <f t="shared" si="6"/>
        <v>0</v>
      </c>
      <c r="AJZ9" s="26">
        <f t="shared" si="6"/>
        <v>0</v>
      </c>
      <c r="AKA9" s="26">
        <f t="shared" si="6"/>
        <v>0</v>
      </c>
      <c r="AKB9" s="26">
        <f t="shared" si="6"/>
        <v>0</v>
      </c>
      <c r="AKC9" s="26">
        <f t="shared" si="6"/>
        <v>0</v>
      </c>
      <c r="AKD9" s="26">
        <f t="shared" si="6"/>
        <v>0</v>
      </c>
      <c r="AKE9" s="26">
        <f t="shared" si="6"/>
        <v>0</v>
      </c>
      <c r="AKF9" s="26">
        <f t="shared" si="6"/>
        <v>0</v>
      </c>
      <c r="AKG9" s="26">
        <f t="shared" si="6"/>
        <v>0</v>
      </c>
      <c r="AKH9" s="26">
        <f t="shared" si="6"/>
        <v>0</v>
      </c>
      <c r="AKI9" s="26">
        <f t="shared" si="6"/>
        <v>0</v>
      </c>
      <c r="AKJ9" s="26">
        <f t="shared" si="6"/>
        <v>0</v>
      </c>
      <c r="AKK9" s="26">
        <f t="shared" si="6"/>
        <v>0</v>
      </c>
      <c r="AKL9" s="26">
        <f t="shared" si="6"/>
        <v>0</v>
      </c>
      <c r="AKM9" s="26">
        <f t="shared" si="6"/>
        <v>0</v>
      </c>
      <c r="AKN9" s="26">
        <f t="shared" si="6"/>
        <v>0</v>
      </c>
      <c r="AKO9" s="26">
        <f t="shared" si="6"/>
        <v>0</v>
      </c>
      <c r="AKP9" s="26">
        <f t="shared" si="6"/>
        <v>0</v>
      </c>
      <c r="AKQ9" s="26">
        <f t="shared" si="6"/>
        <v>0</v>
      </c>
      <c r="AKR9" s="26">
        <f t="shared" si="6"/>
        <v>0</v>
      </c>
      <c r="AKS9" s="26">
        <f t="shared" si="6"/>
        <v>0</v>
      </c>
      <c r="AKT9" s="26">
        <f t="shared" si="6"/>
        <v>0</v>
      </c>
      <c r="AKU9" s="26">
        <f t="shared" ref="AKU9:ANF9" si="7">AKS9+AKQ9</f>
        <v>0</v>
      </c>
      <c r="AKV9" s="26">
        <f t="shared" si="7"/>
        <v>0</v>
      </c>
      <c r="AKW9" s="26">
        <f t="shared" si="7"/>
        <v>0</v>
      </c>
      <c r="AKX9" s="26">
        <f t="shared" si="7"/>
        <v>0</v>
      </c>
      <c r="AKY9" s="26">
        <f t="shared" si="7"/>
        <v>0</v>
      </c>
      <c r="AKZ9" s="26">
        <f t="shared" si="7"/>
        <v>0</v>
      </c>
      <c r="ALA9" s="26">
        <f t="shared" si="7"/>
        <v>0</v>
      </c>
      <c r="ALB9" s="26">
        <f t="shared" si="7"/>
        <v>0</v>
      </c>
      <c r="ALC9" s="26">
        <f t="shared" si="7"/>
        <v>0</v>
      </c>
      <c r="ALD9" s="26">
        <f t="shared" si="7"/>
        <v>0</v>
      </c>
      <c r="ALE9" s="26">
        <f t="shared" si="7"/>
        <v>0</v>
      </c>
      <c r="ALF9" s="26">
        <f t="shared" si="7"/>
        <v>0</v>
      </c>
      <c r="ALG9" s="26">
        <f t="shared" si="7"/>
        <v>0</v>
      </c>
      <c r="ALH9" s="26">
        <f t="shared" si="7"/>
        <v>0</v>
      </c>
      <c r="ALI9" s="26">
        <f t="shared" si="7"/>
        <v>0</v>
      </c>
      <c r="ALJ9" s="26">
        <f t="shared" si="7"/>
        <v>0</v>
      </c>
      <c r="ALK9" s="26">
        <f t="shared" si="7"/>
        <v>0</v>
      </c>
      <c r="ALL9" s="26">
        <f t="shared" si="7"/>
        <v>0</v>
      </c>
      <c r="ALM9" s="26">
        <f t="shared" si="7"/>
        <v>0</v>
      </c>
      <c r="ALN9" s="26">
        <f t="shared" si="7"/>
        <v>0</v>
      </c>
      <c r="ALO9" s="26">
        <f t="shared" si="7"/>
        <v>0</v>
      </c>
      <c r="ALP9" s="26">
        <f t="shared" si="7"/>
        <v>0</v>
      </c>
      <c r="ALQ9" s="26">
        <f t="shared" si="7"/>
        <v>0</v>
      </c>
      <c r="ALR9" s="26">
        <f t="shared" si="7"/>
        <v>0</v>
      </c>
      <c r="ALS9" s="26">
        <f t="shared" si="7"/>
        <v>0</v>
      </c>
      <c r="ALT9" s="26">
        <f t="shared" si="7"/>
        <v>0</v>
      </c>
      <c r="ALU9" s="26">
        <f t="shared" si="7"/>
        <v>0</v>
      </c>
      <c r="ALV9" s="26">
        <f t="shared" si="7"/>
        <v>0</v>
      </c>
      <c r="ALW9" s="26">
        <f t="shared" si="7"/>
        <v>0</v>
      </c>
      <c r="ALX9" s="26">
        <f t="shared" si="7"/>
        <v>0</v>
      </c>
      <c r="ALY9" s="26">
        <f t="shared" si="7"/>
        <v>0</v>
      </c>
      <c r="ALZ9" s="26">
        <f t="shared" si="7"/>
        <v>0</v>
      </c>
      <c r="AMA9" s="26">
        <f t="shared" si="7"/>
        <v>0</v>
      </c>
      <c r="AMB9" s="26">
        <f t="shared" si="7"/>
        <v>0</v>
      </c>
      <c r="AMC9" s="26">
        <f t="shared" si="7"/>
        <v>0</v>
      </c>
      <c r="AMD9" s="26">
        <f t="shared" si="7"/>
        <v>0</v>
      </c>
      <c r="AME9" s="26">
        <f t="shared" si="7"/>
        <v>0</v>
      </c>
      <c r="AMF9" s="26">
        <f t="shared" si="7"/>
        <v>0</v>
      </c>
      <c r="AMG9" s="26">
        <f t="shared" si="7"/>
        <v>0</v>
      </c>
      <c r="AMH9" s="26">
        <f t="shared" si="7"/>
        <v>0</v>
      </c>
      <c r="AMI9" s="26">
        <f t="shared" si="7"/>
        <v>0</v>
      </c>
      <c r="AMJ9" s="26">
        <f t="shared" si="7"/>
        <v>0</v>
      </c>
      <c r="AMK9" s="26">
        <f t="shared" si="7"/>
        <v>0</v>
      </c>
      <c r="AML9" s="26">
        <f t="shared" si="7"/>
        <v>0</v>
      </c>
      <c r="AMM9" s="26">
        <f t="shared" si="7"/>
        <v>0</v>
      </c>
      <c r="AMN9" s="26">
        <f t="shared" si="7"/>
        <v>0</v>
      </c>
      <c r="AMO9" s="26">
        <f t="shared" si="7"/>
        <v>0</v>
      </c>
      <c r="AMP9" s="26">
        <f t="shared" si="7"/>
        <v>0</v>
      </c>
      <c r="AMQ9" s="26">
        <f t="shared" si="7"/>
        <v>0</v>
      </c>
      <c r="AMR9" s="26">
        <f t="shared" si="7"/>
        <v>0</v>
      </c>
      <c r="AMS9" s="26">
        <f t="shared" si="7"/>
        <v>0</v>
      </c>
      <c r="AMT9" s="26">
        <f t="shared" si="7"/>
        <v>0</v>
      </c>
      <c r="AMU9" s="26">
        <f t="shared" si="7"/>
        <v>0</v>
      </c>
      <c r="AMV9" s="26">
        <f t="shared" si="7"/>
        <v>0</v>
      </c>
      <c r="AMW9" s="26">
        <f t="shared" si="7"/>
        <v>0</v>
      </c>
      <c r="AMX9" s="26">
        <f t="shared" si="7"/>
        <v>0</v>
      </c>
      <c r="AMY9" s="26">
        <f t="shared" si="7"/>
        <v>0</v>
      </c>
      <c r="AMZ9" s="26">
        <f t="shared" si="7"/>
        <v>0</v>
      </c>
      <c r="ANA9" s="26">
        <f t="shared" si="7"/>
        <v>0</v>
      </c>
      <c r="ANB9" s="26">
        <f t="shared" si="7"/>
        <v>0</v>
      </c>
      <c r="ANC9" s="26">
        <f t="shared" si="7"/>
        <v>0</v>
      </c>
      <c r="AND9" s="26">
        <f t="shared" si="7"/>
        <v>0</v>
      </c>
      <c r="ANE9" s="26">
        <f t="shared" si="7"/>
        <v>0</v>
      </c>
      <c r="ANF9" s="26">
        <f t="shared" si="7"/>
        <v>0</v>
      </c>
      <c r="ANG9" s="26">
        <f t="shared" ref="ANG9:APR9" si="8">ANE9+ANC9</f>
        <v>0</v>
      </c>
      <c r="ANH9" s="26">
        <f t="shared" si="8"/>
        <v>0</v>
      </c>
      <c r="ANI9" s="26">
        <f t="shared" si="8"/>
        <v>0</v>
      </c>
      <c r="ANJ9" s="26">
        <f t="shared" si="8"/>
        <v>0</v>
      </c>
      <c r="ANK9" s="26">
        <f t="shared" si="8"/>
        <v>0</v>
      </c>
      <c r="ANL9" s="26">
        <f t="shared" si="8"/>
        <v>0</v>
      </c>
      <c r="ANM9" s="26">
        <f t="shared" si="8"/>
        <v>0</v>
      </c>
      <c r="ANN9" s="26">
        <f t="shared" si="8"/>
        <v>0</v>
      </c>
      <c r="ANO9" s="26">
        <f t="shared" si="8"/>
        <v>0</v>
      </c>
      <c r="ANP9" s="26">
        <f t="shared" si="8"/>
        <v>0</v>
      </c>
      <c r="ANQ9" s="26">
        <f t="shared" si="8"/>
        <v>0</v>
      </c>
      <c r="ANR9" s="26">
        <f t="shared" si="8"/>
        <v>0</v>
      </c>
      <c r="ANS9" s="26">
        <f t="shared" si="8"/>
        <v>0</v>
      </c>
      <c r="ANT9" s="26">
        <f t="shared" si="8"/>
        <v>0</v>
      </c>
      <c r="ANU9" s="26">
        <f t="shared" si="8"/>
        <v>0</v>
      </c>
      <c r="ANV9" s="26">
        <f t="shared" si="8"/>
        <v>0</v>
      </c>
      <c r="ANW9" s="26">
        <f t="shared" si="8"/>
        <v>0</v>
      </c>
      <c r="ANX9" s="26">
        <f t="shared" si="8"/>
        <v>0</v>
      </c>
      <c r="ANY9" s="26">
        <f t="shared" si="8"/>
        <v>0</v>
      </c>
      <c r="ANZ9" s="26">
        <f t="shared" si="8"/>
        <v>0</v>
      </c>
      <c r="AOA9" s="26">
        <f t="shared" si="8"/>
        <v>0</v>
      </c>
      <c r="AOB9" s="26">
        <f t="shared" si="8"/>
        <v>0</v>
      </c>
      <c r="AOC9" s="26">
        <f t="shared" si="8"/>
        <v>0</v>
      </c>
      <c r="AOD9" s="26">
        <f t="shared" si="8"/>
        <v>0</v>
      </c>
      <c r="AOE9" s="26">
        <f t="shared" si="8"/>
        <v>0</v>
      </c>
      <c r="AOF9" s="26">
        <f t="shared" si="8"/>
        <v>0</v>
      </c>
      <c r="AOG9" s="26">
        <f t="shared" si="8"/>
        <v>0</v>
      </c>
      <c r="AOH9" s="26">
        <f t="shared" si="8"/>
        <v>0</v>
      </c>
      <c r="AOI9" s="26">
        <f t="shared" si="8"/>
        <v>0</v>
      </c>
      <c r="AOJ9" s="26">
        <f t="shared" si="8"/>
        <v>0</v>
      </c>
      <c r="AOK9" s="26">
        <f t="shared" si="8"/>
        <v>0</v>
      </c>
      <c r="AOL9" s="26">
        <f t="shared" si="8"/>
        <v>0</v>
      </c>
      <c r="AOM9" s="26">
        <f t="shared" si="8"/>
        <v>0</v>
      </c>
      <c r="AON9" s="26">
        <f t="shared" si="8"/>
        <v>0</v>
      </c>
      <c r="AOO9" s="26">
        <f t="shared" si="8"/>
        <v>0</v>
      </c>
      <c r="AOP9" s="26">
        <f t="shared" si="8"/>
        <v>0</v>
      </c>
      <c r="AOQ9" s="26">
        <f t="shared" si="8"/>
        <v>0</v>
      </c>
      <c r="AOR9" s="26">
        <f t="shared" si="8"/>
        <v>0</v>
      </c>
      <c r="AOS9" s="26">
        <f t="shared" si="8"/>
        <v>0</v>
      </c>
      <c r="AOT9" s="26">
        <f t="shared" si="8"/>
        <v>0</v>
      </c>
      <c r="AOU9" s="26">
        <f t="shared" si="8"/>
        <v>0</v>
      </c>
      <c r="AOV9" s="26">
        <f t="shared" si="8"/>
        <v>0</v>
      </c>
      <c r="AOW9" s="26">
        <f t="shared" si="8"/>
        <v>0</v>
      </c>
      <c r="AOX9" s="26">
        <f t="shared" si="8"/>
        <v>0</v>
      </c>
      <c r="AOY9" s="26">
        <f t="shared" si="8"/>
        <v>0</v>
      </c>
      <c r="AOZ9" s="26">
        <f t="shared" si="8"/>
        <v>0</v>
      </c>
      <c r="APA9" s="26">
        <f t="shared" si="8"/>
        <v>0</v>
      </c>
      <c r="APB9" s="26">
        <f t="shared" si="8"/>
        <v>0</v>
      </c>
      <c r="APC9" s="26">
        <f t="shared" si="8"/>
        <v>0</v>
      </c>
      <c r="APD9" s="26">
        <f t="shared" si="8"/>
        <v>0</v>
      </c>
      <c r="APE9" s="26">
        <f t="shared" si="8"/>
        <v>0</v>
      </c>
      <c r="APF9" s="26">
        <f t="shared" si="8"/>
        <v>0</v>
      </c>
      <c r="APG9" s="26">
        <f t="shared" si="8"/>
        <v>0</v>
      </c>
      <c r="APH9" s="26">
        <f t="shared" si="8"/>
        <v>0</v>
      </c>
      <c r="API9" s="26">
        <f t="shared" si="8"/>
        <v>0</v>
      </c>
      <c r="APJ9" s="26">
        <f t="shared" si="8"/>
        <v>0</v>
      </c>
      <c r="APK9" s="26">
        <f t="shared" si="8"/>
        <v>0</v>
      </c>
      <c r="APL9" s="26">
        <f t="shared" si="8"/>
        <v>0</v>
      </c>
      <c r="APM9" s="26">
        <f t="shared" si="8"/>
        <v>0</v>
      </c>
      <c r="APN9" s="26">
        <f t="shared" si="8"/>
        <v>0</v>
      </c>
      <c r="APO9" s="26">
        <f t="shared" si="8"/>
        <v>0</v>
      </c>
      <c r="APP9" s="26">
        <f t="shared" si="8"/>
        <v>0</v>
      </c>
      <c r="APQ9" s="26">
        <f t="shared" si="8"/>
        <v>0</v>
      </c>
      <c r="APR9" s="26">
        <f t="shared" si="8"/>
        <v>0</v>
      </c>
      <c r="APS9" s="26">
        <f t="shared" ref="APS9:ASD9" si="9">APQ9+APO9</f>
        <v>0</v>
      </c>
      <c r="APT9" s="26">
        <f t="shared" si="9"/>
        <v>0</v>
      </c>
      <c r="APU9" s="26">
        <f t="shared" si="9"/>
        <v>0</v>
      </c>
      <c r="APV9" s="26">
        <f t="shared" si="9"/>
        <v>0</v>
      </c>
      <c r="APW9" s="26">
        <f t="shared" si="9"/>
        <v>0</v>
      </c>
      <c r="APX9" s="26">
        <f t="shared" si="9"/>
        <v>0</v>
      </c>
      <c r="APY9" s="26">
        <f t="shared" si="9"/>
        <v>0</v>
      </c>
      <c r="APZ9" s="26">
        <f t="shared" si="9"/>
        <v>0</v>
      </c>
      <c r="AQA9" s="26">
        <f t="shared" si="9"/>
        <v>0</v>
      </c>
      <c r="AQB9" s="26">
        <f t="shared" si="9"/>
        <v>0</v>
      </c>
      <c r="AQC9" s="26">
        <f t="shared" si="9"/>
        <v>0</v>
      </c>
      <c r="AQD9" s="26">
        <f t="shared" si="9"/>
        <v>0</v>
      </c>
      <c r="AQE9" s="26">
        <f t="shared" si="9"/>
        <v>0</v>
      </c>
      <c r="AQF9" s="26">
        <f t="shared" si="9"/>
        <v>0</v>
      </c>
      <c r="AQG9" s="26">
        <f t="shared" si="9"/>
        <v>0</v>
      </c>
      <c r="AQH9" s="26">
        <f t="shared" si="9"/>
        <v>0</v>
      </c>
      <c r="AQI9" s="26">
        <f t="shared" si="9"/>
        <v>0</v>
      </c>
      <c r="AQJ9" s="26">
        <f t="shared" si="9"/>
        <v>0</v>
      </c>
      <c r="AQK9" s="26">
        <f t="shared" si="9"/>
        <v>0</v>
      </c>
      <c r="AQL9" s="26">
        <f t="shared" si="9"/>
        <v>0</v>
      </c>
      <c r="AQM9" s="26">
        <f t="shared" si="9"/>
        <v>0</v>
      </c>
      <c r="AQN9" s="26">
        <f t="shared" si="9"/>
        <v>0</v>
      </c>
      <c r="AQO9" s="26">
        <f t="shared" si="9"/>
        <v>0</v>
      </c>
      <c r="AQP9" s="26">
        <f t="shared" si="9"/>
        <v>0</v>
      </c>
      <c r="AQQ9" s="26">
        <f t="shared" si="9"/>
        <v>0</v>
      </c>
      <c r="AQR9" s="26">
        <f t="shared" si="9"/>
        <v>0</v>
      </c>
      <c r="AQS9" s="26">
        <f t="shared" si="9"/>
        <v>0</v>
      </c>
      <c r="AQT9" s="26">
        <f t="shared" si="9"/>
        <v>0</v>
      </c>
      <c r="AQU9" s="26">
        <f t="shared" si="9"/>
        <v>0</v>
      </c>
      <c r="AQV9" s="26">
        <f t="shared" si="9"/>
        <v>0</v>
      </c>
      <c r="AQW9" s="26">
        <f t="shared" si="9"/>
        <v>0</v>
      </c>
      <c r="AQX9" s="26">
        <f t="shared" si="9"/>
        <v>0</v>
      </c>
      <c r="AQY9" s="26">
        <f t="shared" si="9"/>
        <v>0</v>
      </c>
      <c r="AQZ9" s="26">
        <f t="shared" si="9"/>
        <v>0</v>
      </c>
      <c r="ARA9" s="26">
        <f t="shared" si="9"/>
        <v>0</v>
      </c>
      <c r="ARB9" s="26">
        <f t="shared" si="9"/>
        <v>0</v>
      </c>
      <c r="ARC9" s="26">
        <f t="shared" si="9"/>
        <v>0</v>
      </c>
      <c r="ARD9" s="26">
        <f t="shared" si="9"/>
        <v>0</v>
      </c>
      <c r="ARE9" s="26">
        <f t="shared" si="9"/>
        <v>0</v>
      </c>
      <c r="ARF9" s="26">
        <f t="shared" si="9"/>
        <v>0</v>
      </c>
      <c r="ARG9" s="26">
        <f t="shared" si="9"/>
        <v>0</v>
      </c>
      <c r="ARH9" s="26">
        <f t="shared" si="9"/>
        <v>0</v>
      </c>
      <c r="ARI9" s="26">
        <f t="shared" si="9"/>
        <v>0</v>
      </c>
      <c r="ARJ9" s="26">
        <f t="shared" si="9"/>
        <v>0</v>
      </c>
      <c r="ARK9" s="26">
        <f t="shared" si="9"/>
        <v>0</v>
      </c>
      <c r="ARL9" s="26">
        <f t="shared" si="9"/>
        <v>0</v>
      </c>
      <c r="ARM9" s="26">
        <f t="shared" si="9"/>
        <v>0</v>
      </c>
      <c r="ARN9" s="26">
        <f t="shared" si="9"/>
        <v>0</v>
      </c>
      <c r="ARO9" s="26">
        <f t="shared" si="9"/>
        <v>0</v>
      </c>
      <c r="ARP9" s="26">
        <f t="shared" si="9"/>
        <v>0</v>
      </c>
      <c r="ARQ9" s="26">
        <f t="shared" si="9"/>
        <v>0</v>
      </c>
      <c r="ARR9" s="26">
        <f t="shared" si="9"/>
        <v>0</v>
      </c>
      <c r="ARS9" s="26">
        <f t="shared" si="9"/>
        <v>0</v>
      </c>
      <c r="ART9" s="26">
        <f t="shared" si="9"/>
        <v>0</v>
      </c>
      <c r="ARU9" s="26">
        <f t="shared" si="9"/>
        <v>0</v>
      </c>
      <c r="ARV9" s="26">
        <f t="shared" si="9"/>
        <v>0</v>
      </c>
      <c r="ARW9" s="26">
        <f t="shared" si="9"/>
        <v>0</v>
      </c>
      <c r="ARX9" s="26">
        <f t="shared" si="9"/>
        <v>0</v>
      </c>
      <c r="ARY9" s="26">
        <f t="shared" si="9"/>
        <v>0</v>
      </c>
      <c r="ARZ9" s="26">
        <f t="shared" si="9"/>
        <v>0</v>
      </c>
      <c r="ASA9" s="26">
        <f t="shared" si="9"/>
        <v>0</v>
      </c>
      <c r="ASB9" s="26">
        <f t="shared" si="9"/>
        <v>0</v>
      </c>
      <c r="ASC9" s="26">
        <f t="shared" si="9"/>
        <v>0</v>
      </c>
      <c r="ASD9" s="26">
        <f t="shared" si="9"/>
        <v>0</v>
      </c>
      <c r="ASE9" s="26">
        <f t="shared" ref="ASE9:AUP9" si="10">ASC9+ASA9</f>
        <v>0</v>
      </c>
      <c r="ASF9" s="26">
        <f t="shared" si="10"/>
        <v>0</v>
      </c>
      <c r="ASG9" s="26">
        <f t="shared" si="10"/>
        <v>0</v>
      </c>
      <c r="ASH9" s="26">
        <f t="shared" si="10"/>
        <v>0</v>
      </c>
      <c r="ASI9" s="26">
        <f t="shared" si="10"/>
        <v>0</v>
      </c>
      <c r="ASJ9" s="26">
        <f t="shared" si="10"/>
        <v>0</v>
      </c>
      <c r="ASK9" s="26">
        <f t="shared" si="10"/>
        <v>0</v>
      </c>
      <c r="ASL9" s="26">
        <f t="shared" si="10"/>
        <v>0</v>
      </c>
      <c r="ASM9" s="26">
        <f t="shared" si="10"/>
        <v>0</v>
      </c>
      <c r="ASN9" s="26">
        <f t="shared" si="10"/>
        <v>0</v>
      </c>
      <c r="ASO9" s="26">
        <f t="shared" si="10"/>
        <v>0</v>
      </c>
      <c r="ASP9" s="26">
        <f t="shared" si="10"/>
        <v>0</v>
      </c>
      <c r="ASQ9" s="26">
        <f t="shared" si="10"/>
        <v>0</v>
      </c>
      <c r="ASR9" s="26">
        <f t="shared" si="10"/>
        <v>0</v>
      </c>
      <c r="ASS9" s="26">
        <f t="shared" si="10"/>
        <v>0</v>
      </c>
      <c r="AST9" s="26">
        <f t="shared" si="10"/>
        <v>0</v>
      </c>
      <c r="ASU9" s="26">
        <f t="shared" si="10"/>
        <v>0</v>
      </c>
      <c r="ASV9" s="26">
        <f t="shared" si="10"/>
        <v>0</v>
      </c>
      <c r="ASW9" s="26">
        <f t="shared" si="10"/>
        <v>0</v>
      </c>
      <c r="ASX9" s="26">
        <f t="shared" si="10"/>
        <v>0</v>
      </c>
      <c r="ASY9" s="26">
        <f t="shared" si="10"/>
        <v>0</v>
      </c>
      <c r="ASZ9" s="26">
        <f t="shared" si="10"/>
        <v>0</v>
      </c>
      <c r="ATA9" s="26">
        <f t="shared" si="10"/>
        <v>0</v>
      </c>
      <c r="ATB9" s="26">
        <f t="shared" si="10"/>
        <v>0</v>
      </c>
      <c r="ATC9" s="26">
        <f t="shared" si="10"/>
        <v>0</v>
      </c>
      <c r="ATD9" s="26">
        <f t="shared" si="10"/>
        <v>0</v>
      </c>
      <c r="ATE9" s="26">
        <f t="shared" si="10"/>
        <v>0</v>
      </c>
      <c r="ATF9" s="26">
        <f t="shared" si="10"/>
        <v>0</v>
      </c>
      <c r="ATG9" s="26">
        <f t="shared" si="10"/>
        <v>0</v>
      </c>
      <c r="ATH9" s="26">
        <f t="shared" si="10"/>
        <v>0</v>
      </c>
      <c r="ATI9" s="26">
        <f t="shared" si="10"/>
        <v>0</v>
      </c>
      <c r="ATJ9" s="26">
        <f t="shared" si="10"/>
        <v>0</v>
      </c>
      <c r="ATK9" s="26">
        <f t="shared" si="10"/>
        <v>0</v>
      </c>
      <c r="ATL9" s="26">
        <f t="shared" si="10"/>
        <v>0</v>
      </c>
      <c r="ATM9" s="26">
        <f t="shared" si="10"/>
        <v>0</v>
      </c>
      <c r="ATN9" s="26">
        <f t="shared" si="10"/>
        <v>0</v>
      </c>
      <c r="ATO9" s="26">
        <f t="shared" si="10"/>
        <v>0</v>
      </c>
      <c r="ATP9" s="26">
        <f t="shared" si="10"/>
        <v>0</v>
      </c>
      <c r="ATQ9" s="26">
        <f t="shared" si="10"/>
        <v>0</v>
      </c>
      <c r="ATR9" s="26">
        <f t="shared" si="10"/>
        <v>0</v>
      </c>
      <c r="ATS9" s="26">
        <f t="shared" si="10"/>
        <v>0</v>
      </c>
      <c r="ATT9" s="26">
        <f t="shared" si="10"/>
        <v>0</v>
      </c>
      <c r="ATU9" s="26">
        <f t="shared" si="10"/>
        <v>0</v>
      </c>
      <c r="ATV9" s="26">
        <f t="shared" si="10"/>
        <v>0</v>
      </c>
      <c r="ATW9" s="26">
        <f t="shared" si="10"/>
        <v>0</v>
      </c>
      <c r="ATX9" s="26">
        <f t="shared" si="10"/>
        <v>0</v>
      </c>
      <c r="ATY9" s="26">
        <f t="shared" si="10"/>
        <v>0</v>
      </c>
      <c r="ATZ9" s="26">
        <f t="shared" si="10"/>
        <v>0</v>
      </c>
      <c r="AUA9" s="26">
        <f t="shared" si="10"/>
        <v>0</v>
      </c>
      <c r="AUB9" s="26">
        <f t="shared" si="10"/>
        <v>0</v>
      </c>
      <c r="AUC9" s="26">
        <f t="shared" si="10"/>
        <v>0</v>
      </c>
      <c r="AUD9" s="26">
        <f t="shared" si="10"/>
        <v>0</v>
      </c>
      <c r="AUE9" s="26">
        <f t="shared" si="10"/>
        <v>0</v>
      </c>
      <c r="AUF9" s="26">
        <f t="shared" si="10"/>
        <v>0</v>
      </c>
      <c r="AUG9" s="26">
        <f t="shared" si="10"/>
        <v>0</v>
      </c>
      <c r="AUH9" s="26">
        <f t="shared" si="10"/>
        <v>0</v>
      </c>
      <c r="AUI9" s="26">
        <f t="shared" si="10"/>
        <v>0</v>
      </c>
      <c r="AUJ9" s="26">
        <f t="shared" si="10"/>
        <v>0</v>
      </c>
      <c r="AUK9" s="26">
        <f t="shared" si="10"/>
        <v>0</v>
      </c>
      <c r="AUL9" s="26">
        <f t="shared" si="10"/>
        <v>0</v>
      </c>
      <c r="AUM9" s="26">
        <f t="shared" si="10"/>
        <v>0</v>
      </c>
      <c r="AUN9" s="26">
        <f t="shared" si="10"/>
        <v>0</v>
      </c>
      <c r="AUO9" s="26">
        <f t="shared" si="10"/>
        <v>0</v>
      </c>
      <c r="AUP9" s="26">
        <f t="shared" si="10"/>
        <v>0</v>
      </c>
      <c r="AUQ9" s="26">
        <f t="shared" ref="AUQ9:AXB9" si="11">AUO9+AUM9</f>
        <v>0</v>
      </c>
      <c r="AUR9" s="26">
        <f t="shared" si="11"/>
        <v>0</v>
      </c>
      <c r="AUS9" s="26">
        <f t="shared" si="11"/>
        <v>0</v>
      </c>
      <c r="AUT9" s="26">
        <f t="shared" si="11"/>
        <v>0</v>
      </c>
      <c r="AUU9" s="26">
        <f t="shared" si="11"/>
        <v>0</v>
      </c>
      <c r="AUV9" s="26">
        <f t="shared" si="11"/>
        <v>0</v>
      </c>
      <c r="AUW9" s="26">
        <f t="shared" si="11"/>
        <v>0</v>
      </c>
      <c r="AUX9" s="26">
        <f t="shared" si="11"/>
        <v>0</v>
      </c>
      <c r="AUY9" s="26">
        <f t="shared" si="11"/>
        <v>0</v>
      </c>
      <c r="AUZ9" s="26">
        <f t="shared" si="11"/>
        <v>0</v>
      </c>
      <c r="AVA9" s="26">
        <f t="shared" si="11"/>
        <v>0</v>
      </c>
      <c r="AVB9" s="26">
        <f t="shared" si="11"/>
        <v>0</v>
      </c>
      <c r="AVC9" s="26">
        <f t="shared" si="11"/>
        <v>0</v>
      </c>
      <c r="AVD9" s="26">
        <f t="shared" si="11"/>
        <v>0</v>
      </c>
      <c r="AVE9" s="26">
        <f t="shared" si="11"/>
        <v>0</v>
      </c>
      <c r="AVF9" s="26">
        <f t="shared" si="11"/>
        <v>0</v>
      </c>
      <c r="AVG9" s="26">
        <f t="shared" si="11"/>
        <v>0</v>
      </c>
      <c r="AVH9" s="26">
        <f t="shared" si="11"/>
        <v>0</v>
      </c>
      <c r="AVI9" s="26">
        <f t="shared" si="11"/>
        <v>0</v>
      </c>
      <c r="AVJ9" s="26">
        <f t="shared" si="11"/>
        <v>0</v>
      </c>
      <c r="AVK9" s="26">
        <f t="shared" si="11"/>
        <v>0</v>
      </c>
      <c r="AVL9" s="26">
        <f t="shared" si="11"/>
        <v>0</v>
      </c>
      <c r="AVM9" s="26">
        <f t="shared" si="11"/>
        <v>0</v>
      </c>
      <c r="AVN9" s="26">
        <f t="shared" si="11"/>
        <v>0</v>
      </c>
      <c r="AVO9" s="26">
        <f t="shared" si="11"/>
        <v>0</v>
      </c>
      <c r="AVP9" s="26">
        <f t="shared" si="11"/>
        <v>0</v>
      </c>
      <c r="AVQ9" s="26">
        <f t="shared" si="11"/>
        <v>0</v>
      </c>
      <c r="AVR9" s="26">
        <f t="shared" si="11"/>
        <v>0</v>
      </c>
      <c r="AVS9" s="26">
        <f t="shared" si="11"/>
        <v>0</v>
      </c>
      <c r="AVT9" s="26">
        <f t="shared" si="11"/>
        <v>0</v>
      </c>
      <c r="AVU9" s="26">
        <f t="shared" si="11"/>
        <v>0</v>
      </c>
      <c r="AVV9" s="26">
        <f t="shared" si="11"/>
        <v>0</v>
      </c>
      <c r="AVW9" s="26">
        <f t="shared" si="11"/>
        <v>0</v>
      </c>
      <c r="AVX9" s="26">
        <f t="shared" si="11"/>
        <v>0</v>
      </c>
      <c r="AVY9" s="26">
        <f t="shared" si="11"/>
        <v>0</v>
      </c>
      <c r="AVZ9" s="26">
        <f t="shared" si="11"/>
        <v>0</v>
      </c>
      <c r="AWA9" s="26">
        <f t="shared" si="11"/>
        <v>0</v>
      </c>
      <c r="AWB9" s="26">
        <f t="shared" si="11"/>
        <v>0</v>
      </c>
      <c r="AWC9" s="26">
        <f t="shared" si="11"/>
        <v>0</v>
      </c>
      <c r="AWD9" s="26">
        <f t="shared" si="11"/>
        <v>0</v>
      </c>
      <c r="AWE9" s="26">
        <f t="shared" si="11"/>
        <v>0</v>
      </c>
      <c r="AWF9" s="26">
        <f t="shared" si="11"/>
        <v>0</v>
      </c>
      <c r="AWG9" s="26">
        <f t="shared" si="11"/>
        <v>0</v>
      </c>
      <c r="AWH9" s="26">
        <f t="shared" si="11"/>
        <v>0</v>
      </c>
      <c r="AWI9" s="26">
        <f t="shared" si="11"/>
        <v>0</v>
      </c>
      <c r="AWJ9" s="26">
        <f t="shared" si="11"/>
        <v>0</v>
      </c>
      <c r="AWK9" s="26">
        <f t="shared" si="11"/>
        <v>0</v>
      </c>
      <c r="AWL9" s="26">
        <f t="shared" si="11"/>
        <v>0</v>
      </c>
      <c r="AWM9" s="26">
        <f t="shared" si="11"/>
        <v>0</v>
      </c>
      <c r="AWN9" s="26">
        <f t="shared" si="11"/>
        <v>0</v>
      </c>
      <c r="AWO9" s="26">
        <f t="shared" si="11"/>
        <v>0</v>
      </c>
      <c r="AWP9" s="26">
        <f t="shared" si="11"/>
        <v>0</v>
      </c>
      <c r="AWQ9" s="26">
        <f t="shared" si="11"/>
        <v>0</v>
      </c>
      <c r="AWR9" s="26">
        <f t="shared" si="11"/>
        <v>0</v>
      </c>
      <c r="AWS9" s="26">
        <f t="shared" si="11"/>
        <v>0</v>
      </c>
      <c r="AWT9" s="26">
        <f t="shared" si="11"/>
        <v>0</v>
      </c>
      <c r="AWU9" s="26">
        <f t="shared" si="11"/>
        <v>0</v>
      </c>
      <c r="AWV9" s="26">
        <f t="shared" si="11"/>
        <v>0</v>
      </c>
      <c r="AWW9" s="26">
        <f t="shared" si="11"/>
        <v>0</v>
      </c>
      <c r="AWX9" s="26">
        <f t="shared" si="11"/>
        <v>0</v>
      </c>
      <c r="AWY9" s="26">
        <f t="shared" si="11"/>
        <v>0</v>
      </c>
      <c r="AWZ9" s="26">
        <f t="shared" si="11"/>
        <v>0</v>
      </c>
      <c r="AXA9" s="26">
        <f t="shared" si="11"/>
        <v>0</v>
      </c>
      <c r="AXB9" s="26">
        <f t="shared" si="11"/>
        <v>0</v>
      </c>
      <c r="AXC9" s="26">
        <f t="shared" ref="AXC9:AZN9" si="12">AXA9+AWY9</f>
        <v>0</v>
      </c>
      <c r="AXD9" s="26">
        <f t="shared" si="12"/>
        <v>0</v>
      </c>
      <c r="AXE9" s="26">
        <f t="shared" si="12"/>
        <v>0</v>
      </c>
      <c r="AXF9" s="26">
        <f t="shared" si="12"/>
        <v>0</v>
      </c>
      <c r="AXG9" s="26">
        <f t="shared" si="12"/>
        <v>0</v>
      </c>
      <c r="AXH9" s="26">
        <f t="shared" si="12"/>
        <v>0</v>
      </c>
      <c r="AXI9" s="26">
        <f t="shared" si="12"/>
        <v>0</v>
      </c>
      <c r="AXJ9" s="26">
        <f t="shared" si="12"/>
        <v>0</v>
      </c>
      <c r="AXK9" s="26">
        <f t="shared" si="12"/>
        <v>0</v>
      </c>
      <c r="AXL9" s="26">
        <f t="shared" si="12"/>
        <v>0</v>
      </c>
      <c r="AXM9" s="26">
        <f t="shared" si="12"/>
        <v>0</v>
      </c>
      <c r="AXN9" s="26">
        <f t="shared" si="12"/>
        <v>0</v>
      </c>
      <c r="AXO9" s="26">
        <f t="shared" si="12"/>
        <v>0</v>
      </c>
      <c r="AXP9" s="26">
        <f t="shared" si="12"/>
        <v>0</v>
      </c>
      <c r="AXQ9" s="26">
        <f t="shared" si="12"/>
        <v>0</v>
      </c>
      <c r="AXR9" s="26">
        <f t="shared" si="12"/>
        <v>0</v>
      </c>
      <c r="AXS9" s="26">
        <f t="shared" si="12"/>
        <v>0</v>
      </c>
      <c r="AXT9" s="26">
        <f t="shared" si="12"/>
        <v>0</v>
      </c>
      <c r="AXU9" s="26">
        <f t="shared" si="12"/>
        <v>0</v>
      </c>
      <c r="AXV9" s="26">
        <f t="shared" si="12"/>
        <v>0</v>
      </c>
      <c r="AXW9" s="26">
        <f t="shared" si="12"/>
        <v>0</v>
      </c>
      <c r="AXX9" s="26">
        <f t="shared" si="12"/>
        <v>0</v>
      </c>
      <c r="AXY9" s="26">
        <f t="shared" si="12"/>
        <v>0</v>
      </c>
      <c r="AXZ9" s="26">
        <f t="shared" si="12"/>
        <v>0</v>
      </c>
      <c r="AYA9" s="26">
        <f t="shared" si="12"/>
        <v>0</v>
      </c>
      <c r="AYB9" s="26">
        <f t="shared" si="12"/>
        <v>0</v>
      </c>
      <c r="AYC9" s="26">
        <f t="shared" si="12"/>
        <v>0</v>
      </c>
      <c r="AYD9" s="26">
        <f t="shared" si="12"/>
        <v>0</v>
      </c>
      <c r="AYE9" s="26">
        <f t="shared" si="12"/>
        <v>0</v>
      </c>
      <c r="AYF9" s="26">
        <f t="shared" si="12"/>
        <v>0</v>
      </c>
      <c r="AYG9" s="26">
        <f t="shared" si="12"/>
        <v>0</v>
      </c>
      <c r="AYH9" s="26">
        <f t="shared" si="12"/>
        <v>0</v>
      </c>
      <c r="AYI9" s="26">
        <f t="shared" si="12"/>
        <v>0</v>
      </c>
      <c r="AYJ9" s="26">
        <f t="shared" si="12"/>
        <v>0</v>
      </c>
      <c r="AYK9" s="26">
        <f t="shared" si="12"/>
        <v>0</v>
      </c>
      <c r="AYL9" s="26">
        <f t="shared" si="12"/>
        <v>0</v>
      </c>
      <c r="AYM9" s="26">
        <f t="shared" si="12"/>
        <v>0</v>
      </c>
      <c r="AYN9" s="26">
        <f t="shared" si="12"/>
        <v>0</v>
      </c>
      <c r="AYO9" s="26">
        <f t="shared" si="12"/>
        <v>0</v>
      </c>
      <c r="AYP9" s="26">
        <f t="shared" si="12"/>
        <v>0</v>
      </c>
      <c r="AYQ9" s="26">
        <f t="shared" si="12"/>
        <v>0</v>
      </c>
      <c r="AYR9" s="26">
        <f t="shared" si="12"/>
        <v>0</v>
      </c>
      <c r="AYS9" s="26">
        <f t="shared" si="12"/>
        <v>0</v>
      </c>
      <c r="AYT9" s="26">
        <f t="shared" si="12"/>
        <v>0</v>
      </c>
      <c r="AYU9" s="26">
        <f t="shared" si="12"/>
        <v>0</v>
      </c>
      <c r="AYV9" s="26">
        <f t="shared" si="12"/>
        <v>0</v>
      </c>
      <c r="AYW9" s="26">
        <f t="shared" si="12"/>
        <v>0</v>
      </c>
      <c r="AYX9" s="26">
        <f t="shared" si="12"/>
        <v>0</v>
      </c>
      <c r="AYY9" s="26">
        <f t="shared" si="12"/>
        <v>0</v>
      </c>
      <c r="AYZ9" s="26">
        <f t="shared" si="12"/>
        <v>0</v>
      </c>
      <c r="AZA9" s="26">
        <f t="shared" si="12"/>
        <v>0</v>
      </c>
      <c r="AZB9" s="26">
        <f t="shared" si="12"/>
        <v>0</v>
      </c>
      <c r="AZC9" s="26">
        <f t="shared" si="12"/>
        <v>0</v>
      </c>
      <c r="AZD9" s="26">
        <f t="shared" si="12"/>
        <v>0</v>
      </c>
      <c r="AZE9" s="26">
        <f t="shared" si="12"/>
        <v>0</v>
      </c>
      <c r="AZF9" s="26">
        <f t="shared" si="12"/>
        <v>0</v>
      </c>
      <c r="AZG9" s="26">
        <f t="shared" si="12"/>
        <v>0</v>
      </c>
      <c r="AZH9" s="26">
        <f t="shared" si="12"/>
        <v>0</v>
      </c>
      <c r="AZI9" s="26">
        <f t="shared" si="12"/>
        <v>0</v>
      </c>
      <c r="AZJ9" s="26">
        <f t="shared" si="12"/>
        <v>0</v>
      </c>
      <c r="AZK9" s="26">
        <f t="shared" si="12"/>
        <v>0</v>
      </c>
      <c r="AZL9" s="26">
        <f t="shared" si="12"/>
        <v>0</v>
      </c>
      <c r="AZM9" s="26">
        <f t="shared" si="12"/>
        <v>0</v>
      </c>
      <c r="AZN9" s="26">
        <f t="shared" si="12"/>
        <v>0</v>
      </c>
      <c r="AZO9" s="26">
        <f t="shared" ref="AZO9:BBZ9" si="13">AZM9+AZK9</f>
        <v>0</v>
      </c>
      <c r="AZP9" s="26">
        <f t="shared" si="13"/>
        <v>0</v>
      </c>
      <c r="AZQ9" s="26">
        <f t="shared" si="13"/>
        <v>0</v>
      </c>
      <c r="AZR9" s="26">
        <f t="shared" si="13"/>
        <v>0</v>
      </c>
      <c r="AZS9" s="26">
        <f t="shared" si="13"/>
        <v>0</v>
      </c>
      <c r="AZT9" s="26">
        <f t="shared" si="13"/>
        <v>0</v>
      </c>
      <c r="AZU9" s="26">
        <f t="shared" si="13"/>
        <v>0</v>
      </c>
      <c r="AZV9" s="26">
        <f t="shared" si="13"/>
        <v>0</v>
      </c>
      <c r="AZW9" s="26">
        <f t="shared" si="13"/>
        <v>0</v>
      </c>
      <c r="AZX9" s="26">
        <f t="shared" si="13"/>
        <v>0</v>
      </c>
      <c r="AZY9" s="26">
        <f t="shared" si="13"/>
        <v>0</v>
      </c>
      <c r="AZZ9" s="26">
        <f t="shared" si="13"/>
        <v>0</v>
      </c>
      <c r="BAA9" s="26">
        <f t="shared" si="13"/>
        <v>0</v>
      </c>
      <c r="BAB9" s="26">
        <f t="shared" si="13"/>
        <v>0</v>
      </c>
      <c r="BAC9" s="26">
        <f t="shared" si="13"/>
        <v>0</v>
      </c>
      <c r="BAD9" s="26">
        <f t="shared" si="13"/>
        <v>0</v>
      </c>
      <c r="BAE9" s="26">
        <f t="shared" si="13"/>
        <v>0</v>
      </c>
      <c r="BAF9" s="26">
        <f t="shared" si="13"/>
        <v>0</v>
      </c>
      <c r="BAG9" s="26">
        <f t="shared" si="13"/>
        <v>0</v>
      </c>
      <c r="BAH9" s="26">
        <f t="shared" si="13"/>
        <v>0</v>
      </c>
      <c r="BAI9" s="26">
        <f t="shared" si="13"/>
        <v>0</v>
      </c>
      <c r="BAJ9" s="26">
        <f t="shared" si="13"/>
        <v>0</v>
      </c>
      <c r="BAK9" s="26">
        <f t="shared" si="13"/>
        <v>0</v>
      </c>
      <c r="BAL9" s="26">
        <f t="shared" si="13"/>
        <v>0</v>
      </c>
      <c r="BAM9" s="26">
        <f t="shared" si="13"/>
        <v>0</v>
      </c>
      <c r="BAN9" s="26">
        <f t="shared" si="13"/>
        <v>0</v>
      </c>
      <c r="BAO9" s="26">
        <f t="shared" si="13"/>
        <v>0</v>
      </c>
      <c r="BAP9" s="26">
        <f t="shared" si="13"/>
        <v>0</v>
      </c>
      <c r="BAQ9" s="26">
        <f t="shared" si="13"/>
        <v>0</v>
      </c>
      <c r="BAR9" s="26">
        <f t="shared" si="13"/>
        <v>0</v>
      </c>
      <c r="BAS9" s="26">
        <f t="shared" si="13"/>
        <v>0</v>
      </c>
      <c r="BAT9" s="26">
        <f t="shared" si="13"/>
        <v>0</v>
      </c>
      <c r="BAU9" s="26">
        <f t="shared" si="13"/>
        <v>0</v>
      </c>
      <c r="BAV9" s="26">
        <f t="shared" si="13"/>
        <v>0</v>
      </c>
      <c r="BAW9" s="26">
        <f t="shared" si="13"/>
        <v>0</v>
      </c>
      <c r="BAX9" s="26">
        <f t="shared" si="13"/>
        <v>0</v>
      </c>
      <c r="BAY9" s="26">
        <f t="shared" si="13"/>
        <v>0</v>
      </c>
      <c r="BAZ9" s="26">
        <f t="shared" si="13"/>
        <v>0</v>
      </c>
      <c r="BBA9" s="26">
        <f t="shared" si="13"/>
        <v>0</v>
      </c>
      <c r="BBB9" s="26">
        <f t="shared" si="13"/>
        <v>0</v>
      </c>
      <c r="BBC9" s="26">
        <f t="shared" si="13"/>
        <v>0</v>
      </c>
      <c r="BBD9" s="26">
        <f t="shared" si="13"/>
        <v>0</v>
      </c>
      <c r="BBE9" s="26">
        <f t="shared" si="13"/>
        <v>0</v>
      </c>
      <c r="BBF9" s="26">
        <f t="shared" si="13"/>
        <v>0</v>
      </c>
      <c r="BBG9" s="26">
        <f t="shared" si="13"/>
        <v>0</v>
      </c>
      <c r="BBH9" s="26">
        <f t="shared" si="13"/>
        <v>0</v>
      </c>
      <c r="BBI9" s="26">
        <f t="shared" si="13"/>
        <v>0</v>
      </c>
      <c r="BBJ9" s="26">
        <f t="shared" si="13"/>
        <v>0</v>
      </c>
      <c r="BBK9" s="26">
        <f t="shared" si="13"/>
        <v>0</v>
      </c>
      <c r="BBL9" s="26">
        <f t="shared" si="13"/>
        <v>0</v>
      </c>
      <c r="BBM9" s="26">
        <f t="shared" si="13"/>
        <v>0</v>
      </c>
      <c r="BBN9" s="26">
        <f t="shared" si="13"/>
        <v>0</v>
      </c>
      <c r="BBO9" s="26">
        <f t="shared" si="13"/>
        <v>0</v>
      </c>
      <c r="BBP9" s="26">
        <f t="shared" si="13"/>
        <v>0</v>
      </c>
      <c r="BBQ9" s="26">
        <f t="shared" si="13"/>
        <v>0</v>
      </c>
      <c r="BBR9" s="26">
        <f t="shared" si="13"/>
        <v>0</v>
      </c>
      <c r="BBS9" s="26">
        <f t="shared" si="13"/>
        <v>0</v>
      </c>
      <c r="BBT9" s="26">
        <f t="shared" si="13"/>
        <v>0</v>
      </c>
      <c r="BBU9" s="26">
        <f t="shared" si="13"/>
        <v>0</v>
      </c>
      <c r="BBV9" s="26">
        <f t="shared" si="13"/>
        <v>0</v>
      </c>
      <c r="BBW9" s="26">
        <f t="shared" si="13"/>
        <v>0</v>
      </c>
      <c r="BBX9" s="26">
        <f t="shared" si="13"/>
        <v>0</v>
      </c>
      <c r="BBY9" s="26">
        <f t="shared" si="13"/>
        <v>0</v>
      </c>
      <c r="BBZ9" s="26">
        <f t="shared" si="13"/>
        <v>0</v>
      </c>
      <c r="BCA9" s="26">
        <f t="shared" ref="BCA9:BEL9" si="14">BBY9+BBW9</f>
        <v>0</v>
      </c>
      <c r="BCB9" s="26">
        <f t="shared" si="14"/>
        <v>0</v>
      </c>
      <c r="BCC9" s="26">
        <f t="shared" si="14"/>
        <v>0</v>
      </c>
      <c r="BCD9" s="26">
        <f t="shared" si="14"/>
        <v>0</v>
      </c>
      <c r="BCE9" s="26">
        <f t="shared" si="14"/>
        <v>0</v>
      </c>
      <c r="BCF9" s="26">
        <f t="shared" si="14"/>
        <v>0</v>
      </c>
      <c r="BCG9" s="26">
        <f t="shared" si="14"/>
        <v>0</v>
      </c>
      <c r="BCH9" s="26">
        <f t="shared" si="14"/>
        <v>0</v>
      </c>
      <c r="BCI9" s="26">
        <f t="shared" si="14"/>
        <v>0</v>
      </c>
      <c r="BCJ9" s="26">
        <f t="shared" si="14"/>
        <v>0</v>
      </c>
      <c r="BCK9" s="26">
        <f t="shared" si="14"/>
        <v>0</v>
      </c>
      <c r="BCL9" s="26">
        <f t="shared" si="14"/>
        <v>0</v>
      </c>
      <c r="BCM9" s="26">
        <f t="shared" si="14"/>
        <v>0</v>
      </c>
      <c r="BCN9" s="26">
        <f t="shared" si="14"/>
        <v>0</v>
      </c>
      <c r="BCO9" s="26">
        <f t="shared" si="14"/>
        <v>0</v>
      </c>
      <c r="BCP9" s="26">
        <f t="shared" si="14"/>
        <v>0</v>
      </c>
      <c r="BCQ9" s="26">
        <f t="shared" si="14"/>
        <v>0</v>
      </c>
      <c r="BCR9" s="26">
        <f t="shared" si="14"/>
        <v>0</v>
      </c>
      <c r="BCS9" s="26">
        <f t="shared" si="14"/>
        <v>0</v>
      </c>
      <c r="BCT9" s="26">
        <f t="shared" si="14"/>
        <v>0</v>
      </c>
      <c r="BCU9" s="26">
        <f t="shared" si="14"/>
        <v>0</v>
      </c>
      <c r="BCV9" s="26">
        <f t="shared" si="14"/>
        <v>0</v>
      </c>
      <c r="BCW9" s="26">
        <f t="shared" si="14"/>
        <v>0</v>
      </c>
      <c r="BCX9" s="26">
        <f t="shared" si="14"/>
        <v>0</v>
      </c>
      <c r="BCY9" s="26">
        <f t="shared" si="14"/>
        <v>0</v>
      </c>
      <c r="BCZ9" s="26">
        <f t="shared" si="14"/>
        <v>0</v>
      </c>
      <c r="BDA9" s="26">
        <f t="shared" si="14"/>
        <v>0</v>
      </c>
      <c r="BDB9" s="26">
        <f t="shared" si="14"/>
        <v>0</v>
      </c>
      <c r="BDC9" s="26">
        <f t="shared" si="14"/>
        <v>0</v>
      </c>
      <c r="BDD9" s="26">
        <f t="shared" si="14"/>
        <v>0</v>
      </c>
      <c r="BDE9" s="26">
        <f t="shared" si="14"/>
        <v>0</v>
      </c>
      <c r="BDF9" s="26">
        <f t="shared" si="14"/>
        <v>0</v>
      </c>
      <c r="BDG9" s="26">
        <f t="shared" si="14"/>
        <v>0</v>
      </c>
      <c r="BDH9" s="26">
        <f t="shared" si="14"/>
        <v>0</v>
      </c>
      <c r="BDI9" s="26">
        <f t="shared" si="14"/>
        <v>0</v>
      </c>
      <c r="BDJ9" s="26">
        <f t="shared" si="14"/>
        <v>0</v>
      </c>
      <c r="BDK9" s="26">
        <f t="shared" si="14"/>
        <v>0</v>
      </c>
      <c r="BDL9" s="26">
        <f t="shared" si="14"/>
        <v>0</v>
      </c>
      <c r="BDM9" s="26">
        <f t="shared" si="14"/>
        <v>0</v>
      </c>
      <c r="BDN9" s="26">
        <f t="shared" si="14"/>
        <v>0</v>
      </c>
      <c r="BDO9" s="26">
        <f t="shared" si="14"/>
        <v>0</v>
      </c>
      <c r="BDP9" s="26">
        <f t="shared" si="14"/>
        <v>0</v>
      </c>
      <c r="BDQ9" s="26">
        <f t="shared" si="14"/>
        <v>0</v>
      </c>
      <c r="BDR9" s="26">
        <f t="shared" si="14"/>
        <v>0</v>
      </c>
      <c r="BDS9" s="26">
        <f t="shared" si="14"/>
        <v>0</v>
      </c>
      <c r="BDT9" s="26">
        <f t="shared" si="14"/>
        <v>0</v>
      </c>
      <c r="BDU9" s="26">
        <f t="shared" si="14"/>
        <v>0</v>
      </c>
      <c r="BDV9" s="26">
        <f t="shared" si="14"/>
        <v>0</v>
      </c>
      <c r="BDW9" s="26">
        <f t="shared" si="14"/>
        <v>0</v>
      </c>
      <c r="BDX9" s="26">
        <f t="shared" si="14"/>
        <v>0</v>
      </c>
      <c r="BDY9" s="26">
        <f t="shared" si="14"/>
        <v>0</v>
      </c>
      <c r="BDZ9" s="26">
        <f t="shared" si="14"/>
        <v>0</v>
      </c>
      <c r="BEA9" s="26">
        <f t="shared" si="14"/>
        <v>0</v>
      </c>
      <c r="BEB9" s="26">
        <f t="shared" si="14"/>
        <v>0</v>
      </c>
      <c r="BEC9" s="26">
        <f t="shared" si="14"/>
        <v>0</v>
      </c>
      <c r="BED9" s="26">
        <f t="shared" si="14"/>
        <v>0</v>
      </c>
      <c r="BEE9" s="26">
        <f t="shared" si="14"/>
        <v>0</v>
      </c>
      <c r="BEF9" s="26">
        <f t="shared" si="14"/>
        <v>0</v>
      </c>
      <c r="BEG9" s="26">
        <f t="shared" si="14"/>
        <v>0</v>
      </c>
      <c r="BEH9" s="26">
        <f t="shared" si="14"/>
        <v>0</v>
      </c>
      <c r="BEI9" s="26">
        <f t="shared" si="14"/>
        <v>0</v>
      </c>
      <c r="BEJ9" s="26">
        <f t="shared" si="14"/>
        <v>0</v>
      </c>
      <c r="BEK9" s="26">
        <f t="shared" si="14"/>
        <v>0</v>
      </c>
      <c r="BEL9" s="26">
        <f t="shared" si="14"/>
        <v>0</v>
      </c>
      <c r="BEM9" s="26">
        <f t="shared" ref="BEM9:BGX9" si="15">BEK9+BEI9</f>
        <v>0</v>
      </c>
      <c r="BEN9" s="26">
        <f t="shared" si="15"/>
        <v>0</v>
      </c>
      <c r="BEO9" s="26">
        <f t="shared" si="15"/>
        <v>0</v>
      </c>
      <c r="BEP9" s="26">
        <f t="shared" si="15"/>
        <v>0</v>
      </c>
      <c r="BEQ9" s="26">
        <f t="shared" si="15"/>
        <v>0</v>
      </c>
      <c r="BER9" s="26">
        <f t="shared" si="15"/>
        <v>0</v>
      </c>
      <c r="BES9" s="26">
        <f t="shared" si="15"/>
        <v>0</v>
      </c>
      <c r="BET9" s="26">
        <f t="shared" si="15"/>
        <v>0</v>
      </c>
      <c r="BEU9" s="26">
        <f t="shared" si="15"/>
        <v>0</v>
      </c>
      <c r="BEV9" s="26">
        <f t="shared" si="15"/>
        <v>0</v>
      </c>
      <c r="BEW9" s="26">
        <f t="shared" si="15"/>
        <v>0</v>
      </c>
      <c r="BEX9" s="26">
        <f t="shared" si="15"/>
        <v>0</v>
      </c>
      <c r="BEY9" s="26">
        <f t="shared" si="15"/>
        <v>0</v>
      </c>
      <c r="BEZ9" s="26">
        <f t="shared" si="15"/>
        <v>0</v>
      </c>
      <c r="BFA9" s="26">
        <f t="shared" si="15"/>
        <v>0</v>
      </c>
      <c r="BFB9" s="26">
        <f t="shared" si="15"/>
        <v>0</v>
      </c>
      <c r="BFC9" s="26">
        <f t="shared" si="15"/>
        <v>0</v>
      </c>
      <c r="BFD9" s="26">
        <f t="shared" si="15"/>
        <v>0</v>
      </c>
      <c r="BFE9" s="26">
        <f t="shared" si="15"/>
        <v>0</v>
      </c>
      <c r="BFF9" s="26">
        <f t="shared" si="15"/>
        <v>0</v>
      </c>
      <c r="BFG9" s="26">
        <f t="shared" si="15"/>
        <v>0</v>
      </c>
      <c r="BFH9" s="26">
        <f t="shared" si="15"/>
        <v>0</v>
      </c>
      <c r="BFI9" s="26">
        <f t="shared" si="15"/>
        <v>0</v>
      </c>
      <c r="BFJ9" s="26">
        <f t="shared" si="15"/>
        <v>0</v>
      </c>
      <c r="BFK9" s="26">
        <f t="shared" si="15"/>
        <v>0</v>
      </c>
      <c r="BFL9" s="26">
        <f t="shared" si="15"/>
        <v>0</v>
      </c>
      <c r="BFM9" s="26">
        <f t="shared" si="15"/>
        <v>0</v>
      </c>
      <c r="BFN9" s="26">
        <f t="shared" si="15"/>
        <v>0</v>
      </c>
      <c r="BFO9" s="26">
        <f t="shared" si="15"/>
        <v>0</v>
      </c>
      <c r="BFP9" s="26">
        <f t="shared" si="15"/>
        <v>0</v>
      </c>
      <c r="BFQ9" s="26">
        <f t="shared" si="15"/>
        <v>0</v>
      </c>
      <c r="BFR9" s="26">
        <f t="shared" si="15"/>
        <v>0</v>
      </c>
      <c r="BFS9" s="26">
        <f t="shared" si="15"/>
        <v>0</v>
      </c>
      <c r="BFT9" s="26">
        <f t="shared" si="15"/>
        <v>0</v>
      </c>
      <c r="BFU9" s="26">
        <f t="shared" si="15"/>
        <v>0</v>
      </c>
      <c r="BFV9" s="26">
        <f t="shared" si="15"/>
        <v>0</v>
      </c>
      <c r="BFW9" s="26">
        <f t="shared" si="15"/>
        <v>0</v>
      </c>
      <c r="BFX9" s="26">
        <f t="shared" si="15"/>
        <v>0</v>
      </c>
      <c r="BFY9" s="26">
        <f t="shared" si="15"/>
        <v>0</v>
      </c>
      <c r="BFZ9" s="26">
        <f t="shared" si="15"/>
        <v>0</v>
      </c>
      <c r="BGA9" s="26">
        <f t="shared" si="15"/>
        <v>0</v>
      </c>
      <c r="BGB9" s="26">
        <f t="shared" si="15"/>
        <v>0</v>
      </c>
      <c r="BGC9" s="26">
        <f t="shared" si="15"/>
        <v>0</v>
      </c>
      <c r="BGD9" s="26">
        <f t="shared" si="15"/>
        <v>0</v>
      </c>
      <c r="BGE9" s="26">
        <f t="shared" si="15"/>
        <v>0</v>
      </c>
      <c r="BGF9" s="26">
        <f t="shared" si="15"/>
        <v>0</v>
      </c>
      <c r="BGG9" s="26">
        <f t="shared" si="15"/>
        <v>0</v>
      </c>
      <c r="BGH9" s="26">
        <f t="shared" si="15"/>
        <v>0</v>
      </c>
      <c r="BGI9" s="26">
        <f t="shared" si="15"/>
        <v>0</v>
      </c>
      <c r="BGJ9" s="26">
        <f t="shared" si="15"/>
        <v>0</v>
      </c>
      <c r="BGK9" s="26">
        <f t="shared" si="15"/>
        <v>0</v>
      </c>
      <c r="BGL9" s="26">
        <f t="shared" si="15"/>
        <v>0</v>
      </c>
      <c r="BGM9" s="26">
        <f t="shared" si="15"/>
        <v>0</v>
      </c>
      <c r="BGN9" s="26">
        <f t="shared" si="15"/>
        <v>0</v>
      </c>
      <c r="BGO9" s="26">
        <f t="shared" si="15"/>
        <v>0</v>
      </c>
      <c r="BGP9" s="26">
        <f t="shared" si="15"/>
        <v>0</v>
      </c>
      <c r="BGQ9" s="26">
        <f t="shared" si="15"/>
        <v>0</v>
      </c>
      <c r="BGR9" s="26">
        <f t="shared" si="15"/>
        <v>0</v>
      </c>
      <c r="BGS9" s="26">
        <f t="shared" si="15"/>
        <v>0</v>
      </c>
      <c r="BGT9" s="26">
        <f t="shared" si="15"/>
        <v>0</v>
      </c>
      <c r="BGU9" s="26">
        <f t="shared" si="15"/>
        <v>0</v>
      </c>
      <c r="BGV9" s="26">
        <f t="shared" si="15"/>
        <v>0</v>
      </c>
      <c r="BGW9" s="26">
        <f t="shared" si="15"/>
        <v>0</v>
      </c>
      <c r="BGX9" s="26">
        <f t="shared" si="15"/>
        <v>0</v>
      </c>
      <c r="BGY9" s="26">
        <f t="shared" ref="BGY9:BJJ9" si="16">BGW9+BGU9</f>
        <v>0</v>
      </c>
      <c r="BGZ9" s="26">
        <f t="shared" si="16"/>
        <v>0</v>
      </c>
      <c r="BHA9" s="26">
        <f t="shared" si="16"/>
        <v>0</v>
      </c>
      <c r="BHB9" s="26">
        <f t="shared" si="16"/>
        <v>0</v>
      </c>
      <c r="BHC9" s="26">
        <f t="shared" si="16"/>
        <v>0</v>
      </c>
      <c r="BHD9" s="26">
        <f t="shared" si="16"/>
        <v>0</v>
      </c>
      <c r="BHE9" s="26">
        <f t="shared" si="16"/>
        <v>0</v>
      </c>
      <c r="BHF9" s="26">
        <f t="shared" si="16"/>
        <v>0</v>
      </c>
      <c r="BHG9" s="26">
        <f t="shared" si="16"/>
        <v>0</v>
      </c>
      <c r="BHH9" s="26">
        <f t="shared" si="16"/>
        <v>0</v>
      </c>
      <c r="BHI9" s="26">
        <f t="shared" si="16"/>
        <v>0</v>
      </c>
      <c r="BHJ9" s="26">
        <f t="shared" si="16"/>
        <v>0</v>
      </c>
      <c r="BHK9" s="26">
        <f t="shared" si="16"/>
        <v>0</v>
      </c>
      <c r="BHL9" s="26">
        <f t="shared" si="16"/>
        <v>0</v>
      </c>
      <c r="BHM9" s="26">
        <f t="shared" si="16"/>
        <v>0</v>
      </c>
      <c r="BHN9" s="26">
        <f t="shared" si="16"/>
        <v>0</v>
      </c>
      <c r="BHO9" s="26">
        <f t="shared" si="16"/>
        <v>0</v>
      </c>
      <c r="BHP9" s="26">
        <f t="shared" si="16"/>
        <v>0</v>
      </c>
      <c r="BHQ9" s="26">
        <f t="shared" si="16"/>
        <v>0</v>
      </c>
      <c r="BHR9" s="26">
        <f t="shared" si="16"/>
        <v>0</v>
      </c>
      <c r="BHS9" s="26">
        <f t="shared" si="16"/>
        <v>0</v>
      </c>
      <c r="BHT9" s="26">
        <f t="shared" si="16"/>
        <v>0</v>
      </c>
      <c r="BHU9" s="26">
        <f t="shared" si="16"/>
        <v>0</v>
      </c>
      <c r="BHV9" s="26">
        <f t="shared" si="16"/>
        <v>0</v>
      </c>
      <c r="BHW9" s="26">
        <f t="shared" si="16"/>
        <v>0</v>
      </c>
      <c r="BHX9" s="26">
        <f t="shared" si="16"/>
        <v>0</v>
      </c>
      <c r="BHY9" s="26">
        <f t="shared" si="16"/>
        <v>0</v>
      </c>
      <c r="BHZ9" s="26">
        <f t="shared" si="16"/>
        <v>0</v>
      </c>
      <c r="BIA9" s="26">
        <f t="shared" si="16"/>
        <v>0</v>
      </c>
      <c r="BIB9" s="26">
        <f t="shared" si="16"/>
        <v>0</v>
      </c>
      <c r="BIC9" s="26">
        <f t="shared" si="16"/>
        <v>0</v>
      </c>
      <c r="BID9" s="26">
        <f t="shared" si="16"/>
        <v>0</v>
      </c>
      <c r="BIE9" s="26">
        <f t="shared" si="16"/>
        <v>0</v>
      </c>
      <c r="BIF9" s="26">
        <f t="shared" si="16"/>
        <v>0</v>
      </c>
      <c r="BIG9" s="26">
        <f t="shared" si="16"/>
        <v>0</v>
      </c>
      <c r="BIH9" s="26">
        <f t="shared" si="16"/>
        <v>0</v>
      </c>
      <c r="BII9" s="26">
        <f t="shared" si="16"/>
        <v>0</v>
      </c>
      <c r="BIJ9" s="26">
        <f t="shared" si="16"/>
        <v>0</v>
      </c>
      <c r="BIK9" s="26">
        <f t="shared" si="16"/>
        <v>0</v>
      </c>
      <c r="BIL9" s="26">
        <f t="shared" si="16"/>
        <v>0</v>
      </c>
      <c r="BIM9" s="26">
        <f t="shared" si="16"/>
        <v>0</v>
      </c>
      <c r="BIN9" s="26">
        <f t="shared" si="16"/>
        <v>0</v>
      </c>
      <c r="BIO9" s="26">
        <f t="shared" si="16"/>
        <v>0</v>
      </c>
      <c r="BIP9" s="26">
        <f t="shared" si="16"/>
        <v>0</v>
      </c>
      <c r="BIQ9" s="26">
        <f t="shared" si="16"/>
        <v>0</v>
      </c>
      <c r="BIR9" s="26">
        <f t="shared" si="16"/>
        <v>0</v>
      </c>
      <c r="BIS9" s="26">
        <f t="shared" si="16"/>
        <v>0</v>
      </c>
      <c r="BIT9" s="26">
        <f t="shared" si="16"/>
        <v>0</v>
      </c>
      <c r="BIU9" s="26">
        <f t="shared" si="16"/>
        <v>0</v>
      </c>
      <c r="BIV9" s="26">
        <f t="shared" si="16"/>
        <v>0</v>
      </c>
      <c r="BIW9" s="26">
        <f t="shared" si="16"/>
        <v>0</v>
      </c>
      <c r="BIX9" s="26">
        <f t="shared" si="16"/>
        <v>0</v>
      </c>
      <c r="BIY9" s="26">
        <f t="shared" si="16"/>
        <v>0</v>
      </c>
      <c r="BIZ9" s="26">
        <f t="shared" si="16"/>
        <v>0</v>
      </c>
      <c r="BJA9" s="26">
        <f t="shared" si="16"/>
        <v>0</v>
      </c>
      <c r="BJB9" s="26">
        <f t="shared" si="16"/>
        <v>0</v>
      </c>
      <c r="BJC9" s="26">
        <f t="shared" si="16"/>
        <v>0</v>
      </c>
      <c r="BJD9" s="26">
        <f t="shared" si="16"/>
        <v>0</v>
      </c>
      <c r="BJE9" s="26">
        <f t="shared" si="16"/>
        <v>0</v>
      </c>
      <c r="BJF9" s="26">
        <f t="shared" si="16"/>
        <v>0</v>
      </c>
      <c r="BJG9" s="26">
        <f t="shared" si="16"/>
        <v>0</v>
      </c>
      <c r="BJH9" s="26">
        <f t="shared" si="16"/>
        <v>0</v>
      </c>
      <c r="BJI9" s="26">
        <f t="shared" si="16"/>
        <v>0</v>
      </c>
      <c r="BJJ9" s="26">
        <f t="shared" si="16"/>
        <v>0</v>
      </c>
      <c r="BJK9" s="26">
        <f t="shared" ref="BJK9:BLV9" si="17">BJI9+BJG9</f>
        <v>0</v>
      </c>
      <c r="BJL9" s="26">
        <f t="shared" si="17"/>
        <v>0</v>
      </c>
      <c r="BJM9" s="26">
        <f t="shared" si="17"/>
        <v>0</v>
      </c>
      <c r="BJN9" s="26">
        <f t="shared" si="17"/>
        <v>0</v>
      </c>
      <c r="BJO9" s="26">
        <f t="shared" si="17"/>
        <v>0</v>
      </c>
      <c r="BJP9" s="26">
        <f t="shared" si="17"/>
        <v>0</v>
      </c>
      <c r="BJQ9" s="26">
        <f t="shared" si="17"/>
        <v>0</v>
      </c>
      <c r="BJR9" s="26">
        <f t="shared" si="17"/>
        <v>0</v>
      </c>
      <c r="BJS9" s="26">
        <f t="shared" si="17"/>
        <v>0</v>
      </c>
      <c r="BJT9" s="26">
        <f t="shared" si="17"/>
        <v>0</v>
      </c>
      <c r="BJU9" s="26">
        <f t="shared" si="17"/>
        <v>0</v>
      </c>
      <c r="BJV9" s="26">
        <f t="shared" si="17"/>
        <v>0</v>
      </c>
      <c r="BJW9" s="26">
        <f t="shared" si="17"/>
        <v>0</v>
      </c>
      <c r="BJX9" s="26">
        <f t="shared" si="17"/>
        <v>0</v>
      </c>
      <c r="BJY9" s="26">
        <f t="shared" si="17"/>
        <v>0</v>
      </c>
      <c r="BJZ9" s="26">
        <f t="shared" si="17"/>
        <v>0</v>
      </c>
      <c r="BKA9" s="26">
        <f t="shared" si="17"/>
        <v>0</v>
      </c>
      <c r="BKB9" s="26">
        <f t="shared" si="17"/>
        <v>0</v>
      </c>
      <c r="BKC9" s="26">
        <f t="shared" si="17"/>
        <v>0</v>
      </c>
      <c r="BKD9" s="26">
        <f t="shared" si="17"/>
        <v>0</v>
      </c>
      <c r="BKE9" s="26">
        <f t="shared" si="17"/>
        <v>0</v>
      </c>
      <c r="BKF9" s="26">
        <f t="shared" si="17"/>
        <v>0</v>
      </c>
      <c r="BKG9" s="26">
        <f t="shared" si="17"/>
        <v>0</v>
      </c>
      <c r="BKH9" s="26">
        <f t="shared" si="17"/>
        <v>0</v>
      </c>
      <c r="BKI9" s="26">
        <f t="shared" si="17"/>
        <v>0</v>
      </c>
      <c r="BKJ9" s="26">
        <f t="shared" si="17"/>
        <v>0</v>
      </c>
      <c r="BKK9" s="26">
        <f t="shared" si="17"/>
        <v>0</v>
      </c>
      <c r="BKL9" s="26">
        <f t="shared" si="17"/>
        <v>0</v>
      </c>
      <c r="BKM9" s="26">
        <f t="shared" si="17"/>
        <v>0</v>
      </c>
      <c r="BKN9" s="26">
        <f t="shared" si="17"/>
        <v>0</v>
      </c>
      <c r="BKO9" s="26">
        <f t="shared" si="17"/>
        <v>0</v>
      </c>
      <c r="BKP9" s="26">
        <f t="shared" si="17"/>
        <v>0</v>
      </c>
      <c r="BKQ9" s="26">
        <f t="shared" si="17"/>
        <v>0</v>
      </c>
      <c r="BKR9" s="26">
        <f t="shared" si="17"/>
        <v>0</v>
      </c>
      <c r="BKS9" s="26">
        <f t="shared" si="17"/>
        <v>0</v>
      </c>
      <c r="BKT9" s="26">
        <f t="shared" si="17"/>
        <v>0</v>
      </c>
      <c r="BKU9" s="26">
        <f t="shared" si="17"/>
        <v>0</v>
      </c>
      <c r="BKV9" s="26">
        <f t="shared" si="17"/>
        <v>0</v>
      </c>
      <c r="BKW9" s="26">
        <f t="shared" si="17"/>
        <v>0</v>
      </c>
      <c r="BKX9" s="26">
        <f t="shared" si="17"/>
        <v>0</v>
      </c>
      <c r="BKY9" s="26">
        <f t="shared" si="17"/>
        <v>0</v>
      </c>
      <c r="BKZ9" s="26">
        <f t="shared" si="17"/>
        <v>0</v>
      </c>
      <c r="BLA9" s="26">
        <f t="shared" si="17"/>
        <v>0</v>
      </c>
      <c r="BLB9" s="26">
        <f t="shared" si="17"/>
        <v>0</v>
      </c>
      <c r="BLC9" s="26">
        <f t="shared" si="17"/>
        <v>0</v>
      </c>
      <c r="BLD9" s="26">
        <f t="shared" si="17"/>
        <v>0</v>
      </c>
      <c r="BLE9" s="26">
        <f t="shared" si="17"/>
        <v>0</v>
      </c>
      <c r="BLF9" s="26">
        <f t="shared" si="17"/>
        <v>0</v>
      </c>
      <c r="BLG9" s="26">
        <f t="shared" si="17"/>
        <v>0</v>
      </c>
      <c r="BLH9" s="26">
        <f t="shared" si="17"/>
        <v>0</v>
      </c>
      <c r="BLI9" s="26">
        <f t="shared" si="17"/>
        <v>0</v>
      </c>
      <c r="BLJ9" s="26">
        <f t="shared" si="17"/>
        <v>0</v>
      </c>
      <c r="BLK9" s="26">
        <f t="shared" si="17"/>
        <v>0</v>
      </c>
      <c r="BLL9" s="26">
        <f t="shared" si="17"/>
        <v>0</v>
      </c>
      <c r="BLM9" s="26">
        <f t="shared" si="17"/>
        <v>0</v>
      </c>
      <c r="BLN9" s="26">
        <f t="shared" si="17"/>
        <v>0</v>
      </c>
      <c r="BLO9" s="26">
        <f t="shared" si="17"/>
        <v>0</v>
      </c>
      <c r="BLP9" s="26">
        <f t="shared" si="17"/>
        <v>0</v>
      </c>
      <c r="BLQ9" s="26">
        <f t="shared" si="17"/>
        <v>0</v>
      </c>
      <c r="BLR9" s="26">
        <f t="shared" si="17"/>
        <v>0</v>
      </c>
      <c r="BLS9" s="26">
        <f t="shared" si="17"/>
        <v>0</v>
      </c>
      <c r="BLT9" s="26">
        <f t="shared" si="17"/>
        <v>0</v>
      </c>
      <c r="BLU9" s="26">
        <f t="shared" si="17"/>
        <v>0</v>
      </c>
      <c r="BLV9" s="26">
        <f t="shared" si="17"/>
        <v>0</v>
      </c>
      <c r="BLW9" s="26">
        <f t="shared" ref="BLW9:BOH9" si="18">BLU9+BLS9</f>
        <v>0</v>
      </c>
      <c r="BLX9" s="26">
        <f t="shared" si="18"/>
        <v>0</v>
      </c>
      <c r="BLY9" s="26">
        <f t="shared" si="18"/>
        <v>0</v>
      </c>
      <c r="BLZ9" s="26">
        <f t="shared" si="18"/>
        <v>0</v>
      </c>
      <c r="BMA9" s="26">
        <f t="shared" si="18"/>
        <v>0</v>
      </c>
      <c r="BMB9" s="26">
        <f t="shared" si="18"/>
        <v>0</v>
      </c>
      <c r="BMC9" s="26">
        <f t="shared" si="18"/>
        <v>0</v>
      </c>
      <c r="BMD9" s="26">
        <f t="shared" si="18"/>
        <v>0</v>
      </c>
      <c r="BME9" s="26">
        <f t="shared" si="18"/>
        <v>0</v>
      </c>
      <c r="BMF9" s="26">
        <f t="shared" si="18"/>
        <v>0</v>
      </c>
      <c r="BMG9" s="26">
        <f t="shared" si="18"/>
        <v>0</v>
      </c>
      <c r="BMH9" s="26">
        <f t="shared" si="18"/>
        <v>0</v>
      </c>
      <c r="BMI9" s="26">
        <f t="shared" si="18"/>
        <v>0</v>
      </c>
      <c r="BMJ9" s="26">
        <f t="shared" si="18"/>
        <v>0</v>
      </c>
      <c r="BMK9" s="26">
        <f t="shared" si="18"/>
        <v>0</v>
      </c>
      <c r="BML9" s="26">
        <f t="shared" si="18"/>
        <v>0</v>
      </c>
      <c r="BMM9" s="26">
        <f t="shared" si="18"/>
        <v>0</v>
      </c>
      <c r="BMN9" s="26">
        <f t="shared" si="18"/>
        <v>0</v>
      </c>
      <c r="BMO9" s="26">
        <f t="shared" si="18"/>
        <v>0</v>
      </c>
      <c r="BMP9" s="26">
        <f t="shared" si="18"/>
        <v>0</v>
      </c>
      <c r="BMQ9" s="26">
        <f t="shared" si="18"/>
        <v>0</v>
      </c>
      <c r="BMR9" s="26">
        <f t="shared" si="18"/>
        <v>0</v>
      </c>
      <c r="BMS9" s="26">
        <f t="shared" si="18"/>
        <v>0</v>
      </c>
      <c r="BMT9" s="26">
        <f t="shared" si="18"/>
        <v>0</v>
      </c>
      <c r="BMU9" s="26">
        <f t="shared" si="18"/>
        <v>0</v>
      </c>
      <c r="BMV9" s="26">
        <f t="shared" si="18"/>
        <v>0</v>
      </c>
      <c r="BMW9" s="26">
        <f t="shared" si="18"/>
        <v>0</v>
      </c>
      <c r="BMX9" s="26">
        <f t="shared" si="18"/>
        <v>0</v>
      </c>
      <c r="BMY9" s="26">
        <f t="shared" si="18"/>
        <v>0</v>
      </c>
      <c r="BMZ9" s="26">
        <f t="shared" si="18"/>
        <v>0</v>
      </c>
      <c r="BNA9" s="26">
        <f t="shared" si="18"/>
        <v>0</v>
      </c>
      <c r="BNB9" s="26">
        <f t="shared" si="18"/>
        <v>0</v>
      </c>
      <c r="BNC9" s="26">
        <f t="shared" si="18"/>
        <v>0</v>
      </c>
      <c r="BND9" s="26">
        <f t="shared" si="18"/>
        <v>0</v>
      </c>
      <c r="BNE9" s="26">
        <f t="shared" si="18"/>
        <v>0</v>
      </c>
      <c r="BNF9" s="26">
        <f t="shared" si="18"/>
        <v>0</v>
      </c>
      <c r="BNG9" s="26">
        <f t="shared" si="18"/>
        <v>0</v>
      </c>
      <c r="BNH9" s="26">
        <f t="shared" si="18"/>
        <v>0</v>
      </c>
      <c r="BNI9" s="26">
        <f t="shared" si="18"/>
        <v>0</v>
      </c>
      <c r="BNJ9" s="26">
        <f t="shared" si="18"/>
        <v>0</v>
      </c>
      <c r="BNK9" s="26">
        <f t="shared" si="18"/>
        <v>0</v>
      </c>
      <c r="BNL9" s="26">
        <f t="shared" si="18"/>
        <v>0</v>
      </c>
      <c r="BNM9" s="26">
        <f t="shared" si="18"/>
        <v>0</v>
      </c>
      <c r="BNN9" s="26">
        <f t="shared" si="18"/>
        <v>0</v>
      </c>
      <c r="BNO9" s="26">
        <f t="shared" si="18"/>
        <v>0</v>
      </c>
      <c r="BNP9" s="26">
        <f t="shared" si="18"/>
        <v>0</v>
      </c>
      <c r="BNQ9" s="26">
        <f t="shared" si="18"/>
        <v>0</v>
      </c>
      <c r="BNR9" s="26">
        <f t="shared" si="18"/>
        <v>0</v>
      </c>
      <c r="BNS9" s="26">
        <f t="shared" si="18"/>
        <v>0</v>
      </c>
      <c r="BNT9" s="26">
        <f t="shared" si="18"/>
        <v>0</v>
      </c>
      <c r="BNU9" s="26">
        <f t="shared" si="18"/>
        <v>0</v>
      </c>
      <c r="BNV9" s="26">
        <f t="shared" si="18"/>
        <v>0</v>
      </c>
      <c r="BNW9" s="26">
        <f t="shared" si="18"/>
        <v>0</v>
      </c>
      <c r="BNX9" s="26">
        <f t="shared" si="18"/>
        <v>0</v>
      </c>
      <c r="BNY9" s="26">
        <f t="shared" si="18"/>
        <v>0</v>
      </c>
      <c r="BNZ9" s="26">
        <f t="shared" si="18"/>
        <v>0</v>
      </c>
      <c r="BOA9" s="26">
        <f t="shared" si="18"/>
        <v>0</v>
      </c>
      <c r="BOB9" s="26">
        <f t="shared" si="18"/>
        <v>0</v>
      </c>
      <c r="BOC9" s="26">
        <f t="shared" si="18"/>
        <v>0</v>
      </c>
      <c r="BOD9" s="26">
        <f t="shared" si="18"/>
        <v>0</v>
      </c>
      <c r="BOE9" s="26">
        <f t="shared" si="18"/>
        <v>0</v>
      </c>
      <c r="BOF9" s="26">
        <f t="shared" si="18"/>
        <v>0</v>
      </c>
      <c r="BOG9" s="26">
        <f t="shared" si="18"/>
        <v>0</v>
      </c>
      <c r="BOH9" s="26">
        <f t="shared" si="18"/>
        <v>0</v>
      </c>
      <c r="BOI9" s="26">
        <f t="shared" ref="BOI9:BQT9" si="19">BOG9+BOE9</f>
        <v>0</v>
      </c>
      <c r="BOJ9" s="26">
        <f t="shared" si="19"/>
        <v>0</v>
      </c>
      <c r="BOK9" s="26">
        <f t="shared" si="19"/>
        <v>0</v>
      </c>
      <c r="BOL9" s="26">
        <f t="shared" si="19"/>
        <v>0</v>
      </c>
      <c r="BOM9" s="26">
        <f t="shared" si="19"/>
        <v>0</v>
      </c>
      <c r="BON9" s="26">
        <f t="shared" si="19"/>
        <v>0</v>
      </c>
      <c r="BOO9" s="26">
        <f t="shared" si="19"/>
        <v>0</v>
      </c>
      <c r="BOP9" s="26">
        <f t="shared" si="19"/>
        <v>0</v>
      </c>
      <c r="BOQ9" s="26">
        <f t="shared" si="19"/>
        <v>0</v>
      </c>
      <c r="BOR9" s="26">
        <f t="shared" si="19"/>
        <v>0</v>
      </c>
      <c r="BOS9" s="26">
        <f t="shared" si="19"/>
        <v>0</v>
      </c>
      <c r="BOT9" s="26">
        <f t="shared" si="19"/>
        <v>0</v>
      </c>
      <c r="BOU9" s="26">
        <f t="shared" si="19"/>
        <v>0</v>
      </c>
      <c r="BOV9" s="26">
        <f t="shared" si="19"/>
        <v>0</v>
      </c>
      <c r="BOW9" s="26">
        <f t="shared" si="19"/>
        <v>0</v>
      </c>
      <c r="BOX9" s="26">
        <f t="shared" si="19"/>
        <v>0</v>
      </c>
      <c r="BOY9" s="26">
        <f t="shared" si="19"/>
        <v>0</v>
      </c>
      <c r="BOZ9" s="26">
        <f t="shared" si="19"/>
        <v>0</v>
      </c>
      <c r="BPA9" s="26">
        <f t="shared" si="19"/>
        <v>0</v>
      </c>
      <c r="BPB9" s="26">
        <f t="shared" si="19"/>
        <v>0</v>
      </c>
      <c r="BPC9" s="26">
        <f t="shared" si="19"/>
        <v>0</v>
      </c>
      <c r="BPD9" s="26">
        <f t="shared" si="19"/>
        <v>0</v>
      </c>
      <c r="BPE9" s="26">
        <f t="shared" si="19"/>
        <v>0</v>
      </c>
      <c r="BPF9" s="26">
        <f t="shared" si="19"/>
        <v>0</v>
      </c>
      <c r="BPG9" s="26">
        <f t="shared" si="19"/>
        <v>0</v>
      </c>
      <c r="BPH9" s="26">
        <f t="shared" si="19"/>
        <v>0</v>
      </c>
      <c r="BPI9" s="26">
        <f t="shared" si="19"/>
        <v>0</v>
      </c>
      <c r="BPJ9" s="26">
        <f t="shared" si="19"/>
        <v>0</v>
      </c>
      <c r="BPK9" s="26">
        <f t="shared" si="19"/>
        <v>0</v>
      </c>
      <c r="BPL9" s="26">
        <f t="shared" si="19"/>
        <v>0</v>
      </c>
      <c r="BPM9" s="26">
        <f t="shared" si="19"/>
        <v>0</v>
      </c>
      <c r="BPN9" s="26">
        <f t="shared" si="19"/>
        <v>0</v>
      </c>
      <c r="BPO9" s="26">
        <f t="shared" si="19"/>
        <v>0</v>
      </c>
      <c r="BPP9" s="26">
        <f t="shared" si="19"/>
        <v>0</v>
      </c>
      <c r="BPQ9" s="26">
        <f t="shared" si="19"/>
        <v>0</v>
      </c>
      <c r="BPR9" s="26">
        <f t="shared" si="19"/>
        <v>0</v>
      </c>
      <c r="BPS9" s="26">
        <f t="shared" si="19"/>
        <v>0</v>
      </c>
      <c r="BPT9" s="26">
        <f t="shared" si="19"/>
        <v>0</v>
      </c>
      <c r="BPU9" s="26">
        <f t="shared" si="19"/>
        <v>0</v>
      </c>
      <c r="BPV9" s="26">
        <f t="shared" si="19"/>
        <v>0</v>
      </c>
      <c r="BPW9" s="26">
        <f t="shared" si="19"/>
        <v>0</v>
      </c>
      <c r="BPX9" s="26">
        <f t="shared" si="19"/>
        <v>0</v>
      </c>
      <c r="BPY9" s="26">
        <f t="shared" si="19"/>
        <v>0</v>
      </c>
      <c r="BPZ9" s="26">
        <f t="shared" si="19"/>
        <v>0</v>
      </c>
      <c r="BQA9" s="26">
        <f t="shared" si="19"/>
        <v>0</v>
      </c>
      <c r="BQB9" s="26">
        <f t="shared" si="19"/>
        <v>0</v>
      </c>
      <c r="BQC9" s="26">
        <f t="shared" si="19"/>
        <v>0</v>
      </c>
      <c r="BQD9" s="26">
        <f t="shared" si="19"/>
        <v>0</v>
      </c>
      <c r="BQE9" s="26">
        <f t="shared" si="19"/>
        <v>0</v>
      </c>
      <c r="BQF9" s="26">
        <f t="shared" si="19"/>
        <v>0</v>
      </c>
      <c r="BQG9" s="26">
        <f t="shared" si="19"/>
        <v>0</v>
      </c>
      <c r="BQH9" s="26">
        <f t="shared" si="19"/>
        <v>0</v>
      </c>
      <c r="BQI9" s="26">
        <f t="shared" si="19"/>
        <v>0</v>
      </c>
      <c r="BQJ9" s="26">
        <f t="shared" si="19"/>
        <v>0</v>
      </c>
      <c r="BQK9" s="26">
        <f t="shared" si="19"/>
        <v>0</v>
      </c>
      <c r="BQL9" s="26">
        <f t="shared" si="19"/>
        <v>0</v>
      </c>
      <c r="BQM9" s="26">
        <f t="shared" si="19"/>
        <v>0</v>
      </c>
      <c r="BQN9" s="26">
        <f t="shared" si="19"/>
        <v>0</v>
      </c>
      <c r="BQO9" s="26">
        <f t="shared" si="19"/>
        <v>0</v>
      </c>
      <c r="BQP9" s="26">
        <f t="shared" si="19"/>
        <v>0</v>
      </c>
      <c r="BQQ9" s="26">
        <f t="shared" si="19"/>
        <v>0</v>
      </c>
      <c r="BQR9" s="26">
        <f t="shared" si="19"/>
        <v>0</v>
      </c>
      <c r="BQS9" s="26">
        <f t="shared" si="19"/>
        <v>0</v>
      </c>
      <c r="BQT9" s="26">
        <f t="shared" si="19"/>
        <v>0</v>
      </c>
      <c r="BQU9" s="26">
        <f t="shared" ref="BQU9:BTF9" si="20">BQS9+BQQ9</f>
        <v>0</v>
      </c>
      <c r="BQV9" s="26">
        <f t="shared" si="20"/>
        <v>0</v>
      </c>
      <c r="BQW9" s="26">
        <f t="shared" si="20"/>
        <v>0</v>
      </c>
      <c r="BQX9" s="26">
        <f t="shared" si="20"/>
        <v>0</v>
      </c>
      <c r="BQY9" s="26">
        <f t="shared" si="20"/>
        <v>0</v>
      </c>
      <c r="BQZ9" s="26">
        <f t="shared" si="20"/>
        <v>0</v>
      </c>
      <c r="BRA9" s="26">
        <f t="shared" si="20"/>
        <v>0</v>
      </c>
      <c r="BRB9" s="26">
        <f t="shared" si="20"/>
        <v>0</v>
      </c>
      <c r="BRC9" s="26">
        <f t="shared" si="20"/>
        <v>0</v>
      </c>
      <c r="BRD9" s="26">
        <f t="shared" si="20"/>
        <v>0</v>
      </c>
      <c r="BRE9" s="26">
        <f t="shared" si="20"/>
        <v>0</v>
      </c>
      <c r="BRF9" s="26">
        <f t="shared" si="20"/>
        <v>0</v>
      </c>
      <c r="BRG9" s="26">
        <f t="shared" si="20"/>
        <v>0</v>
      </c>
      <c r="BRH9" s="26">
        <f t="shared" si="20"/>
        <v>0</v>
      </c>
      <c r="BRI9" s="26">
        <f t="shared" si="20"/>
        <v>0</v>
      </c>
      <c r="BRJ9" s="26">
        <f t="shared" si="20"/>
        <v>0</v>
      </c>
      <c r="BRK9" s="26">
        <f t="shared" si="20"/>
        <v>0</v>
      </c>
      <c r="BRL9" s="26">
        <f t="shared" si="20"/>
        <v>0</v>
      </c>
      <c r="BRM9" s="26">
        <f t="shared" si="20"/>
        <v>0</v>
      </c>
      <c r="BRN9" s="26">
        <f t="shared" si="20"/>
        <v>0</v>
      </c>
      <c r="BRO9" s="26">
        <f t="shared" si="20"/>
        <v>0</v>
      </c>
      <c r="BRP9" s="26">
        <f t="shared" si="20"/>
        <v>0</v>
      </c>
      <c r="BRQ9" s="26">
        <f t="shared" si="20"/>
        <v>0</v>
      </c>
      <c r="BRR9" s="26">
        <f t="shared" si="20"/>
        <v>0</v>
      </c>
      <c r="BRS9" s="26">
        <f t="shared" si="20"/>
        <v>0</v>
      </c>
      <c r="BRT9" s="26">
        <f t="shared" si="20"/>
        <v>0</v>
      </c>
      <c r="BRU9" s="26">
        <f t="shared" si="20"/>
        <v>0</v>
      </c>
      <c r="BRV9" s="26">
        <f t="shared" si="20"/>
        <v>0</v>
      </c>
      <c r="BRW9" s="26">
        <f t="shared" si="20"/>
        <v>0</v>
      </c>
      <c r="BRX9" s="26">
        <f t="shared" si="20"/>
        <v>0</v>
      </c>
      <c r="BRY9" s="26">
        <f t="shared" si="20"/>
        <v>0</v>
      </c>
      <c r="BRZ9" s="26">
        <f t="shared" si="20"/>
        <v>0</v>
      </c>
      <c r="BSA9" s="26">
        <f t="shared" si="20"/>
        <v>0</v>
      </c>
      <c r="BSB9" s="26">
        <f t="shared" si="20"/>
        <v>0</v>
      </c>
      <c r="BSC9" s="26">
        <f t="shared" si="20"/>
        <v>0</v>
      </c>
      <c r="BSD9" s="26">
        <f t="shared" si="20"/>
        <v>0</v>
      </c>
      <c r="BSE9" s="26">
        <f t="shared" si="20"/>
        <v>0</v>
      </c>
      <c r="BSF9" s="26">
        <f t="shared" si="20"/>
        <v>0</v>
      </c>
      <c r="BSG9" s="26">
        <f t="shared" si="20"/>
        <v>0</v>
      </c>
      <c r="BSH9" s="26">
        <f t="shared" si="20"/>
        <v>0</v>
      </c>
      <c r="BSI9" s="26">
        <f t="shared" si="20"/>
        <v>0</v>
      </c>
      <c r="BSJ9" s="26">
        <f t="shared" si="20"/>
        <v>0</v>
      </c>
      <c r="BSK9" s="26">
        <f t="shared" si="20"/>
        <v>0</v>
      </c>
      <c r="BSL9" s="26">
        <f t="shared" si="20"/>
        <v>0</v>
      </c>
      <c r="BSM9" s="26">
        <f t="shared" si="20"/>
        <v>0</v>
      </c>
      <c r="BSN9" s="26">
        <f t="shared" si="20"/>
        <v>0</v>
      </c>
      <c r="BSO9" s="26">
        <f t="shared" si="20"/>
        <v>0</v>
      </c>
      <c r="BSP9" s="26">
        <f t="shared" si="20"/>
        <v>0</v>
      </c>
      <c r="BSQ9" s="26">
        <f t="shared" si="20"/>
        <v>0</v>
      </c>
      <c r="BSR9" s="26">
        <f t="shared" si="20"/>
        <v>0</v>
      </c>
      <c r="BSS9" s="26">
        <f t="shared" si="20"/>
        <v>0</v>
      </c>
      <c r="BST9" s="26">
        <f t="shared" si="20"/>
        <v>0</v>
      </c>
      <c r="BSU9" s="26">
        <f t="shared" si="20"/>
        <v>0</v>
      </c>
      <c r="BSV9" s="26">
        <f t="shared" si="20"/>
        <v>0</v>
      </c>
      <c r="BSW9" s="26">
        <f t="shared" si="20"/>
        <v>0</v>
      </c>
      <c r="BSX9" s="26">
        <f t="shared" si="20"/>
        <v>0</v>
      </c>
      <c r="BSY9" s="26">
        <f t="shared" si="20"/>
        <v>0</v>
      </c>
      <c r="BSZ9" s="26">
        <f t="shared" si="20"/>
        <v>0</v>
      </c>
      <c r="BTA9" s="26">
        <f t="shared" si="20"/>
        <v>0</v>
      </c>
      <c r="BTB9" s="26">
        <f t="shared" si="20"/>
        <v>0</v>
      </c>
      <c r="BTC9" s="26">
        <f t="shared" si="20"/>
        <v>0</v>
      </c>
      <c r="BTD9" s="26">
        <f t="shared" si="20"/>
        <v>0</v>
      </c>
      <c r="BTE9" s="26">
        <f t="shared" si="20"/>
        <v>0</v>
      </c>
      <c r="BTF9" s="26">
        <f t="shared" si="20"/>
        <v>0</v>
      </c>
      <c r="BTG9" s="26">
        <f t="shared" ref="BTG9:BVR9" si="21">BTE9+BTC9</f>
        <v>0</v>
      </c>
      <c r="BTH9" s="26">
        <f t="shared" si="21"/>
        <v>0</v>
      </c>
      <c r="BTI9" s="26">
        <f t="shared" si="21"/>
        <v>0</v>
      </c>
      <c r="BTJ9" s="26">
        <f t="shared" si="21"/>
        <v>0</v>
      </c>
      <c r="BTK9" s="26">
        <f t="shared" si="21"/>
        <v>0</v>
      </c>
      <c r="BTL9" s="26">
        <f t="shared" si="21"/>
        <v>0</v>
      </c>
      <c r="BTM9" s="26">
        <f t="shared" si="21"/>
        <v>0</v>
      </c>
      <c r="BTN9" s="26">
        <f t="shared" si="21"/>
        <v>0</v>
      </c>
      <c r="BTO9" s="26">
        <f t="shared" si="21"/>
        <v>0</v>
      </c>
      <c r="BTP9" s="26">
        <f t="shared" si="21"/>
        <v>0</v>
      </c>
      <c r="BTQ9" s="26">
        <f t="shared" si="21"/>
        <v>0</v>
      </c>
      <c r="BTR9" s="26">
        <f t="shared" si="21"/>
        <v>0</v>
      </c>
      <c r="BTS9" s="26">
        <f t="shared" si="21"/>
        <v>0</v>
      </c>
      <c r="BTT9" s="26">
        <f t="shared" si="21"/>
        <v>0</v>
      </c>
      <c r="BTU9" s="26">
        <f t="shared" si="21"/>
        <v>0</v>
      </c>
      <c r="BTV9" s="26">
        <f t="shared" si="21"/>
        <v>0</v>
      </c>
      <c r="BTW9" s="26">
        <f t="shared" si="21"/>
        <v>0</v>
      </c>
      <c r="BTX9" s="26">
        <f t="shared" si="21"/>
        <v>0</v>
      </c>
      <c r="BTY9" s="26">
        <f t="shared" si="21"/>
        <v>0</v>
      </c>
      <c r="BTZ9" s="26">
        <f t="shared" si="21"/>
        <v>0</v>
      </c>
      <c r="BUA9" s="26">
        <f t="shared" si="21"/>
        <v>0</v>
      </c>
      <c r="BUB9" s="26">
        <f t="shared" si="21"/>
        <v>0</v>
      </c>
      <c r="BUC9" s="26">
        <f t="shared" si="21"/>
        <v>0</v>
      </c>
      <c r="BUD9" s="26">
        <f t="shared" si="21"/>
        <v>0</v>
      </c>
      <c r="BUE9" s="26">
        <f t="shared" si="21"/>
        <v>0</v>
      </c>
      <c r="BUF9" s="26">
        <f t="shared" si="21"/>
        <v>0</v>
      </c>
      <c r="BUG9" s="26">
        <f t="shared" si="21"/>
        <v>0</v>
      </c>
      <c r="BUH9" s="26">
        <f t="shared" si="21"/>
        <v>0</v>
      </c>
      <c r="BUI9" s="26">
        <f t="shared" si="21"/>
        <v>0</v>
      </c>
      <c r="BUJ9" s="26">
        <f t="shared" si="21"/>
        <v>0</v>
      </c>
      <c r="BUK9" s="26">
        <f t="shared" si="21"/>
        <v>0</v>
      </c>
      <c r="BUL9" s="26">
        <f t="shared" si="21"/>
        <v>0</v>
      </c>
      <c r="BUM9" s="26">
        <f t="shared" si="21"/>
        <v>0</v>
      </c>
      <c r="BUN9" s="26">
        <f t="shared" si="21"/>
        <v>0</v>
      </c>
      <c r="BUO9" s="26">
        <f t="shared" si="21"/>
        <v>0</v>
      </c>
      <c r="BUP9" s="26">
        <f t="shared" si="21"/>
        <v>0</v>
      </c>
      <c r="BUQ9" s="26">
        <f t="shared" si="21"/>
        <v>0</v>
      </c>
      <c r="BUR9" s="26">
        <f t="shared" si="21"/>
        <v>0</v>
      </c>
      <c r="BUS9" s="26">
        <f t="shared" si="21"/>
        <v>0</v>
      </c>
      <c r="BUT9" s="26">
        <f t="shared" si="21"/>
        <v>0</v>
      </c>
      <c r="BUU9" s="26">
        <f t="shared" si="21"/>
        <v>0</v>
      </c>
      <c r="BUV9" s="26">
        <f t="shared" si="21"/>
        <v>0</v>
      </c>
      <c r="BUW9" s="26">
        <f t="shared" si="21"/>
        <v>0</v>
      </c>
      <c r="BUX9" s="26">
        <f t="shared" si="21"/>
        <v>0</v>
      </c>
      <c r="BUY9" s="26">
        <f t="shared" si="21"/>
        <v>0</v>
      </c>
      <c r="BUZ9" s="26">
        <f t="shared" si="21"/>
        <v>0</v>
      </c>
      <c r="BVA9" s="26">
        <f t="shared" si="21"/>
        <v>0</v>
      </c>
      <c r="BVB9" s="26">
        <f t="shared" si="21"/>
        <v>0</v>
      </c>
      <c r="BVC9" s="26">
        <f t="shared" si="21"/>
        <v>0</v>
      </c>
      <c r="BVD9" s="26">
        <f t="shared" si="21"/>
        <v>0</v>
      </c>
      <c r="BVE9" s="26">
        <f t="shared" si="21"/>
        <v>0</v>
      </c>
      <c r="BVF9" s="26">
        <f t="shared" si="21"/>
        <v>0</v>
      </c>
      <c r="BVG9" s="26">
        <f t="shared" si="21"/>
        <v>0</v>
      </c>
      <c r="BVH9" s="26">
        <f t="shared" si="21"/>
        <v>0</v>
      </c>
      <c r="BVI9" s="26">
        <f t="shared" si="21"/>
        <v>0</v>
      </c>
      <c r="BVJ9" s="26">
        <f t="shared" si="21"/>
        <v>0</v>
      </c>
      <c r="BVK9" s="26">
        <f t="shared" si="21"/>
        <v>0</v>
      </c>
      <c r="BVL9" s="26">
        <f t="shared" si="21"/>
        <v>0</v>
      </c>
      <c r="BVM9" s="26">
        <f t="shared" si="21"/>
        <v>0</v>
      </c>
      <c r="BVN9" s="26">
        <f t="shared" si="21"/>
        <v>0</v>
      </c>
      <c r="BVO9" s="26">
        <f t="shared" si="21"/>
        <v>0</v>
      </c>
      <c r="BVP9" s="26">
        <f t="shared" si="21"/>
        <v>0</v>
      </c>
      <c r="BVQ9" s="26">
        <f t="shared" si="21"/>
        <v>0</v>
      </c>
      <c r="BVR9" s="26">
        <f t="shared" si="21"/>
        <v>0</v>
      </c>
      <c r="BVS9" s="26">
        <f t="shared" ref="BVS9:BYD9" si="22">BVQ9+BVO9</f>
        <v>0</v>
      </c>
      <c r="BVT9" s="26">
        <f t="shared" si="22"/>
        <v>0</v>
      </c>
      <c r="BVU9" s="26">
        <f t="shared" si="22"/>
        <v>0</v>
      </c>
      <c r="BVV9" s="26">
        <f t="shared" si="22"/>
        <v>0</v>
      </c>
      <c r="BVW9" s="26">
        <f t="shared" si="22"/>
        <v>0</v>
      </c>
      <c r="BVX9" s="26">
        <f t="shared" si="22"/>
        <v>0</v>
      </c>
      <c r="BVY9" s="26">
        <f t="shared" si="22"/>
        <v>0</v>
      </c>
      <c r="BVZ9" s="26">
        <f t="shared" si="22"/>
        <v>0</v>
      </c>
      <c r="BWA9" s="26">
        <f t="shared" si="22"/>
        <v>0</v>
      </c>
      <c r="BWB9" s="26">
        <f t="shared" si="22"/>
        <v>0</v>
      </c>
      <c r="BWC9" s="26">
        <f t="shared" si="22"/>
        <v>0</v>
      </c>
      <c r="BWD9" s="26">
        <f t="shared" si="22"/>
        <v>0</v>
      </c>
      <c r="BWE9" s="26">
        <f t="shared" si="22"/>
        <v>0</v>
      </c>
      <c r="BWF9" s="26">
        <f t="shared" si="22"/>
        <v>0</v>
      </c>
      <c r="BWG9" s="26">
        <f t="shared" si="22"/>
        <v>0</v>
      </c>
      <c r="BWH9" s="26">
        <f t="shared" si="22"/>
        <v>0</v>
      </c>
      <c r="BWI9" s="26">
        <f t="shared" si="22"/>
        <v>0</v>
      </c>
      <c r="BWJ9" s="26">
        <f t="shared" si="22"/>
        <v>0</v>
      </c>
      <c r="BWK9" s="26">
        <f t="shared" si="22"/>
        <v>0</v>
      </c>
      <c r="BWL9" s="26">
        <f t="shared" si="22"/>
        <v>0</v>
      </c>
      <c r="BWM9" s="26">
        <f t="shared" si="22"/>
        <v>0</v>
      </c>
      <c r="BWN9" s="26">
        <f t="shared" si="22"/>
        <v>0</v>
      </c>
      <c r="BWO9" s="26">
        <f t="shared" si="22"/>
        <v>0</v>
      </c>
      <c r="BWP9" s="26">
        <f t="shared" si="22"/>
        <v>0</v>
      </c>
      <c r="BWQ9" s="26">
        <f t="shared" si="22"/>
        <v>0</v>
      </c>
      <c r="BWR9" s="26">
        <f t="shared" si="22"/>
        <v>0</v>
      </c>
      <c r="BWS9" s="26">
        <f t="shared" si="22"/>
        <v>0</v>
      </c>
      <c r="BWT9" s="26">
        <f t="shared" si="22"/>
        <v>0</v>
      </c>
      <c r="BWU9" s="26">
        <f t="shared" si="22"/>
        <v>0</v>
      </c>
      <c r="BWV9" s="26">
        <f t="shared" si="22"/>
        <v>0</v>
      </c>
      <c r="BWW9" s="26">
        <f t="shared" si="22"/>
        <v>0</v>
      </c>
      <c r="BWX9" s="26">
        <f t="shared" si="22"/>
        <v>0</v>
      </c>
      <c r="BWY9" s="26">
        <f t="shared" si="22"/>
        <v>0</v>
      </c>
      <c r="BWZ9" s="26">
        <f t="shared" si="22"/>
        <v>0</v>
      </c>
      <c r="BXA9" s="26">
        <f t="shared" si="22"/>
        <v>0</v>
      </c>
      <c r="BXB9" s="26">
        <f t="shared" si="22"/>
        <v>0</v>
      </c>
      <c r="BXC9" s="26">
        <f t="shared" si="22"/>
        <v>0</v>
      </c>
      <c r="BXD9" s="26">
        <f t="shared" si="22"/>
        <v>0</v>
      </c>
      <c r="BXE9" s="26">
        <f t="shared" si="22"/>
        <v>0</v>
      </c>
      <c r="BXF9" s="26">
        <f t="shared" si="22"/>
        <v>0</v>
      </c>
      <c r="BXG9" s="26">
        <f t="shared" si="22"/>
        <v>0</v>
      </c>
      <c r="BXH9" s="26">
        <f t="shared" si="22"/>
        <v>0</v>
      </c>
      <c r="BXI9" s="26">
        <f t="shared" si="22"/>
        <v>0</v>
      </c>
      <c r="BXJ9" s="26">
        <f t="shared" si="22"/>
        <v>0</v>
      </c>
      <c r="BXK9" s="26">
        <f t="shared" si="22"/>
        <v>0</v>
      </c>
      <c r="BXL9" s="26">
        <f t="shared" si="22"/>
        <v>0</v>
      </c>
      <c r="BXM9" s="26">
        <f t="shared" si="22"/>
        <v>0</v>
      </c>
      <c r="BXN9" s="26">
        <f t="shared" si="22"/>
        <v>0</v>
      </c>
      <c r="BXO9" s="26">
        <f t="shared" si="22"/>
        <v>0</v>
      </c>
      <c r="BXP9" s="26">
        <f t="shared" si="22"/>
        <v>0</v>
      </c>
      <c r="BXQ9" s="26">
        <f t="shared" si="22"/>
        <v>0</v>
      </c>
      <c r="BXR9" s="26">
        <f t="shared" si="22"/>
        <v>0</v>
      </c>
      <c r="BXS9" s="26">
        <f t="shared" si="22"/>
        <v>0</v>
      </c>
      <c r="BXT9" s="26">
        <f t="shared" si="22"/>
        <v>0</v>
      </c>
      <c r="BXU9" s="26">
        <f t="shared" si="22"/>
        <v>0</v>
      </c>
      <c r="BXV9" s="26">
        <f t="shared" si="22"/>
        <v>0</v>
      </c>
      <c r="BXW9" s="26">
        <f t="shared" si="22"/>
        <v>0</v>
      </c>
      <c r="BXX9" s="26">
        <f t="shared" si="22"/>
        <v>0</v>
      </c>
      <c r="BXY9" s="26">
        <f t="shared" si="22"/>
        <v>0</v>
      </c>
      <c r="BXZ9" s="26">
        <f t="shared" si="22"/>
        <v>0</v>
      </c>
      <c r="BYA9" s="26">
        <f t="shared" si="22"/>
        <v>0</v>
      </c>
      <c r="BYB9" s="26">
        <f t="shared" si="22"/>
        <v>0</v>
      </c>
      <c r="BYC9" s="26">
        <f t="shared" si="22"/>
        <v>0</v>
      </c>
      <c r="BYD9" s="26">
        <f t="shared" si="22"/>
        <v>0</v>
      </c>
      <c r="BYE9" s="26">
        <f t="shared" ref="BYE9:CAP9" si="23">BYC9+BYA9</f>
        <v>0</v>
      </c>
      <c r="BYF9" s="26">
        <f t="shared" si="23"/>
        <v>0</v>
      </c>
      <c r="BYG9" s="26">
        <f t="shared" si="23"/>
        <v>0</v>
      </c>
      <c r="BYH9" s="26">
        <f t="shared" si="23"/>
        <v>0</v>
      </c>
      <c r="BYI9" s="26">
        <f t="shared" si="23"/>
        <v>0</v>
      </c>
      <c r="BYJ9" s="26">
        <f t="shared" si="23"/>
        <v>0</v>
      </c>
      <c r="BYK9" s="26">
        <f t="shared" si="23"/>
        <v>0</v>
      </c>
      <c r="BYL9" s="26">
        <f t="shared" si="23"/>
        <v>0</v>
      </c>
      <c r="BYM9" s="26">
        <f t="shared" si="23"/>
        <v>0</v>
      </c>
      <c r="BYN9" s="26">
        <f t="shared" si="23"/>
        <v>0</v>
      </c>
      <c r="BYO9" s="26">
        <f t="shared" si="23"/>
        <v>0</v>
      </c>
      <c r="BYP9" s="26">
        <f t="shared" si="23"/>
        <v>0</v>
      </c>
      <c r="BYQ9" s="26">
        <f t="shared" si="23"/>
        <v>0</v>
      </c>
      <c r="BYR9" s="26">
        <f t="shared" si="23"/>
        <v>0</v>
      </c>
      <c r="BYS9" s="26">
        <f t="shared" si="23"/>
        <v>0</v>
      </c>
      <c r="BYT9" s="26">
        <f t="shared" si="23"/>
        <v>0</v>
      </c>
      <c r="BYU9" s="26">
        <f t="shared" si="23"/>
        <v>0</v>
      </c>
      <c r="BYV9" s="26">
        <f t="shared" si="23"/>
        <v>0</v>
      </c>
      <c r="BYW9" s="26">
        <f t="shared" si="23"/>
        <v>0</v>
      </c>
      <c r="BYX9" s="26">
        <f t="shared" si="23"/>
        <v>0</v>
      </c>
      <c r="BYY9" s="26">
        <f t="shared" si="23"/>
        <v>0</v>
      </c>
      <c r="BYZ9" s="26">
        <f t="shared" si="23"/>
        <v>0</v>
      </c>
      <c r="BZA9" s="26">
        <f t="shared" si="23"/>
        <v>0</v>
      </c>
      <c r="BZB9" s="26">
        <f t="shared" si="23"/>
        <v>0</v>
      </c>
      <c r="BZC9" s="26">
        <f t="shared" si="23"/>
        <v>0</v>
      </c>
      <c r="BZD9" s="26">
        <f t="shared" si="23"/>
        <v>0</v>
      </c>
      <c r="BZE9" s="26">
        <f t="shared" si="23"/>
        <v>0</v>
      </c>
      <c r="BZF9" s="26">
        <f t="shared" si="23"/>
        <v>0</v>
      </c>
      <c r="BZG9" s="26">
        <f t="shared" si="23"/>
        <v>0</v>
      </c>
      <c r="BZH9" s="26">
        <f t="shared" si="23"/>
        <v>0</v>
      </c>
      <c r="BZI9" s="26">
        <f t="shared" si="23"/>
        <v>0</v>
      </c>
      <c r="BZJ9" s="26">
        <f t="shared" si="23"/>
        <v>0</v>
      </c>
      <c r="BZK9" s="26">
        <f t="shared" si="23"/>
        <v>0</v>
      </c>
      <c r="BZL9" s="26">
        <f t="shared" si="23"/>
        <v>0</v>
      </c>
      <c r="BZM9" s="26">
        <f t="shared" si="23"/>
        <v>0</v>
      </c>
      <c r="BZN9" s="26">
        <f t="shared" si="23"/>
        <v>0</v>
      </c>
      <c r="BZO9" s="26">
        <f t="shared" si="23"/>
        <v>0</v>
      </c>
      <c r="BZP9" s="26">
        <f t="shared" si="23"/>
        <v>0</v>
      </c>
      <c r="BZQ9" s="26">
        <f t="shared" si="23"/>
        <v>0</v>
      </c>
      <c r="BZR9" s="26">
        <f t="shared" si="23"/>
        <v>0</v>
      </c>
      <c r="BZS9" s="26">
        <f t="shared" si="23"/>
        <v>0</v>
      </c>
      <c r="BZT9" s="26">
        <f t="shared" si="23"/>
        <v>0</v>
      </c>
      <c r="BZU9" s="26">
        <f t="shared" si="23"/>
        <v>0</v>
      </c>
      <c r="BZV9" s="26">
        <f t="shared" si="23"/>
        <v>0</v>
      </c>
      <c r="BZW9" s="26">
        <f t="shared" si="23"/>
        <v>0</v>
      </c>
      <c r="BZX9" s="26">
        <f t="shared" si="23"/>
        <v>0</v>
      </c>
      <c r="BZY9" s="26">
        <f t="shared" si="23"/>
        <v>0</v>
      </c>
      <c r="BZZ9" s="26">
        <f t="shared" si="23"/>
        <v>0</v>
      </c>
      <c r="CAA9" s="26">
        <f t="shared" si="23"/>
        <v>0</v>
      </c>
      <c r="CAB9" s="26">
        <f t="shared" si="23"/>
        <v>0</v>
      </c>
      <c r="CAC9" s="26">
        <f t="shared" si="23"/>
        <v>0</v>
      </c>
      <c r="CAD9" s="26">
        <f t="shared" si="23"/>
        <v>0</v>
      </c>
      <c r="CAE9" s="26">
        <f t="shared" si="23"/>
        <v>0</v>
      </c>
      <c r="CAF9" s="26">
        <f t="shared" si="23"/>
        <v>0</v>
      </c>
      <c r="CAG9" s="26">
        <f t="shared" si="23"/>
        <v>0</v>
      </c>
      <c r="CAH9" s="26">
        <f t="shared" si="23"/>
        <v>0</v>
      </c>
      <c r="CAI9" s="26">
        <f t="shared" si="23"/>
        <v>0</v>
      </c>
      <c r="CAJ9" s="26">
        <f t="shared" si="23"/>
        <v>0</v>
      </c>
      <c r="CAK9" s="26">
        <f t="shared" si="23"/>
        <v>0</v>
      </c>
      <c r="CAL9" s="26">
        <f t="shared" si="23"/>
        <v>0</v>
      </c>
      <c r="CAM9" s="26">
        <f t="shared" si="23"/>
        <v>0</v>
      </c>
      <c r="CAN9" s="26">
        <f t="shared" si="23"/>
        <v>0</v>
      </c>
      <c r="CAO9" s="26">
        <f t="shared" si="23"/>
        <v>0</v>
      </c>
      <c r="CAP9" s="26">
        <f t="shared" si="23"/>
        <v>0</v>
      </c>
      <c r="CAQ9" s="26">
        <f t="shared" ref="CAQ9:CDB9" si="24">CAO9+CAM9</f>
        <v>0</v>
      </c>
      <c r="CAR9" s="26">
        <f t="shared" si="24"/>
        <v>0</v>
      </c>
      <c r="CAS9" s="26">
        <f t="shared" si="24"/>
        <v>0</v>
      </c>
      <c r="CAT9" s="26">
        <f t="shared" si="24"/>
        <v>0</v>
      </c>
      <c r="CAU9" s="26">
        <f t="shared" si="24"/>
        <v>0</v>
      </c>
      <c r="CAV9" s="26">
        <f t="shared" si="24"/>
        <v>0</v>
      </c>
      <c r="CAW9" s="26">
        <f t="shared" si="24"/>
        <v>0</v>
      </c>
      <c r="CAX9" s="26">
        <f t="shared" si="24"/>
        <v>0</v>
      </c>
      <c r="CAY9" s="26">
        <f t="shared" si="24"/>
        <v>0</v>
      </c>
      <c r="CAZ9" s="26">
        <f t="shared" si="24"/>
        <v>0</v>
      </c>
      <c r="CBA9" s="26">
        <f t="shared" si="24"/>
        <v>0</v>
      </c>
      <c r="CBB9" s="26">
        <f t="shared" si="24"/>
        <v>0</v>
      </c>
      <c r="CBC9" s="26">
        <f t="shared" si="24"/>
        <v>0</v>
      </c>
      <c r="CBD9" s="26">
        <f t="shared" si="24"/>
        <v>0</v>
      </c>
      <c r="CBE9" s="26">
        <f t="shared" si="24"/>
        <v>0</v>
      </c>
      <c r="CBF9" s="26">
        <f t="shared" si="24"/>
        <v>0</v>
      </c>
      <c r="CBG9" s="26">
        <f t="shared" si="24"/>
        <v>0</v>
      </c>
      <c r="CBH9" s="26">
        <f t="shared" si="24"/>
        <v>0</v>
      </c>
      <c r="CBI9" s="26">
        <f t="shared" si="24"/>
        <v>0</v>
      </c>
      <c r="CBJ9" s="26">
        <f t="shared" si="24"/>
        <v>0</v>
      </c>
      <c r="CBK9" s="26">
        <f t="shared" si="24"/>
        <v>0</v>
      </c>
      <c r="CBL9" s="26">
        <f t="shared" si="24"/>
        <v>0</v>
      </c>
      <c r="CBM9" s="26">
        <f t="shared" si="24"/>
        <v>0</v>
      </c>
      <c r="CBN9" s="26">
        <f t="shared" si="24"/>
        <v>0</v>
      </c>
      <c r="CBO9" s="26">
        <f t="shared" si="24"/>
        <v>0</v>
      </c>
      <c r="CBP9" s="26">
        <f t="shared" si="24"/>
        <v>0</v>
      </c>
      <c r="CBQ9" s="26">
        <f t="shared" si="24"/>
        <v>0</v>
      </c>
      <c r="CBR9" s="26">
        <f t="shared" si="24"/>
        <v>0</v>
      </c>
      <c r="CBS9" s="26">
        <f t="shared" si="24"/>
        <v>0</v>
      </c>
      <c r="CBT9" s="26">
        <f t="shared" si="24"/>
        <v>0</v>
      </c>
      <c r="CBU9" s="26">
        <f t="shared" si="24"/>
        <v>0</v>
      </c>
      <c r="CBV9" s="26">
        <f t="shared" si="24"/>
        <v>0</v>
      </c>
      <c r="CBW9" s="26">
        <f t="shared" si="24"/>
        <v>0</v>
      </c>
      <c r="CBX9" s="26">
        <f t="shared" si="24"/>
        <v>0</v>
      </c>
      <c r="CBY9" s="26">
        <f t="shared" si="24"/>
        <v>0</v>
      </c>
      <c r="CBZ9" s="26">
        <f t="shared" si="24"/>
        <v>0</v>
      </c>
      <c r="CCA9" s="26">
        <f t="shared" si="24"/>
        <v>0</v>
      </c>
      <c r="CCB9" s="26">
        <f t="shared" si="24"/>
        <v>0</v>
      </c>
      <c r="CCC9" s="26">
        <f t="shared" si="24"/>
        <v>0</v>
      </c>
      <c r="CCD9" s="26">
        <f t="shared" si="24"/>
        <v>0</v>
      </c>
      <c r="CCE9" s="26">
        <f t="shared" si="24"/>
        <v>0</v>
      </c>
      <c r="CCF9" s="26">
        <f t="shared" si="24"/>
        <v>0</v>
      </c>
      <c r="CCG9" s="26">
        <f t="shared" si="24"/>
        <v>0</v>
      </c>
      <c r="CCH9" s="26">
        <f t="shared" si="24"/>
        <v>0</v>
      </c>
      <c r="CCI9" s="26">
        <f t="shared" si="24"/>
        <v>0</v>
      </c>
      <c r="CCJ9" s="26">
        <f t="shared" si="24"/>
        <v>0</v>
      </c>
      <c r="CCK9" s="26">
        <f t="shared" si="24"/>
        <v>0</v>
      </c>
      <c r="CCL9" s="26">
        <f t="shared" si="24"/>
        <v>0</v>
      </c>
      <c r="CCM9" s="26">
        <f t="shared" si="24"/>
        <v>0</v>
      </c>
      <c r="CCN9" s="26">
        <f t="shared" si="24"/>
        <v>0</v>
      </c>
      <c r="CCO9" s="26">
        <f t="shared" si="24"/>
        <v>0</v>
      </c>
      <c r="CCP9" s="26">
        <f t="shared" si="24"/>
        <v>0</v>
      </c>
      <c r="CCQ9" s="26">
        <f t="shared" si="24"/>
        <v>0</v>
      </c>
      <c r="CCR9" s="26">
        <f t="shared" si="24"/>
        <v>0</v>
      </c>
      <c r="CCS9" s="26">
        <f t="shared" si="24"/>
        <v>0</v>
      </c>
      <c r="CCT9" s="26">
        <f t="shared" si="24"/>
        <v>0</v>
      </c>
      <c r="CCU9" s="26">
        <f t="shared" si="24"/>
        <v>0</v>
      </c>
      <c r="CCV9" s="26">
        <f t="shared" si="24"/>
        <v>0</v>
      </c>
      <c r="CCW9" s="26">
        <f t="shared" si="24"/>
        <v>0</v>
      </c>
      <c r="CCX9" s="26">
        <f t="shared" si="24"/>
        <v>0</v>
      </c>
      <c r="CCY9" s="26">
        <f t="shared" si="24"/>
        <v>0</v>
      </c>
      <c r="CCZ9" s="26">
        <f t="shared" si="24"/>
        <v>0</v>
      </c>
      <c r="CDA9" s="26">
        <f t="shared" si="24"/>
        <v>0</v>
      </c>
      <c r="CDB9" s="26">
        <f t="shared" si="24"/>
        <v>0</v>
      </c>
      <c r="CDC9" s="26">
        <f t="shared" ref="CDC9:CFN9" si="25">CDA9+CCY9</f>
        <v>0</v>
      </c>
      <c r="CDD9" s="26">
        <f t="shared" si="25"/>
        <v>0</v>
      </c>
      <c r="CDE9" s="26">
        <f t="shared" si="25"/>
        <v>0</v>
      </c>
      <c r="CDF9" s="26">
        <f t="shared" si="25"/>
        <v>0</v>
      </c>
      <c r="CDG9" s="26">
        <f t="shared" si="25"/>
        <v>0</v>
      </c>
      <c r="CDH9" s="26">
        <f t="shared" si="25"/>
        <v>0</v>
      </c>
      <c r="CDI9" s="26">
        <f t="shared" si="25"/>
        <v>0</v>
      </c>
      <c r="CDJ9" s="26">
        <f t="shared" si="25"/>
        <v>0</v>
      </c>
      <c r="CDK9" s="26">
        <f t="shared" si="25"/>
        <v>0</v>
      </c>
      <c r="CDL9" s="26">
        <f t="shared" si="25"/>
        <v>0</v>
      </c>
      <c r="CDM9" s="26">
        <f t="shared" si="25"/>
        <v>0</v>
      </c>
      <c r="CDN9" s="26">
        <f t="shared" si="25"/>
        <v>0</v>
      </c>
      <c r="CDO9" s="26">
        <f t="shared" si="25"/>
        <v>0</v>
      </c>
      <c r="CDP9" s="26">
        <f t="shared" si="25"/>
        <v>0</v>
      </c>
      <c r="CDQ9" s="26">
        <f t="shared" si="25"/>
        <v>0</v>
      </c>
      <c r="CDR9" s="26">
        <f t="shared" si="25"/>
        <v>0</v>
      </c>
      <c r="CDS9" s="26">
        <f t="shared" si="25"/>
        <v>0</v>
      </c>
      <c r="CDT9" s="26">
        <f t="shared" si="25"/>
        <v>0</v>
      </c>
      <c r="CDU9" s="26">
        <f t="shared" si="25"/>
        <v>0</v>
      </c>
      <c r="CDV9" s="26">
        <f t="shared" si="25"/>
        <v>0</v>
      </c>
      <c r="CDW9" s="26">
        <f t="shared" si="25"/>
        <v>0</v>
      </c>
      <c r="CDX9" s="26">
        <f t="shared" si="25"/>
        <v>0</v>
      </c>
      <c r="CDY9" s="26">
        <f t="shared" si="25"/>
        <v>0</v>
      </c>
      <c r="CDZ9" s="26">
        <f t="shared" si="25"/>
        <v>0</v>
      </c>
      <c r="CEA9" s="26">
        <f t="shared" si="25"/>
        <v>0</v>
      </c>
      <c r="CEB9" s="26">
        <f t="shared" si="25"/>
        <v>0</v>
      </c>
      <c r="CEC9" s="26">
        <f t="shared" si="25"/>
        <v>0</v>
      </c>
      <c r="CED9" s="26">
        <f t="shared" si="25"/>
        <v>0</v>
      </c>
      <c r="CEE9" s="26">
        <f t="shared" si="25"/>
        <v>0</v>
      </c>
      <c r="CEF9" s="26">
        <f t="shared" si="25"/>
        <v>0</v>
      </c>
      <c r="CEG9" s="26">
        <f t="shared" si="25"/>
        <v>0</v>
      </c>
      <c r="CEH9" s="26">
        <f t="shared" si="25"/>
        <v>0</v>
      </c>
      <c r="CEI9" s="26">
        <f t="shared" si="25"/>
        <v>0</v>
      </c>
      <c r="CEJ9" s="26">
        <f t="shared" si="25"/>
        <v>0</v>
      </c>
      <c r="CEK9" s="26">
        <f t="shared" si="25"/>
        <v>0</v>
      </c>
      <c r="CEL9" s="26">
        <f t="shared" si="25"/>
        <v>0</v>
      </c>
      <c r="CEM9" s="26">
        <f t="shared" si="25"/>
        <v>0</v>
      </c>
      <c r="CEN9" s="26">
        <f t="shared" si="25"/>
        <v>0</v>
      </c>
      <c r="CEO9" s="26">
        <f t="shared" si="25"/>
        <v>0</v>
      </c>
      <c r="CEP9" s="26">
        <f t="shared" si="25"/>
        <v>0</v>
      </c>
      <c r="CEQ9" s="26">
        <f t="shared" si="25"/>
        <v>0</v>
      </c>
      <c r="CER9" s="26">
        <f t="shared" si="25"/>
        <v>0</v>
      </c>
      <c r="CES9" s="26">
        <f t="shared" si="25"/>
        <v>0</v>
      </c>
      <c r="CET9" s="26">
        <f t="shared" si="25"/>
        <v>0</v>
      </c>
      <c r="CEU9" s="26">
        <f t="shared" si="25"/>
        <v>0</v>
      </c>
      <c r="CEV9" s="26">
        <f t="shared" si="25"/>
        <v>0</v>
      </c>
      <c r="CEW9" s="26">
        <f t="shared" si="25"/>
        <v>0</v>
      </c>
      <c r="CEX9" s="26">
        <f t="shared" si="25"/>
        <v>0</v>
      </c>
      <c r="CEY9" s="26">
        <f t="shared" si="25"/>
        <v>0</v>
      </c>
      <c r="CEZ9" s="26">
        <f t="shared" si="25"/>
        <v>0</v>
      </c>
      <c r="CFA9" s="26">
        <f t="shared" si="25"/>
        <v>0</v>
      </c>
      <c r="CFB9" s="26">
        <f t="shared" si="25"/>
        <v>0</v>
      </c>
      <c r="CFC9" s="26">
        <f t="shared" si="25"/>
        <v>0</v>
      </c>
      <c r="CFD9" s="26">
        <f t="shared" si="25"/>
        <v>0</v>
      </c>
      <c r="CFE9" s="26">
        <f t="shared" si="25"/>
        <v>0</v>
      </c>
      <c r="CFF9" s="26">
        <f t="shared" si="25"/>
        <v>0</v>
      </c>
      <c r="CFG9" s="26">
        <f t="shared" si="25"/>
        <v>0</v>
      </c>
      <c r="CFH9" s="26">
        <f t="shared" si="25"/>
        <v>0</v>
      </c>
      <c r="CFI9" s="26">
        <f t="shared" si="25"/>
        <v>0</v>
      </c>
      <c r="CFJ9" s="26">
        <f t="shared" si="25"/>
        <v>0</v>
      </c>
      <c r="CFK9" s="26">
        <f t="shared" si="25"/>
        <v>0</v>
      </c>
      <c r="CFL9" s="26">
        <f t="shared" si="25"/>
        <v>0</v>
      </c>
      <c r="CFM9" s="26">
        <f t="shared" si="25"/>
        <v>0</v>
      </c>
      <c r="CFN9" s="26">
        <f t="shared" si="25"/>
        <v>0</v>
      </c>
      <c r="CFO9" s="26">
        <f t="shared" ref="CFO9:CHZ9" si="26">CFM9+CFK9</f>
        <v>0</v>
      </c>
      <c r="CFP9" s="26">
        <f t="shared" si="26"/>
        <v>0</v>
      </c>
      <c r="CFQ9" s="26">
        <f t="shared" si="26"/>
        <v>0</v>
      </c>
      <c r="CFR9" s="26">
        <f t="shared" si="26"/>
        <v>0</v>
      </c>
      <c r="CFS9" s="26">
        <f t="shared" si="26"/>
        <v>0</v>
      </c>
      <c r="CFT9" s="26">
        <f t="shared" si="26"/>
        <v>0</v>
      </c>
      <c r="CFU9" s="26">
        <f t="shared" si="26"/>
        <v>0</v>
      </c>
      <c r="CFV9" s="26">
        <f t="shared" si="26"/>
        <v>0</v>
      </c>
      <c r="CFW9" s="26">
        <f t="shared" si="26"/>
        <v>0</v>
      </c>
      <c r="CFX9" s="26">
        <f t="shared" si="26"/>
        <v>0</v>
      </c>
      <c r="CFY9" s="26">
        <f t="shared" si="26"/>
        <v>0</v>
      </c>
      <c r="CFZ9" s="26">
        <f t="shared" si="26"/>
        <v>0</v>
      </c>
      <c r="CGA9" s="26">
        <f t="shared" si="26"/>
        <v>0</v>
      </c>
      <c r="CGB9" s="26">
        <f t="shared" si="26"/>
        <v>0</v>
      </c>
      <c r="CGC9" s="26">
        <f t="shared" si="26"/>
        <v>0</v>
      </c>
      <c r="CGD9" s="26">
        <f t="shared" si="26"/>
        <v>0</v>
      </c>
      <c r="CGE9" s="26">
        <f t="shared" si="26"/>
        <v>0</v>
      </c>
      <c r="CGF9" s="26">
        <f t="shared" si="26"/>
        <v>0</v>
      </c>
      <c r="CGG9" s="26">
        <f t="shared" si="26"/>
        <v>0</v>
      </c>
      <c r="CGH9" s="26">
        <f t="shared" si="26"/>
        <v>0</v>
      </c>
      <c r="CGI9" s="26">
        <f t="shared" si="26"/>
        <v>0</v>
      </c>
      <c r="CGJ9" s="26">
        <f t="shared" si="26"/>
        <v>0</v>
      </c>
      <c r="CGK9" s="26">
        <f t="shared" si="26"/>
        <v>0</v>
      </c>
      <c r="CGL9" s="26">
        <f t="shared" si="26"/>
        <v>0</v>
      </c>
      <c r="CGM9" s="26">
        <f t="shared" si="26"/>
        <v>0</v>
      </c>
      <c r="CGN9" s="26">
        <f t="shared" si="26"/>
        <v>0</v>
      </c>
      <c r="CGO9" s="26">
        <f t="shared" si="26"/>
        <v>0</v>
      </c>
      <c r="CGP9" s="26">
        <f t="shared" si="26"/>
        <v>0</v>
      </c>
      <c r="CGQ9" s="26">
        <f t="shared" si="26"/>
        <v>0</v>
      </c>
      <c r="CGR9" s="26">
        <f t="shared" si="26"/>
        <v>0</v>
      </c>
      <c r="CGS9" s="26">
        <f t="shared" si="26"/>
        <v>0</v>
      </c>
      <c r="CGT9" s="26">
        <f t="shared" si="26"/>
        <v>0</v>
      </c>
      <c r="CGU9" s="26">
        <f t="shared" si="26"/>
        <v>0</v>
      </c>
      <c r="CGV9" s="26">
        <f t="shared" si="26"/>
        <v>0</v>
      </c>
      <c r="CGW9" s="26">
        <f t="shared" si="26"/>
        <v>0</v>
      </c>
      <c r="CGX9" s="26">
        <f t="shared" si="26"/>
        <v>0</v>
      </c>
      <c r="CGY9" s="26">
        <f t="shared" si="26"/>
        <v>0</v>
      </c>
      <c r="CGZ9" s="26">
        <f t="shared" si="26"/>
        <v>0</v>
      </c>
      <c r="CHA9" s="26">
        <f t="shared" si="26"/>
        <v>0</v>
      </c>
      <c r="CHB9" s="26">
        <f t="shared" si="26"/>
        <v>0</v>
      </c>
      <c r="CHC9" s="26">
        <f t="shared" si="26"/>
        <v>0</v>
      </c>
      <c r="CHD9" s="26">
        <f t="shared" si="26"/>
        <v>0</v>
      </c>
      <c r="CHE9" s="26">
        <f t="shared" si="26"/>
        <v>0</v>
      </c>
      <c r="CHF9" s="26">
        <f t="shared" si="26"/>
        <v>0</v>
      </c>
      <c r="CHG9" s="26">
        <f t="shared" si="26"/>
        <v>0</v>
      </c>
      <c r="CHH9" s="26">
        <f t="shared" si="26"/>
        <v>0</v>
      </c>
      <c r="CHI9" s="26">
        <f t="shared" si="26"/>
        <v>0</v>
      </c>
      <c r="CHJ9" s="26">
        <f t="shared" si="26"/>
        <v>0</v>
      </c>
      <c r="CHK9" s="26">
        <f t="shared" si="26"/>
        <v>0</v>
      </c>
      <c r="CHL9" s="26">
        <f t="shared" si="26"/>
        <v>0</v>
      </c>
      <c r="CHM9" s="26">
        <f t="shared" si="26"/>
        <v>0</v>
      </c>
      <c r="CHN9" s="26">
        <f t="shared" si="26"/>
        <v>0</v>
      </c>
      <c r="CHO9" s="26">
        <f t="shared" si="26"/>
        <v>0</v>
      </c>
      <c r="CHP9" s="26">
        <f t="shared" si="26"/>
        <v>0</v>
      </c>
      <c r="CHQ9" s="26">
        <f t="shared" si="26"/>
        <v>0</v>
      </c>
      <c r="CHR9" s="26">
        <f t="shared" si="26"/>
        <v>0</v>
      </c>
      <c r="CHS9" s="26">
        <f t="shared" si="26"/>
        <v>0</v>
      </c>
      <c r="CHT9" s="26">
        <f t="shared" si="26"/>
        <v>0</v>
      </c>
      <c r="CHU9" s="26">
        <f t="shared" si="26"/>
        <v>0</v>
      </c>
      <c r="CHV9" s="26">
        <f t="shared" si="26"/>
        <v>0</v>
      </c>
      <c r="CHW9" s="26">
        <f t="shared" si="26"/>
        <v>0</v>
      </c>
      <c r="CHX9" s="26">
        <f t="shared" si="26"/>
        <v>0</v>
      </c>
      <c r="CHY9" s="26">
        <f t="shared" si="26"/>
        <v>0</v>
      </c>
      <c r="CHZ9" s="26">
        <f t="shared" si="26"/>
        <v>0</v>
      </c>
      <c r="CIA9" s="26">
        <f t="shared" ref="CIA9:CKL9" si="27">CHY9+CHW9</f>
        <v>0</v>
      </c>
      <c r="CIB9" s="26">
        <f t="shared" si="27"/>
        <v>0</v>
      </c>
      <c r="CIC9" s="26">
        <f t="shared" si="27"/>
        <v>0</v>
      </c>
      <c r="CID9" s="26">
        <f t="shared" si="27"/>
        <v>0</v>
      </c>
      <c r="CIE9" s="26">
        <f t="shared" si="27"/>
        <v>0</v>
      </c>
      <c r="CIF9" s="26">
        <f t="shared" si="27"/>
        <v>0</v>
      </c>
      <c r="CIG9" s="26">
        <f t="shared" si="27"/>
        <v>0</v>
      </c>
      <c r="CIH9" s="26">
        <f t="shared" si="27"/>
        <v>0</v>
      </c>
      <c r="CII9" s="26">
        <f t="shared" si="27"/>
        <v>0</v>
      </c>
      <c r="CIJ9" s="26">
        <f t="shared" si="27"/>
        <v>0</v>
      </c>
      <c r="CIK9" s="26">
        <f t="shared" si="27"/>
        <v>0</v>
      </c>
      <c r="CIL9" s="26">
        <f t="shared" si="27"/>
        <v>0</v>
      </c>
      <c r="CIM9" s="26">
        <f t="shared" si="27"/>
        <v>0</v>
      </c>
      <c r="CIN9" s="26">
        <f t="shared" si="27"/>
        <v>0</v>
      </c>
      <c r="CIO9" s="26">
        <f t="shared" si="27"/>
        <v>0</v>
      </c>
      <c r="CIP9" s="26">
        <f t="shared" si="27"/>
        <v>0</v>
      </c>
      <c r="CIQ9" s="26">
        <f t="shared" si="27"/>
        <v>0</v>
      </c>
      <c r="CIR9" s="26">
        <f t="shared" si="27"/>
        <v>0</v>
      </c>
      <c r="CIS9" s="26">
        <f t="shared" si="27"/>
        <v>0</v>
      </c>
      <c r="CIT9" s="26">
        <f t="shared" si="27"/>
        <v>0</v>
      </c>
      <c r="CIU9" s="26">
        <f t="shared" si="27"/>
        <v>0</v>
      </c>
      <c r="CIV9" s="26">
        <f t="shared" si="27"/>
        <v>0</v>
      </c>
      <c r="CIW9" s="26">
        <f t="shared" si="27"/>
        <v>0</v>
      </c>
      <c r="CIX9" s="26">
        <f t="shared" si="27"/>
        <v>0</v>
      </c>
      <c r="CIY9" s="26">
        <f t="shared" si="27"/>
        <v>0</v>
      </c>
      <c r="CIZ9" s="26">
        <f t="shared" si="27"/>
        <v>0</v>
      </c>
      <c r="CJA9" s="26">
        <f t="shared" si="27"/>
        <v>0</v>
      </c>
      <c r="CJB9" s="26">
        <f t="shared" si="27"/>
        <v>0</v>
      </c>
      <c r="CJC9" s="26">
        <f t="shared" si="27"/>
        <v>0</v>
      </c>
      <c r="CJD9" s="26">
        <f t="shared" si="27"/>
        <v>0</v>
      </c>
      <c r="CJE9" s="26">
        <f t="shared" si="27"/>
        <v>0</v>
      </c>
      <c r="CJF9" s="26">
        <f t="shared" si="27"/>
        <v>0</v>
      </c>
      <c r="CJG9" s="26">
        <f t="shared" si="27"/>
        <v>0</v>
      </c>
      <c r="CJH9" s="26">
        <f t="shared" si="27"/>
        <v>0</v>
      </c>
      <c r="CJI9" s="26">
        <f t="shared" si="27"/>
        <v>0</v>
      </c>
      <c r="CJJ9" s="26">
        <f t="shared" si="27"/>
        <v>0</v>
      </c>
      <c r="CJK9" s="26">
        <f t="shared" si="27"/>
        <v>0</v>
      </c>
      <c r="CJL9" s="26">
        <f t="shared" si="27"/>
        <v>0</v>
      </c>
      <c r="CJM9" s="26">
        <f t="shared" si="27"/>
        <v>0</v>
      </c>
      <c r="CJN9" s="26">
        <f t="shared" si="27"/>
        <v>0</v>
      </c>
      <c r="CJO9" s="26">
        <f t="shared" si="27"/>
        <v>0</v>
      </c>
      <c r="CJP9" s="26">
        <f t="shared" si="27"/>
        <v>0</v>
      </c>
      <c r="CJQ9" s="26">
        <f t="shared" si="27"/>
        <v>0</v>
      </c>
      <c r="CJR9" s="26">
        <f t="shared" si="27"/>
        <v>0</v>
      </c>
      <c r="CJS9" s="26">
        <f t="shared" si="27"/>
        <v>0</v>
      </c>
      <c r="CJT9" s="26">
        <f t="shared" si="27"/>
        <v>0</v>
      </c>
      <c r="CJU9" s="26">
        <f t="shared" si="27"/>
        <v>0</v>
      </c>
      <c r="CJV9" s="26">
        <f t="shared" si="27"/>
        <v>0</v>
      </c>
      <c r="CJW9" s="26">
        <f t="shared" si="27"/>
        <v>0</v>
      </c>
      <c r="CJX9" s="26">
        <f t="shared" si="27"/>
        <v>0</v>
      </c>
      <c r="CJY9" s="26">
        <f t="shared" si="27"/>
        <v>0</v>
      </c>
      <c r="CJZ9" s="26">
        <f t="shared" si="27"/>
        <v>0</v>
      </c>
      <c r="CKA9" s="26">
        <f t="shared" si="27"/>
        <v>0</v>
      </c>
      <c r="CKB9" s="26">
        <f t="shared" si="27"/>
        <v>0</v>
      </c>
      <c r="CKC9" s="26">
        <f t="shared" si="27"/>
        <v>0</v>
      </c>
      <c r="CKD9" s="26">
        <f t="shared" si="27"/>
        <v>0</v>
      </c>
      <c r="CKE9" s="26">
        <f t="shared" si="27"/>
        <v>0</v>
      </c>
      <c r="CKF9" s="26">
        <f t="shared" si="27"/>
        <v>0</v>
      </c>
      <c r="CKG9" s="26">
        <f t="shared" si="27"/>
        <v>0</v>
      </c>
      <c r="CKH9" s="26">
        <f t="shared" si="27"/>
        <v>0</v>
      </c>
      <c r="CKI9" s="26">
        <f t="shared" si="27"/>
        <v>0</v>
      </c>
      <c r="CKJ9" s="26">
        <f t="shared" si="27"/>
        <v>0</v>
      </c>
      <c r="CKK9" s="26">
        <f t="shared" si="27"/>
        <v>0</v>
      </c>
      <c r="CKL9" s="26">
        <f t="shared" si="27"/>
        <v>0</v>
      </c>
      <c r="CKM9" s="26">
        <f t="shared" ref="CKM9:CMX9" si="28">CKK9+CKI9</f>
        <v>0</v>
      </c>
      <c r="CKN9" s="26">
        <f t="shared" si="28"/>
        <v>0</v>
      </c>
      <c r="CKO9" s="26">
        <f t="shared" si="28"/>
        <v>0</v>
      </c>
      <c r="CKP9" s="26">
        <f t="shared" si="28"/>
        <v>0</v>
      </c>
      <c r="CKQ9" s="26">
        <f t="shared" si="28"/>
        <v>0</v>
      </c>
      <c r="CKR9" s="26">
        <f t="shared" si="28"/>
        <v>0</v>
      </c>
      <c r="CKS9" s="26">
        <f t="shared" si="28"/>
        <v>0</v>
      </c>
      <c r="CKT9" s="26">
        <f t="shared" si="28"/>
        <v>0</v>
      </c>
      <c r="CKU9" s="26">
        <f t="shared" si="28"/>
        <v>0</v>
      </c>
      <c r="CKV9" s="26">
        <f t="shared" si="28"/>
        <v>0</v>
      </c>
      <c r="CKW9" s="26">
        <f t="shared" si="28"/>
        <v>0</v>
      </c>
      <c r="CKX9" s="26">
        <f t="shared" si="28"/>
        <v>0</v>
      </c>
      <c r="CKY9" s="26">
        <f t="shared" si="28"/>
        <v>0</v>
      </c>
      <c r="CKZ9" s="26">
        <f t="shared" si="28"/>
        <v>0</v>
      </c>
      <c r="CLA9" s="26">
        <f t="shared" si="28"/>
        <v>0</v>
      </c>
      <c r="CLB9" s="26">
        <f t="shared" si="28"/>
        <v>0</v>
      </c>
      <c r="CLC9" s="26">
        <f t="shared" si="28"/>
        <v>0</v>
      </c>
      <c r="CLD9" s="26">
        <f t="shared" si="28"/>
        <v>0</v>
      </c>
      <c r="CLE9" s="26">
        <f t="shared" si="28"/>
        <v>0</v>
      </c>
      <c r="CLF9" s="26">
        <f t="shared" si="28"/>
        <v>0</v>
      </c>
      <c r="CLG9" s="26">
        <f t="shared" si="28"/>
        <v>0</v>
      </c>
      <c r="CLH9" s="26">
        <f t="shared" si="28"/>
        <v>0</v>
      </c>
      <c r="CLI9" s="26">
        <f t="shared" si="28"/>
        <v>0</v>
      </c>
      <c r="CLJ9" s="26">
        <f t="shared" si="28"/>
        <v>0</v>
      </c>
      <c r="CLK9" s="26">
        <f t="shared" si="28"/>
        <v>0</v>
      </c>
      <c r="CLL9" s="26">
        <f t="shared" si="28"/>
        <v>0</v>
      </c>
      <c r="CLM9" s="26">
        <f t="shared" si="28"/>
        <v>0</v>
      </c>
      <c r="CLN9" s="26">
        <f t="shared" si="28"/>
        <v>0</v>
      </c>
      <c r="CLO9" s="26">
        <f t="shared" si="28"/>
        <v>0</v>
      </c>
      <c r="CLP9" s="26">
        <f t="shared" si="28"/>
        <v>0</v>
      </c>
      <c r="CLQ9" s="26">
        <f t="shared" si="28"/>
        <v>0</v>
      </c>
      <c r="CLR9" s="26">
        <f t="shared" si="28"/>
        <v>0</v>
      </c>
      <c r="CLS9" s="26">
        <f t="shared" si="28"/>
        <v>0</v>
      </c>
      <c r="CLT9" s="26">
        <f t="shared" si="28"/>
        <v>0</v>
      </c>
      <c r="CLU9" s="26">
        <f t="shared" si="28"/>
        <v>0</v>
      </c>
      <c r="CLV9" s="26">
        <f t="shared" si="28"/>
        <v>0</v>
      </c>
      <c r="CLW9" s="26">
        <f t="shared" si="28"/>
        <v>0</v>
      </c>
      <c r="CLX9" s="26">
        <f t="shared" si="28"/>
        <v>0</v>
      </c>
      <c r="CLY9" s="26">
        <f t="shared" si="28"/>
        <v>0</v>
      </c>
      <c r="CLZ9" s="26">
        <f t="shared" si="28"/>
        <v>0</v>
      </c>
      <c r="CMA9" s="26">
        <f t="shared" si="28"/>
        <v>0</v>
      </c>
      <c r="CMB9" s="26">
        <f t="shared" si="28"/>
        <v>0</v>
      </c>
      <c r="CMC9" s="26">
        <f t="shared" si="28"/>
        <v>0</v>
      </c>
      <c r="CMD9" s="26">
        <f t="shared" si="28"/>
        <v>0</v>
      </c>
      <c r="CME9" s="26">
        <f t="shared" si="28"/>
        <v>0</v>
      </c>
      <c r="CMF9" s="26">
        <f t="shared" si="28"/>
        <v>0</v>
      </c>
      <c r="CMG9" s="26">
        <f t="shared" si="28"/>
        <v>0</v>
      </c>
      <c r="CMH9" s="26">
        <f t="shared" si="28"/>
        <v>0</v>
      </c>
      <c r="CMI9" s="26">
        <f t="shared" si="28"/>
        <v>0</v>
      </c>
      <c r="CMJ9" s="26">
        <f t="shared" si="28"/>
        <v>0</v>
      </c>
      <c r="CMK9" s="26">
        <f t="shared" si="28"/>
        <v>0</v>
      </c>
      <c r="CML9" s="26">
        <f t="shared" si="28"/>
        <v>0</v>
      </c>
      <c r="CMM9" s="26">
        <f t="shared" si="28"/>
        <v>0</v>
      </c>
      <c r="CMN9" s="26">
        <f t="shared" si="28"/>
        <v>0</v>
      </c>
      <c r="CMO9" s="26">
        <f t="shared" si="28"/>
        <v>0</v>
      </c>
      <c r="CMP9" s="26">
        <f t="shared" si="28"/>
        <v>0</v>
      </c>
      <c r="CMQ9" s="26">
        <f t="shared" si="28"/>
        <v>0</v>
      </c>
      <c r="CMR9" s="26">
        <f t="shared" si="28"/>
        <v>0</v>
      </c>
      <c r="CMS9" s="26">
        <f t="shared" si="28"/>
        <v>0</v>
      </c>
      <c r="CMT9" s="26">
        <f t="shared" si="28"/>
        <v>0</v>
      </c>
      <c r="CMU9" s="26">
        <f t="shared" si="28"/>
        <v>0</v>
      </c>
      <c r="CMV9" s="26">
        <f t="shared" si="28"/>
        <v>0</v>
      </c>
      <c r="CMW9" s="26">
        <f t="shared" si="28"/>
        <v>0</v>
      </c>
      <c r="CMX9" s="26">
        <f t="shared" si="28"/>
        <v>0</v>
      </c>
      <c r="CMY9" s="26">
        <f t="shared" ref="CMY9:CPJ9" si="29">CMW9+CMU9</f>
        <v>0</v>
      </c>
      <c r="CMZ9" s="26">
        <f t="shared" si="29"/>
        <v>0</v>
      </c>
      <c r="CNA9" s="26">
        <f t="shared" si="29"/>
        <v>0</v>
      </c>
      <c r="CNB9" s="26">
        <f t="shared" si="29"/>
        <v>0</v>
      </c>
      <c r="CNC9" s="26">
        <f t="shared" si="29"/>
        <v>0</v>
      </c>
      <c r="CND9" s="26">
        <f t="shared" si="29"/>
        <v>0</v>
      </c>
      <c r="CNE9" s="26">
        <f t="shared" si="29"/>
        <v>0</v>
      </c>
      <c r="CNF9" s="26">
        <f t="shared" si="29"/>
        <v>0</v>
      </c>
      <c r="CNG9" s="26">
        <f t="shared" si="29"/>
        <v>0</v>
      </c>
      <c r="CNH9" s="26">
        <f t="shared" si="29"/>
        <v>0</v>
      </c>
      <c r="CNI9" s="26">
        <f t="shared" si="29"/>
        <v>0</v>
      </c>
      <c r="CNJ9" s="26">
        <f t="shared" si="29"/>
        <v>0</v>
      </c>
      <c r="CNK9" s="26">
        <f t="shared" si="29"/>
        <v>0</v>
      </c>
      <c r="CNL9" s="26">
        <f t="shared" si="29"/>
        <v>0</v>
      </c>
      <c r="CNM9" s="26">
        <f t="shared" si="29"/>
        <v>0</v>
      </c>
      <c r="CNN9" s="26">
        <f t="shared" si="29"/>
        <v>0</v>
      </c>
      <c r="CNO9" s="26">
        <f t="shared" si="29"/>
        <v>0</v>
      </c>
      <c r="CNP9" s="26">
        <f t="shared" si="29"/>
        <v>0</v>
      </c>
      <c r="CNQ9" s="26">
        <f t="shared" si="29"/>
        <v>0</v>
      </c>
      <c r="CNR9" s="26">
        <f t="shared" si="29"/>
        <v>0</v>
      </c>
      <c r="CNS9" s="26">
        <f t="shared" si="29"/>
        <v>0</v>
      </c>
      <c r="CNT9" s="26">
        <f t="shared" si="29"/>
        <v>0</v>
      </c>
      <c r="CNU9" s="26">
        <f t="shared" si="29"/>
        <v>0</v>
      </c>
      <c r="CNV9" s="26">
        <f t="shared" si="29"/>
        <v>0</v>
      </c>
      <c r="CNW9" s="26">
        <f t="shared" si="29"/>
        <v>0</v>
      </c>
      <c r="CNX9" s="26">
        <f t="shared" si="29"/>
        <v>0</v>
      </c>
      <c r="CNY9" s="26">
        <f t="shared" si="29"/>
        <v>0</v>
      </c>
      <c r="CNZ9" s="26">
        <f t="shared" si="29"/>
        <v>0</v>
      </c>
      <c r="COA9" s="26">
        <f t="shared" si="29"/>
        <v>0</v>
      </c>
      <c r="COB9" s="26">
        <f t="shared" si="29"/>
        <v>0</v>
      </c>
      <c r="COC9" s="26">
        <f t="shared" si="29"/>
        <v>0</v>
      </c>
      <c r="COD9" s="26">
        <f t="shared" si="29"/>
        <v>0</v>
      </c>
      <c r="COE9" s="26">
        <f t="shared" si="29"/>
        <v>0</v>
      </c>
      <c r="COF9" s="26">
        <f t="shared" si="29"/>
        <v>0</v>
      </c>
      <c r="COG9" s="26">
        <f t="shared" si="29"/>
        <v>0</v>
      </c>
      <c r="COH9" s="26">
        <f t="shared" si="29"/>
        <v>0</v>
      </c>
      <c r="COI9" s="26">
        <f t="shared" si="29"/>
        <v>0</v>
      </c>
      <c r="COJ9" s="26">
        <f t="shared" si="29"/>
        <v>0</v>
      </c>
      <c r="COK9" s="26">
        <f t="shared" si="29"/>
        <v>0</v>
      </c>
      <c r="COL9" s="26">
        <f t="shared" si="29"/>
        <v>0</v>
      </c>
      <c r="COM9" s="26">
        <f t="shared" si="29"/>
        <v>0</v>
      </c>
      <c r="CON9" s="26">
        <f t="shared" si="29"/>
        <v>0</v>
      </c>
      <c r="COO9" s="26">
        <f t="shared" si="29"/>
        <v>0</v>
      </c>
      <c r="COP9" s="26">
        <f t="shared" si="29"/>
        <v>0</v>
      </c>
      <c r="COQ9" s="26">
        <f t="shared" si="29"/>
        <v>0</v>
      </c>
      <c r="COR9" s="26">
        <f t="shared" si="29"/>
        <v>0</v>
      </c>
      <c r="COS9" s="26">
        <f t="shared" si="29"/>
        <v>0</v>
      </c>
      <c r="COT9" s="26">
        <f t="shared" si="29"/>
        <v>0</v>
      </c>
      <c r="COU9" s="26">
        <f t="shared" si="29"/>
        <v>0</v>
      </c>
      <c r="COV9" s="26">
        <f t="shared" si="29"/>
        <v>0</v>
      </c>
      <c r="COW9" s="26">
        <f t="shared" si="29"/>
        <v>0</v>
      </c>
      <c r="COX9" s="26">
        <f t="shared" si="29"/>
        <v>0</v>
      </c>
      <c r="COY9" s="26">
        <f t="shared" si="29"/>
        <v>0</v>
      </c>
      <c r="COZ9" s="26">
        <f t="shared" si="29"/>
        <v>0</v>
      </c>
      <c r="CPA9" s="26">
        <f t="shared" si="29"/>
        <v>0</v>
      </c>
      <c r="CPB9" s="26">
        <f t="shared" si="29"/>
        <v>0</v>
      </c>
      <c r="CPC9" s="26">
        <f t="shared" si="29"/>
        <v>0</v>
      </c>
      <c r="CPD9" s="26">
        <f t="shared" si="29"/>
        <v>0</v>
      </c>
      <c r="CPE9" s="26">
        <f t="shared" si="29"/>
        <v>0</v>
      </c>
      <c r="CPF9" s="26">
        <f t="shared" si="29"/>
        <v>0</v>
      </c>
      <c r="CPG9" s="26">
        <f t="shared" si="29"/>
        <v>0</v>
      </c>
      <c r="CPH9" s="26">
        <f t="shared" si="29"/>
        <v>0</v>
      </c>
      <c r="CPI9" s="26">
        <f t="shared" si="29"/>
        <v>0</v>
      </c>
      <c r="CPJ9" s="26">
        <f t="shared" si="29"/>
        <v>0</v>
      </c>
      <c r="CPK9" s="26">
        <f t="shared" ref="CPK9:CRV9" si="30">CPI9+CPG9</f>
        <v>0</v>
      </c>
      <c r="CPL9" s="26">
        <f t="shared" si="30"/>
        <v>0</v>
      </c>
      <c r="CPM9" s="26">
        <f t="shared" si="30"/>
        <v>0</v>
      </c>
      <c r="CPN9" s="26">
        <f t="shared" si="30"/>
        <v>0</v>
      </c>
      <c r="CPO9" s="26">
        <f t="shared" si="30"/>
        <v>0</v>
      </c>
      <c r="CPP9" s="26">
        <f t="shared" si="30"/>
        <v>0</v>
      </c>
      <c r="CPQ9" s="26">
        <f t="shared" si="30"/>
        <v>0</v>
      </c>
      <c r="CPR9" s="26">
        <f t="shared" si="30"/>
        <v>0</v>
      </c>
      <c r="CPS9" s="26">
        <f t="shared" si="30"/>
        <v>0</v>
      </c>
      <c r="CPT9" s="26">
        <f t="shared" si="30"/>
        <v>0</v>
      </c>
      <c r="CPU9" s="26">
        <f t="shared" si="30"/>
        <v>0</v>
      </c>
      <c r="CPV9" s="26">
        <f t="shared" si="30"/>
        <v>0</v>
      </c>
      <c r="CPW9" s="26">
        <f t="shared" si="30"/>
        <v>0</v>
      </c>
      <c r="CPX9" s="26">
        <f t="shared" si="30"/>
        <v>0</v>
      </c>
      <c r="CPY9" s="26">
        <f t="shared" si="30"/>
        <v>0</v>
      </c>
      <c r="CPZ9" s="26">
        <f t="shared" si="30"/>
        <v>0</v>
      </c>
      <c r="CQA9" s="26">
        <f t="shared" si="30"/>
        <v>0</v>
      </c>
      <c r="CQB9" s="26">
        <f t="shared" si="30"/>
        <v>0</v>
      </c>
      <c r="CQC9" s="26">
        <f t="shared" si="30"/>
        <v>0</v>
      </c>
      <c r="CQD9" s="26">
        <f t="shared" si="30"/>
        <v>0</v>
      </c>
      <c r="CQE9" s="26">
        <f t="shared" si="30"/>
        <v>0</v>
      </c>
      <c r="CQF9" s="26">
        <f t="shared" si="30"/>
        <v>0</v>
      </c>
      <c r="CQG9" s="26">
        <f t="shared" si="30"/>
        <v>0</v>
      </c>
      <c r="CQH9" s="26">
        <f t="shared" si="30"/>
        <v>0</v>
      </c>
      <c r="CQI9" s="26">
        <f t="shared" si="30"/>
        <v>0</v>
      </c>
      <c r="CQJ9" s="26">
        <f t="shared" si="30"/>
        <v>0</v>
      </c>
      <c r="CQK9" s="26">
        <f t="shared" si="30"/>
        <v>0</v>
      </c>
      <c r="CQL9" s="26">
        <f t="shared" si="30"/>
        <v>0</v>
      </c>
      <c r="CQM9" s="26">
        <f t="shared" si="30"/>
        <v>0</v>
      </c>
      <c r="CQN9" s="26">
        <f t="shared" si="30"/>
        <v>0</v>
      </c>
      <c r="CQO9" s="26">
        <f t="shared" si="30"/>
        <v>0</v>
      </c>
      <c r="CQP9" s="26">
        <f t="shared" si="30"/>
        <v>0</v>
      </c>
      <c r="CQQ9" s="26">
        <f t="shared" si="30"/>
        <v>0</v>
      </c>
      <c r="CQR9" s="26">
        <f t="shared" si="30"/>
        <v>0</v>
      </c>
      <c r="CQS9" s="26">
        <f t="shared" si="30"/>
        <v>0</v>
      </c>
      <c r="CQT9" s="26">
        <f t="shared" si="30"/>
        <v>0</v>
      </c>
      <c r="CQU9" s="26">
        <f t="shared" si="30"/>
        <v>0</v>
      </c>
      <c r="CQV9" s="26">
        <f t="shared" si="30"/>
        <v>0</v>
      </c>
      <c r="CQW9" s="26">
        <f t="shared" si="30"/>
        <v>0</v>
      </c>
      <c r="CQX9" s="26">
        <f t="shared" si="30"/>
        <v>0</v>
      </c>
      <c r="CQY9" s="26">
        <f t="shared" si="30"/>
        <v>0</v>
      </c>
      <c r="CQZ9" s="26">
        <f t="shared" si="30"/>
        <v>0</v>
      </c>
      <c r="CRA9" s="26">
        <f t="shared" si="30"/>
        <v>0</v>
      </c>
      <c r="CRB9" s="26">
        <f t="shared" si="30"/>
        <v>0</v>
      </c>
      <c r="CRC9" s="26">
        <f t="shared" si="30"/>
        <v>0</v>
      </c>
      <c r="CRD9" s="26">
        <f t="shared" si="30"/>
        <v>0</v>
      </c>
      <c r="CRE9" s="26">
        <f t="shared" si="30"/>
        <v>0</v>
      </c>
      <c r="CRF9" s="26">
        <f t="shared" si="30"/>
        <v>0</v>
      </c>
      <c r="CRG9" s="26">
        <f t="shared" si="30"/>
        <v>0</v>
      </c>
      <c r="CRH9" s="26">
        <f t="shared" si="30"/>
        <v>0</v>
      </c>
      <c r="CRI9" s="26">
        <f t="shared" si="30"/>
        <v>0</v>
      </c>
      <c r="CRJ9" s="26">
        <f t="shared" si="30"/>
        <v>0</v>
      </c>
      <c r="CRK9" s="26">
        <f t="shared" si="30"/>
        <v>0</v>
      </c>
      <c r="CRL9" s="26">
        <f t="shared" si="30"/>
        <v>0</v>
      </c>
      <c r="CRM9" s="26">
        <f t="shared" si="30"/>
        <v>0</v>
      </c>
      <c r="CRN9" s="26">
        <f t="shared" si="30"/>
        <v>0</v>
      </c>
      <c r="CRO9" s="26">
        <f t="shared" si="30"/>
        <v>0</v>
      </c>
      <c r="CRP9" s="26">
        <f t="shared" si="30"/>
        <v>0</v>
      </c>
      <c r="CRQ9" s="26">
        <f t="shared" si="30"/>
        <v>0</v>
      </c>
      <c r="CRR9" s="26">
        <f t="shared" si="30"/>
        <v>0</v>
      </c>
      <c r="CRS9" s="26">
        <f t="shared" si="30"/>
        <v>0</v>
      </c>
      <c r="CRT9" s="26">
        <f t="shared" si="30"/>
        <v>0</v>
      </c>
      <c r="CRU9" s="26">
        <f t="shared" si="30"/>
        <v>0</v>
      </c>
      <c r="CRV9" s="26">
        <f t="shared" si="30"/>
        <v>0</v>
      </c>
      <c r="CRW9" s="26">
        <f t="shared" ref="CRW9:CUH9" si="31">CRU9+CRS9</f>
        <v>0</v>
      </c>
      <c r="CRX9" s="26">
        <f t="shared" si="31"/>
        <v>0</v>
      </c>
      <c r="CRY9" s="26">
        <f t="shared" si="31"/>
        <v>0</v>
      </c>
      <c r="CRZ9" s="26">
        <f t="shared" si="31"/>
        <v>0</v>
      </c>
      <c r="CSA9" s="26">
        <f t="shared" si="31"/>
        <v>0</v>
      </c>
      <c r="CSB9" s="26">
        <f t="shared" si="31"/>
        <v>0</v>
      </c>
      <c r="CSC9" s="26">
        <f t="shared" si="31"/>
        <v>0</v>
      </c>
      <c r="CSD9" s="26">
        <f t="shared" si="31"/>
        <v>0</v>
      </c>
      <c r="CSE9" s="26">
        <f t="shared" si="31"/>
        <v>0</v>
      </c>
      <c r="CSF9" s="26">
        <f t="shared" si="31"/>
        <v>0</v>
      </c>
      <c r="CSG9" s="26">
        <f t="shared" si="31"/>
        <v>0</v>
      </c>
      <c r="CSH9" s="26">
        <f t="shared" si="31"/>
        <v>0</v>
      </c>
      <c r="CSI9" s="26">
        <f t="shared" si="31"/>
        <v>0</v>
      </c>
      <c r="CSJ9" s="26">
        <f t="shared" si="31"/>
        <v>0</v>
      </c>
      <c r="CSK9" s="26">
        <f t="shared" si="31"/>
        <v>0</v>
      </c>
      <c r="CSL9" s="26">
        <f t="shared" si="31"/>
        <v>0</v>
      </c>
      <c r="CSM9" s="26">
        <f t="shared" si="31"/>
        <v>0</v>
      </c>
      <c r="CSN9" s="26">
        <f t="shared" si="31"/>
        <v>0</v>
      </c>
      <c r="CSO9" s="26">
        <f t="shared" si="31"/>
        <v>0</v>
      </c>
      <c r="CSP9" s="26">
        <f t="shared" si="31"/>
        <v>0</v>
      </c>
      <c r="CSQ9" s="26">
        <f t="shared" si="31"/>
        <v>0</v>
      </c>
      <c r="CSR9" s="26">
        <f t="shared" si="31"/>
        <v>0</v>
      </c>
      <c r="CSS9" s="26">
        <f t="shared" si="31"/>
        <v>0</v>
      </c>
      <c r="CST9" s="26">
        <f t="shared" si="31"/>
        <v>0</v>
      </c>
      <c r="CSU9" s="26">
        <f t="shared" si="31"/>
        <v>0</v>
      </c>
      <c r="CSV9" s="26">
        <f t="shared" si="31"/>
        <v>0</v>
      </c>
      <c r="CSW9" s="26">
        <f t="shared" si="31"/>
        <v>0</v>
      </c>
      <c r="CSX9" s="26">
        <f t="shared" si="31"/>
        <v>0</v>
      </c>
      <c r="CSY9" s="26">
        <f t="shared" si="31"/>
        <v>0</v>
      </c>
      <c r="CSZ9" s="26">
        <f t="shared" si="31"/>
        <v>0</v>
      </c>
      <c r="CTA9" s="26">
        <f t="shared" si="31"/>
        <v>0</v>
      </c>
      <c r="CTB9" s="26">
        <f t="shared" si="31"/>
        <v>0</v>
      </c>
      <c r="CTC9" s="26">
        <f t="shared" si="31"/>
        <v>0</v>
      </c>
      <c r="CTD9" s="26">
        <f t="shared" si="31"/>
        <v>0</v>
      </c>
      <c r="CTE9" s="26">
        <f t="shared" si="31"/>
        <v>0</v>
      </c>
      <c r="CTF9" s="26">
        <f t="shared" si="31"/>
        <v>0</v>
      </c>
      <c r="CTG9" s="26">
        <f t="shared" si="31"/>
        <v>0</v>
      </c>
      <c r="CTH9" s="26">
        <f t="shared" si="31"/>
        <v>0</v>
      </c>
      <c r="CTI9" s="26">
        <f t="shared" si="31"/>
        <v>0</v>
      </c>
      <c r="CTJ9" s="26">
        <f t="shared" si="31"/>
        <v>0</v>
      </c>
      <c r="CTK9" s="26">
        <f t="shared" si="31"/>
        <v>0</v>
      </c>
      <c r="CTL9" s="26">
        <f t="shared" si="31"/>
        <v>0</v>
      </c>
      <c r="CTM9" s="26">
        <f t="shared" si="31"/>
        <v>0</v>
      </c>
      <c r="CTN9" s="26">
        <f t="shared" si="31"/>
        <v>0</v>
      </c>
      <c r="CTO9" s="26">
        <f t="shared" si="31"/>
        <v>0</v>
      </c>
      <c r="CTP9" s="26">
        <f t="shared" si="31"/>
        <v>0</v>
      </c>
      <c r="CTQ9" s="26">
        <f t="shared" si="31"/>
        <v>0</v>
      </c>
      <c r="CTR9" s="26">
        <f t="shared" si="31"/>
        <v>0</v>
      </c>
      <c r="CTS9" s="26">
        <f t="shared" si="31"/>
        <v>0</v>
      </c>
      <c r="CTT9" s="26">
        <f t="shared" si="31"/>
        <v>0</v>
      </c>
      <c r="CTU9" s="26">
        <f t="shared" si="31"/>
        <v>0</v>
      </c>
      <c r="CTV9" s="26">
        <f t="shared" si="31"/>
        <v>0</v>
      </c>
      <c r="CTW9" s="26">
        <f t="shared" si="31"/>
        <v>0</v>
      </c>
      <c r="CTX9" s="26">
        <f t="shared" si="31"/>
        <v>0</v>
      </c>
      <c r="CTY9" s="26">
        <f t="shared" si="31"/>
        <v>0</v>
      </c>
      <c r="CTZ9" s="26">
        <f t="shared" si="31"/>
        <v>0</v>
      </c>
      <c r="CUA9" s="26">
        <f t="shared" si="31"/>
        <v>0</v>
      </c>
      <c r="CUB9" s="26">
        <f t="shared" si="31"/>
        <v>0</v>
      </c>
      <c r="CUC9" s="26">
        <f t="shared" si="31"/>
        <v>0</v>
      </c>
      <c r="CUD9" s="26">
        <f t="shared" si="31"/>
        <v>0</v>
      </c>
      <c r="CUE9" s="26">
        <f t="shared" si="31"/>
        <v>0</v>
      </c>
      <c r="CUF9" s="26">
        <f t="shared" si="31"/>
        <v>0</v>
      </c>
      <c r="CUG9" s="26">
        <f t="shared" si="31"/>
        <v>0</v>
      </c>
      <c r="CUH9" s="26">
        <f t="shared" si="31"/>
        <v>0</v>
      </c>
      <c r="CUI9" s="26">
        <f t="shared" ref="CUI9:CWT9" si="32">CUG9+CUE9</f>
        <v>0</v>
      </c>
      <c r="CUJ9" s="26">
        <f t="shared" si="32"/>
        <v>0</v>
      </c>
      <c r="CUK9" s="26">
        <f t="shared" si="32"/>
        <v>0</v>
      </c>
      <c r="CUL9" s="26">
        <f t="shared" si="32"/>
        <v>0</v>
      </c>
      <c r="CUM9" s="26">
        <f t="shared" si="32"/>
        <v>0</v>
      </c>
      <c r="CUN9" s="26">
        <f t="shared" si="32"/>
        <v>0</v>
      </c>
      <c r="CUO9" s="26">
        <f t="shared" si="32"/>
        <v>0</v>
      </c>
      <c r="CUP9" s="26">
        <f t="shared" si="32"/>
        <v>0</v>
      </c>
      <c r="CUQ9" s="26">
        <f t="shared" si="32"/>
        <v>0</v>
      </c>
      <c r="CUR9" s="26">
        <f t="shared" si="32"/>
        <v>0</v>
      </c>
      <c r="CUS9" s="26">
        <f t="shared" si="32"/>
        <v>0</v>
      </c>
      <c r="CUT9" s="26">
        <f t="shared" si="32"/>
        <v>0</v>
      </c>
      <c r="CUU9" s="26">
        <f t="shared" si="32"/>
        <v>0</v>
      </c>
      <c r="CUV9" s="26">
        <f t="shared" si="32"/>
        <v>0</v>
      </c>
      <c r="CUW9" s="26">
        <f t="shared" si="32"/>
        <v>0</v>
      </c>
      <c r="CUX9" s="26">
        <f t="shared" si="32"/>
        <v>0</v>
      </c>
      <c r="CUY9" s="26">
        <f t="shared" si="32"/>
        <v>0</v>
      </c>
      <c r="CUZ9" s="26">
        <f t="shared" si="32"/>
        <v>0</v>
      </c>
      <c r="CVA9" s="26">
        <f t="shared" si="32"/>
        <v>0</v>
      </c>
      <c r="CVB9" s="26">
        <f t="shared" si="32"/>
        <v>0</v>
      </c>
      <c r="CVC9" s="26">
        <f t="shared" si="32"/>
        <v>0</v>
      </c>
      <c r="CVD9" s="26">
        <f t="shared" si="32"/>
        <v>0</v>
      </c>
      <c r="CVE9" s="26">
        <f t="shared" si="32"/>
        <v>0</v>
      </c>
      <c r="CVF9" s="26">
        <f t="shared" si="32"/>
        <v>0</v>
      </c>
      <c r="CVG9" s="26">
        <f t="shared" si="32"/>
        <v>0</v>
      </c>
      <c r="CVH9" s="26">
        <f t="shared" si="32"/>
        <v>0</v>
      </c>
      <c r="CVI9" s="26">
        <f t="shared" si="32"/>
        <v>0</v>
      </c>
      <c r="CVJ9" s="26">
        <f t="shared" si="32"/>
        <v>0</v>
      </c>
      <c r="CVK9" s="26">
        <f t="shared" si="32"/>
        <v>0</v>
      </c>
      <c r="CVL9" s="26">
        <f t="shared" si="32"/>
        <v>0</v>
      </c>
      <c r="CVM9" s="26">
        <f t="shared" si="32"/>
        <v>0</v>
      </c>
      <c r="CVN9" s="26">
        <f t="shared" si="32"/>
        <v>0</v>
      </c>
      <c r="CVO9" s="26">
        <f t="shared" si="32"/>
        <v>0</v>
      </c>
      <c r="CVP9" s="26">
        <f t="shared" si="32"/>
        <v>0</v>
      </c>
      <c r="CVQ9" s="26">
        <f t="shared" si="32"/>
        <v>0</v>
      </c>
      <c r="CVR9" s="26">
        <f t="shared" si="32"/>
        <v>0</v>
      </c>
      <c r="CVS9" s="26">
        <f t="shared" si="32"/>
        <v>0</v>
      </c>
      <c r="CVT9" s="26">
        <f t="shared" si="32"/>
        <v>0</v>
      </c>
      <c r="CVU9" s="26">
        <f t="shared" si="32"/>
        <v>0</v>
      </c>
      <c r="CVV9" s="26">
        <f t="shared" si="32"/>
        <v>0</v>
      </c>
      <c r="CVW9" s="26">
        <f t="shared" si="32"/>
        <v>0</v>
      </c>
      <c r="CVX9" s="26">
        <f t="shared" si="32"/>
        <v>0</v>
      </c>
      <c r="CVY9" s="26">
        <f t="shared" si="32"/>
        <v>0</v>
      </c>
      <c r="CVZ9" s="26">
        <f t="shared" si="32"/>
        <v>0</v>
      </c>
      <c r="CWA9" s="26">
        <f t="shared" si="32"/>
        <v>0</v>
      </c>
      <c r="CWB9" s="26">
        <f t="shared" si="32"/>
        <v>0</v>
      </c>
      <c r="CWC9" s="26">
        <f t="shared" si="32"/>
        <v>0</v>
      </c>
      <c r="CWD9" s="26">
        <f t="shared" si="32"/>
        <v>0</v>
      </c>
      <c r="CWE9" s="26">
        <f t="shared" si="32"/>
        <v>0</v>
      </c>
      <c r="CWF9" s="26">
        <f t="shared" si="32"/>
        <v>0</v>
      </c>
      <c r="CWG9" s="26">
        <f t="shared" si="32"/>
        <v>0</v>
      </c>
      <c r="CWH9" s="26">
        <f t="shared" si="32"/>
        <v>0</v>
      </c>
      <c r="CWI9" s="26">
        <f t="shared" si="32"/>
        <v>0</v>
      </c>
      <c r="CWJ9" s="26">
        <f t="shared" si="32"/>
        <v>0</v>
      </c>
      <c r="CWK9" s="26">
        <f t="shared" si="32"/>
        <v>0</v>
      </c>
      <c r="CWL9" s="26">
        <f t="shared" si="32"/>
        <v>0</v>
      </c>
      <c r="CWM9" s="26">
        <f t="shared" si="32"/>
        <v>0</v>
      </c>
      <c r="CWN9" s="26">
        <f t="shared" si="32"/>
        <v>0</v>
      </c>
      <c r="CWO9" s="26">
        <f t="shared" si="32"/>
        <v>0</v>
      </c>
      <c r="CWP9" s="26">
        <f t="shared" si="32"/>
        <v>0</v>
      </c>
      <c r="CWQ9" s="26">
        <f t="shared" si="32"/>
        <v>0</v>
      </c>
      <c r="CWR9" s="26">
        <f t="shared" si="32"/>
        <v>0</v>
      </c>
      <c r="CWS9" s="26">
        <f t="shared" si="32"/>
        <v>0</v>
      </c>
      <c r="CWT9" s="26">
        <f t="shared" si="32"/>
        <v>0</v>
      </c>
      <c r="CWU9" s="26">
        <f t="shared" ref="CWU9:CZF9" si="33">CWS9+CWQ9</f>
        <v>0</v>
      </c>
      <c r="CWV9" s="26">
        <f t="shared" si="33"/>
        <v>0</v>
      </c>
      <c r="CWW9" s="26">
        <f t="shared" si="33"/>
        <v>0</v>
      </c>
      <c r="CWX9" s="26">
        <f t="shared" si="33"/>
        <v>0</v>
      </c>
      <c r="CWY9" s="26">
        <f t="shared" si="33"/>
        <v>0</v>
      </c>
      <c r="CWZ9" s="26">
        <f t="shared" si="33"/>
        <v>0</v>
      </c>
      <c r="CXA9" s="26">
        <f t="shared" si="33"/>
        <v>0</v>
      </c>
      <c r="CXB9" s="26">
        <f t="shared" si="33"/>
        <v>0</v>
      </c>
      <c r="CXC9" s="26">
        <f t="shared" si="33"/>
        <v>0</v>
      </c>
      <c r="CXD9" s="26">
        <f t="shared" si="33"/>
        <v>0</v>
      </c>
      <c r="CXE9" s="26">
        <f t="shared" si="33"/>
        <v>0</v>
      </c>
      <c r="CXF9" s="26">
        <f t="shared" si="33"/>
        <v>0</v>
      </c>
      <c r="CXG9" s="26">
        <f t="shared" si="33"/>
        <v>0</v>
      </c>
      <c r="CXH9" s="26">
        <f t="shared" si="33"/>
        <v>0</v>
      </c>
      <c r="CXI9" s="26">
        <f t="shared" si="33"/>
        <v>0</v>
      </c>
      <c r="CXJ9" s="26">
        <f t="shared" si="33"/>
        <v>0</v>
      </c>
      <c r="CXK9" s="26">
        <f t="shared" si="33"/>
        <v>0</v>
      </c>
      <c r="CXL9" s="26">
        <f t="shared" si="33"/>
        <v>0</v>
      </c>
      <c r="CXM9" s="26">
        <f t="shared" si="33"/>
        <v>0</v>
      </c>
      <c r="CXN9" s="26">
        <f t="shared" si="33"/>
        <v>0</v>
      </c>
      <c r="CXO9" s="26">
        <f t="shared" si="33"/>
        <v>0</v>
      </c>
      <c r="CXP9" s="26">
        <f t="shared" si="33"/>
        <v>0</v>
      </c>
      <c r="CXQ9" s="26">
        <f t="shared" si="33"/>
        <v>0</v>
      </c>
      <c r="CXR9" s="26">
        <f t="shared" si="33"/>
        <v>0</v>
      </c>
      <c r="CXS9" s="26">
        <f t="shared" si="33"/>
        <v>0</v>
      </c>
      <c r="CXT9" s="26">
        <f t="shared" si="33"/>
        <v>0</v>
      </c>
      <c r="CXU9" s="26">
        <f t="shared" si="33"/>
        <v>0</v>
      </c>
      <c r="CXV9" s="26">
        <f t="shared" si="33"/>
        <v>0</v>
      </c>
      <c r="CXW9" s="26">
        <f t="shared" si="33"/>
        <v>0</v>
      </c>
      <c r="CXX9" s="26">
        <f t="shared" si="33"/>
        <v>0</v>
      </c>
      <c r="CXY9" s="26">
        <f t="shared" si="33"/>
        <v>0</v>
      </c>
      <c r="CXZ9" s="26">
        <f t="shared" si="33"/>
        <v>0</v>
      </c>
      <c r="CYA9" s="26">
        <f t="shared" si="33"/>
        <v>0</v>
      </c>
      <c r="CYB9" s="26">
        <f t="shared" si="33"/>
        <v>0</v>
      </c>
      <c r="CYC9" s="26">
        <f t="shared" si="33"/>
        <v>0</v>
      </c>
      <c r="CYD9" s="26">
        <f t="shared" si="33"/>
        <v>0</v>
      </c>
      <c r="CYE9" s="26">
        <f t="shared" si="33"/>
        <v>0</v>
      </c>
      <c r="CYF9" s="26">
        <f t="shared" si="33"/>
        <v>0</v>
      </c>
      <c r="CYG9" s="26">
        <f t="shared" si="33"/>
        <v>0</v>
      </c>
      <c r="CYH9" s="26">
        <f t="shared" si="33"/>
        <v>0</v>
      </c>
      <c r="CYI9" s="26">
        <f t="shared" si="33"/>
        <v>0</v>
      </c>
      <c r="CYJ9" s="26">
        <f t="shared" si="33"/>
        <v>0</v>
      </c>
      <c r="CYK9" s="26">
        <f t="shared" si="33"/>
        <v>0</v>
      </c>
      <c r="CYL9" s="26">
        <f t="shared" si="33"/>
        <v>0</v>
      </c>
      <c r="CYM9" s="26">
        <f t="shared" si="33"/>
        <v>0</v>
      </c>
      <c r="CYN9" s="26">
        <f t="shared" si="33"/>
        <v>0</v>
      </c>
      <c r="CYO9" s="26">
        <f t="shared" si="33"/>
        <v>0</v>
      </c>
      <c r="CYP9" s="26">
        <f t="shared" si="33"/>
        <v>0</v>
      </c>
      <c r="CYQ9" s="26">
        <f t="shared" si="33"/>
        <v>0</v>
      </c>
      <c r="CYR9" s="26">
        <f t="shared" si="33"/>
        <v>0</v>
      </c>
      <c r="CYS9" s="26">
        <f t="shared" si="33"/>
        <v>0</v>
      </c>
      <c r="CYT9" s="26">
        <f t="shared" si="33"/>
        <v>0</v>
      </c>
      <c r="CYU9" s="26">
        <f t="shared" si="33"/>
        <v>0</v>
      </c>
      <c r="CYV9" s="26">
        <f t="shared" si="33"/>
        <v>0</v>
      </c>
      <c r="CYW9" s="26">
        <f t="shared" si="33"/>
        <v>0</v>
      </c>
      <c r="CYX9" s="26">
        <f t="shared" si="33"/>
        <v>0</v>
      </c>
      <c r="CYY9" s="26">
        <f t="shared" si="33"/>
        <v>0</v>
      </c>
      <c r="CYZ9" s="26">
        <f t="shared" si="33"/>
        <v>0</v>
      </c>
      <c r="CZA9" s="26">
        <f t="shared" si="33"/>
        <v>0</v>
      </c>
      <c r="CZB9" s="26">
        <f t="shared" si="33"/>
        <v>0</v>
      </c>
      <c r="CZC9" s="26">
        <f t="shared" si="33"/>
        <v>0</v>
      </c>
      <c r="CZD9" s="26">
        <f t="shared" si="33"/>
        <v>0</v>
      </c>
      <c r="CZE9" s="26">
        <f t="shared" si="33"/>
        <v>0</v>
      </c>
      <c r="CZF9" s="26">
        <f t="shared" si="33"/>
        <v>0</v>
      </c>
      <c r="CZG9" s="26">
        <f t="shared" ref="CZG9:DBR9" si="34">CZE9+CZC9</f>
        <v>0</v>
      </c>
      <c r="CZH9" s="26">
        <f t="shared" si="34"/>
        <v>0</v>
      </c>
      <c r="CZI9" s="26">
        <f t="shared" si="34"/>
        <v>0</v>
      </c>
      <c r="CZJ9" s="26">
        <f t="shared" si="34"/>
        <v>0</v>
      </c>
      <c r="CZK9" s="26">
        <f t="shared" si="34"/>
        <v>0</v>
      </c>
      <c r="CZL9" s="26">
        <f t="shared" si="34"/>
        <v>0</v>
      </c>
      <c r="CZM9" s="26">
        <f t="shared" si="34"/>
        <v>0</v>
      </c>
      <c r="CZN9" s="26">
        <f t="shared" si="34"/>
        <v>0</v>
      </c>
      <c r="CZO9" s="26">
        <f t="shared" si="34"/>
        <v>0</v>
      </c>
      <c r="CZP9" s="26">
        <f t="shared" si="34"/>
        <v>0</v>
      </c>
      <c r="CZQ9" s="26">
        <f t="shared" si="34"/>
        <v>0</v>
      </c>
      <c r="CZR9" s="26">
        <f t="shared" si="34"/>
        <v>0</v>
      </c>
      <c r="CZS9" s="26">
        <f t="shared" si="34"/>
        <v>0</v>
      </c>
      <c r="CZT9" s="26">
        <f t="shared" si="34"/>
        <v>0</v>
      </c>
      <c r="CZU9" s="26">
        <f t="shared" si="34"/>
        <v>0</v>
      </c>
      <c r="CZV9" s="26">
        <f t="shared" si="34"/>
        <v>0</v>
      </c>
      <c r="CZW9" s="26">
        <f t="shared" si="34"/>
        <v>0</v>
      </c>
      <c r="CZX9" s="26">
        <f t="shared" si="34"/>
        <v>0</v>
      </c>
      <c r="CZY9" s="26">
        <f t="shared" si="34"/>
        <v>0</v>
      </c>
      <c r="CZZ9" s="26">
        <f t="shared" si="34"/>
        <v>0</v>
      </c>
      <c r="DAA9" s="26">
        <f t="shared" si="34"/>
        <v>0</v>
      </c>
      <c r="DAB9" s="26">
        <f t="shared" si="34"/>
        <v>0</v>
      </c>
      <c r="DAC9" s="26">
        <f t="shared" si="34"/>
        <v>0</v>
      </c>
      <c r="DAD9" s="26">
        <f t="shared" si="34"/>
        <v>0</v>
      </c>
      <c r="DAE9" s="26">
        <f t="shared" si="34"/>
        <v>0</v>
      </c>
      <c r="DAF9" s="26">
        <f t="shared" si="34"/>
        <v>0</v>
      </c>
      <c r="DAG9" s="26">
        <f t="shared" si="34"/>
        <v>0</v>
      </c>
      <c r="DAH9" s="26">
        <f t="shared" si="34"/>
        <v>0</v>
      </c>
      <c r="DAI9" s="26">
        <f t="shared" si="34"/>
        <v>0</v>
      </c>
      <c r="DAJ9" s="26">
        <f t="shared" si="34"/>
        <v>0</v>
      </c>
      <c r="DAK9" s="26">
        <f t="shared" si="34"/>
        <v>0</v>
      </c>
      <c r="DAL9" s="26">
        <f t="shared" si="34"/>
        <v>0</v>
      </c>
      <c r="DAM9" s="26">
        <f t="shared" si="34"/>
        <v>0</v>
      </c>
      <c r="DAN9" s="26">
        <f t="shared" si="34"/>
        <v>0</v>
      </c>
      <c r="DAO9" s="26">
        <f t="shared" si="34"/>
        <v>0</v>
      </c>
      <c r="DAP9" s="26">
        <f t="shared" si="34"/>
        <v>0</v>
      </c>
      <c r="DAQ9" s="26">
        <f t="shared" si="34"/>
        <v>0</v>
      </c>
      <c r="DAR9" s="26">
        <f t="shared" si="34"/>
        <v>0</v>
      </c>
      <c r="DAS9" s="26">
        <f t="shared" si="34"/>
        <v>0</v>
      </c>
      <c r="DAT9" s="26">
        <f t="shared" si="34"/>
        <v>0</v>
      </c>
      <c r="DAU9" s="26">
        <f t="shared" si="34"/>
        <v>0</v>
      </c>
      <c r="DAV9" s="26">
        <f t="shared" si="34"/>
        <v>0</v>
      </c>
      <c r="DAW9" s="26">
        <f t="shared" si="34"/>
        <v>0</v>
      </c>
      <c r="DAX9" s="26">
        <f t="shared" si="34"/>
        <v>0</v>
      </c>
      <c r="DAY9" s="26">
        <f t="shared" si="34"/>
        <v>0</v>
      </c>
      <c r="DAZ9" s="26">
        <f t="shared" si="34"/>
        <v>0</v>
      </c>
      <c r="DBA9" s="26">
        <f t="shared" si="34"/>
        <v>0</v>
      </c>
      <c r="DBB9" s="26">
        <f t="shared" si="34"/>
        <v>0</v>
      </c>
      <c r="DBC9" s="26">
        <f t="shared" si="34"/>
        <v>0</v>
      </c>
      <c r="DBD9" s="26">
        <f t="shared" si="34"/>
        <v>0</v>
      </c>
      <c r="DBE9" s="26">
        <f t="shared" si="34"/>
        <v>0</v>
      </c>
      <c r="DBF9" s="26">
        <f t="shared" si="34"/>
        <v>0</v>
      </c>
      <c r="DBG9" s="26">
        <f t="shared" si="34"/>
        <v>0</v>
      </c>
      <c r="DBH9" s="26">
        <f t="shared" si="34"/>
        <v>0</v>
      </c>
      <c r="DBI9" s="26">
        <f t="shared" si="34"/>
        <v>0</v>
      </c>
      <c r="DBJ9" s="26">
        <f t="shared" si="34"/>
        <v>0</v>
      </c>
      <c r="DBK9" s="26">
        <f t="shared" si="34"/>
        <v>0</v>
      </c>
      <c r="DBL9" s="26">
        <f t="shared" si="34"/>
        <v>0</v>
      </c>
      <c r="DBM9" s="26">
        <f t="shared" si="34"/>
        <v>0</v>
      </c>
      <c r="DBN9" s="26">
        <f t="shared" si="34"/>
        <v>0</v>
      </c>
      <c r="DBO9" s="26">
        <f t="shared" si="34"/>
        <v>0</v>
      </c>
      <c r="DBP9" s="26">
        <f t="shared" si="34"/>
        <v>0</v>
      </c>
      <c r="DBQ9" s="26">
        <f t="shared" si="34"/>
        <v>0</v>
      </c>
      <c r="DBR9" s="26">
        <f t="shared" si="34"/>
        <v>0</v>
      </c>
      <c r="DBS9" s="26">
        <f t="shared" ref="DBS9:DED9" si="35">DBQ9+DBO9</f>
        <v>0</v>
      </c>
      <c r="DBT9" s="26">
        <f t="shared" si="35"/>
        <v>0</v>
      </c>
      <c r="DBU9" s="26">
        <f t="shared" si="35"/>
        <v>0</v>
      </c>
      <c r="DBV9" s="26">
        <f t="shared" si="35"/>
        <v>0</v>
      </c>
      <c r="DBW9" s="26">
        <f t="shared" si="35"/>
        <v>0</v>
      </c>
      <c r="DBX9" s="26">
        <f t="shared" si="35"/>
        <v>0</v>
      </c>
      <c r="DBY9" s="26">
        <f t="shared" si="35"/>
        <v>0</v>
      </c>
      <c r="DBZ9" s="26">
        <f t="shared" si="35"/>
        <v>0</v>
      </c>
      <c r="DCA9" s="26">
        <f t="shared" si="35"/>
        <v>0</v>
      </c>
      <c r="DCB9" s="26">
        <f t="shared" si="35"/>
        <v>0</v>
      </c>
      <c r="DCC9" s="26">
        <f t="shared" si="35"/>
        <v>0</v>
      </c>
      <c r="DCD9" s="26">
        <f t="shared" si="35"/>
        <v>0</v>
      </c>
      <c r="DCE9" s="26">
        <f t="shared" si="35"/>
        <v>0</v>
      </c>
      <c r="DCF9" s="26">
        <f t="shared" si="35"/>
        <v>0</v>
      </c>
      <c r="DCG9" s="26">
        <f t="shared" si="35"/>
        <v>0</v>
      </c>
      <c r="DCH9" s="26">
        <f t="shared" si="35"/>
        <v>0</v>
      </c>
      <c r="DCI9" s="26">
        <f t="shared" si="35"/>
        <v>0</v>
      </c>
      <c r="DCJ9" s="26">
        <f t="shared" si="35"/>
        <v>0</v>
      </c>
      <c r="DCK9" s="26">
        <f t="shared" si="35"/>
        <v>0</v>
      </c>
      <c r="DCL9" s="26">
        <f t="shared" si="35"/>
        <v>0</v>
      </c>
      <c r="DCM9" s="26">
        <f t="shared" si="35"/>
        <v>0</v>
      </c>
      <c r="DCN9" s="26">
        <f t="shared" si="35"/>
        <v>0</v>
      </c>
      <c r="DCO9" s="26">
        <f t="shared" si="35"/>
        <v>0</v>
      </c>
      <c r="DCP9" s="26">
        <f t="shared" si="35"/>
        <v>0</v>
      </c>
      <c r="DCQ9" s="26">
        <f t="shared" si="35"/>
        <v>0</v>
      </c>
      <c r="DCR9" s="26">
        <f t="shared" si="35"/>
        <v>0</v>
      </c>
      <c r="DCS9" s="26">
        <f t="shared" si="35"/>
        <v>0</v>
      </c>
      <c r="DCT9" s="26">
        <f t="shared" si="35"/>
        <v>0</v>
      </c>
      <c r="DCU9" s="26">
        <f t="shared" si="35"/>
        <v>0</v>
      </c>
      <c r="DCV9" s="26">
        <f t="shared" si="35"/>
        <v>0</v>
      </c>
      <c r="DCW9" s="26">
        <f t="shared" si="35"/>
        <v>0</v>
      </c>
      <c r="DCX9" s="26">
        <f t="shared" si="35"/>
        <v>0</v>
      </c>
      <c r="DCY9" s="26">
        <f t="shared" si="35"/>
        <v>0</v>
      </c>
      <c r="DCZ9" s="26">
        <f t="shared" si="35"/>
        <v>0</v>
      </c>
      <c r="DDA9" s="26">
        <f t="shared" si="35"/>
        <v>0</v>
      </c>
      <c r="DDB9" s="26">
        <f t="shared" si="35"/>
        <v>0</v>
      </c>
      <c r="DDC9" s="26">
        <f t="shared" si="35"/>
        <v>0</v>
      </c>
      <c r="DDD9" s="26">
        <f t="shared" si="35"/>
        <v>0</v>
      </c>
      <c r="DDE9" s="26">
        <f t="shared" si="35"/>
        <v>0</v>
      </c>
      <c r="DDF9" s="26">
        <f t="shared" si="35"/>
        <v>0</v>
      </c>
      <c r="DDG9" s="26">
        <f t="shared" si="35"/>
        <v>0</v>
      </c>
      <c r="DDH9" s="26">
        <f t="shared" si="35"/>
        <v>0</v>
      </c>
      <c r="DDI9" s="26">
        <f t="shared" si="35"/>
        <v>0</v>
      </c>
      <c r="DDJ9" s="26">
        <f t="shared" si="35"/>
        <v>0</v>
      </c>
      <c r="DDK9" s="26">
        <f t="shared" si="35"/>
        <v>0</v>
      </c>
      <c r="DDL9" s="26">
        <f t="shared" si="35"/>
        <v>0</v>
      </c>
      <c r="DDM9" s="26">
        <f t="shared" si="35"/>
        <v>0</v>
      </c>
      <c r="DDN9" s="26">
        <f t="shared" si="35"/>
        <v>0</v>
      </c>
      <c r="DDO9" s="26">
        <f t="shared" si="35"/>
        <v>0</v>
      </c>
      <c r="DDP9" s="26">
        <f t="shared" si="35"/>
        <v>0</v>
      </c>
      <c r="DDQ9" s="26">
        <f t="shared" si="35"/>
        <v>0</v>
      </c>
      <c r="DDR9" s="26">
        <f t="shared" si="35"/>
        <v>0</v>
      </c>
      <c r="DDS9" s="26">
        <f t="shared" si="35"/>
        <v>0</v>
      </c>
      <c r="DDT9" s="26">
        <f t="shared" si="35"/>
        <v>0</v>
      </c>
      <c r="DDU9" s="26">
        <f t="shared" si="35"/>
        <v>0</v>
      </c>
      <c r="DDV9" s="26">
        <f t="shared" si="35"/>
        <v>0</v>
      </c>
      <c r="DDW9" s="26">
        <f t="shared" si="35"/>
        <v>0</v>
      </c>
      <c r="DDX9" s="26">
        <f t="shared" si="35"/>
        <v>0</v>
      </c>
      <c r="DDY9" s="26">
        <f t="shared" si="35"/>
        <v>0</v>
      </c>
      <c r="DDZ9" s="26">
        <f t="shared" si="35"/>
        <v>0</v>
      </c>
      <c r="DEA9" s="26">
        <f t="shared" si="35"/>
        <v>0</v>
      </c>
      <c r="DEB9" s="26">
        <f t="shared" si="35"/>
        <v>0</v>
      </c>
      <c r="DEC9" s="26">
        <f t="shared" si="35"/>
        <v>0</v>
      </c>
      <c r="DED9" s="26">
        <f t="shared" si="35"/>
        <v>0</v>
      </c>
      <c r="DEE9" s="26">
        <f t="shared" ref="DEE9:DGP9" si="36">DEC9+DEA9</f>
        <v>0</v>
      </c>
      <c r="DEF9" s="26">
        <f t="shared" si="36"/>
        <v>0</v>
      </c>
      <c r="DEG9" s="26">
        <f t="shared" si="36"/>
        <v>0</v>
      </c>
      <c r="DEH9" s="26">
        <f t="shared" si="36"/>
        <v>0</v>
      </c>
      <c r="DEI9" s="26">
        <f t="shared" si="36"/>
        <v>0</v>
      </c>
      <c r="DEJ9" s="26">
        <f t="shared" si="36"/>
        <v>0</v>
      </c>
      <c r="DEK9" s="26">
        <f t="shared" si="36"/>
        <v>0</v>
      </c>
      <c r="DEL9" s="26">
        <f t="shared" si="36"/>
        <v>0</v>
      </c>
      <c r="DEM9" s="26">
        <f t="shared" si="36"/>
        <v>0</v>
      </c>
      <c r="DEN9" s="26">
        <f t="shared" si="36"/>
        <v>0</v>
      </c>
      <c r="DEO9" s="26">
        <f t="shared" si="36"/>
        <v>0</v>
      </c>
      <c r="DEP9" s="26">
        <f t="shared" si="36"/>
        <v>0</v>
      </c>
      <c r="DEQ9" s="26">
        <f t="shared" si="36"/>
        <v>0</v>
      </c>
      <c r="DER9" s="26">
        <f t="shared" si="36"/>
        <v>0</v>
      </c>
      <c r="DES9" s="26">
        <f t="shared" si="36"/>
        <v>0</v>
      </c>
      <c r="DET9" s="26">
        <f t="shared" si="36"/>
        <v>0</v>
      </c>
      <c r="DEU9" s="26">
        <f t="shared" si="36"/>
        <v>0</v>
      </c>
      <c r="DEV9" s="26">
        <f t="shared" si="36"/>
        <v>0</v>
      </c>
      <c r="DEW9" s="26">
        <f t="shared" si="36"/>
        <v>0</v>
      </c>
      <c r="DEX9" s="26">
        <f t="shared" si="36"/>
        <v>0</v>
      </c>
      <c r="DEY9" s="26">
        <f t="shared" si="36"/>
        <v>0</v>
      </c>
      <c r="DEZ9" s="26">
        <f t="shared" si="36"/>
        <v>0</v>
      </c>
      <c r="DFA9" s="26">
        <f t="shared" si="36"/>
        <v>0</v>
      </c>
      <c r="DFB9" s="26">
        <f t="shared" si="36"/>
        <v>0</v>
      </c>
      <c r="DFC9" s="26">
        <f t="shared" si="36"/>
        <v>0</v>
      </c>
      <c r="DFD9" s="26">
        <f t="shared" si="36"/>
        <v>0</v>
      </c>
      <c r="DFE9" s="26">
        <f t="shared" si="36"/>
        <v>0</v>
      </c>
      <c r="DFF9" s="26">
        <f t="shared" si="36"/>
        <v>0</v>
      </c>
      <c r="DFG9" s="26">
        <f t="shared" si="36"/>
        <v>0</v>
      </c>
      <c r="DFH9" s="26">
        <f t="shared" si="36"/>
        <v>0</v>
      </c>
      <c r="DFI9" s="26">
        <f t="shared" si="36"/>
        <v>0</v>
      </c>
      <c r="DFJ9" s="26">
        <f t="shared" si="36"/>
        <v>0</v>
      </c>
      <c r="DFK9" s="26">
        <f t="shared" si="36"/>
        <v>0</v>
      </c>
      <c r="DFL9" s="26">
        <f t="shared" si="36"/>
        <v>0</v>
      </c>
      <c r="DFM9" s="26">
        <f t="shared" si="36"/>
        <v>0</v>
      </c>
      <c r="DFN9" s="26">
        <f t="shared" si="36"/>
        <v>0</v>
      </c>
      <c r="DFO9" s="26">
        <f t="shared" si="36"/>
        <v>0</v>
      </c>
      <c r="DFP9" s="26">
        <f t="shared" si="36"/>
        <v>0</v>
      </c>
      <c r="DFQ9" s="26">
        <f t="shared" si="36"/>
        <v>0</v>
      </c>
      <c r="DFR9" s="26">
        <f t="shared" si="36"/>
        <v>0</v>
      </c>
      <c r="DFS9" s="26">
        <f t="shared" si="36"/>
        <v>0</v>
      </c>
      <c r="DFT9" s="26">
        <f t="shared" si="36"/>
        <v>0</v>
      </c>
      <c r="DFU9" s="26">
        <f t="shared" si="36"/>
        <v>0</v>
      </c>
      <c r="DFV9" s="26">
        <f t="shared" si="36"/>
        <v>0</v>
      </c>
      <c r="DFW9" s="26">
        <f t="shared" si="36"/>
        <v>0</v>
      </c>
      <c r="DFX9" s="26">
        <f t="shared" si="36"/>
        <v>0</v>
      </c>
      <c r="DFY9" s="26">
        <f t="shared" si="36"/>
        <v>0</v>
      </c>
      <c r="DFZ9" s="26">
        <f t="shared" si="36"/>
        <v>0</v>
      </c>
      <c r="DGA9" s="26">
        <f t="shared" si="36"/>
        <v>0</v>
      </c>
      <c r="DGB9" s="26">
        <f t="shared" si="36"/>
        <v>0</v>
      </c>
      <c r="DGC9" s="26">
        <f t="shared" si="36"/>
        <v>0</v>
      </c>
      <c r="DGD9" s="26">
        <f t="shared" si="36"/>
        <v>0</v>
      </c>
      <c r="DGE9" s="26">
        <f t="shared" si="36"/>
        <v>0</v>
      </c>
      <c r="DGF9" s="26">
        <f t="shared" si="36"/>
        <v>0</v>
      </c>
      <c r="DGG9" s="26">
        <f t="shared" si="36"/>
        <v>0</v>
      </c>
      <c r="DGH9" s="26">
        <f t="shared" si="36"/>
        <v>0</v>
      </c>
      <c r="DGI9" s="26">
        <f t="shared" si="36"/>
        <v>0</v>
      </c>
      <c r="DGJ9" s="26">
        <f t="shared" si="36"/>
        <v>0</v>
      </c>
      <c r="DGK9" s="26">
        <f t="shared" si="36"/>
        <v>0</v>
      </c>
      <c r="DGL9" s="26">
        <f t="shared" si="36"/>
        <v>0</v>
      </c>
      <c r="DGM9" s="26">
        <f t="shared" si="36"/>
        <v>0</v>
      </c>
      <c r="DGN9" s="26">
        <f t="shared" si="36"/>
        <v>0</v>
      </c>
      <c r="DGO9" s="26">
        <f t="shared" si="36"/>
        <v>0</v>
      </c>
      <c r="DGP9" s="26">
        <f t="shared" si="36"/>
        <v>0</v>
      </c>
      <c r="DGQ9" s="26">
        <f t="shared" ref="DGQ9:DJB9" si="37">DGO9+DGM9</f>
        <v>0</v>
      </c>
      <c r="DGR9" s="26">
        <f t="shared" si="37"/>
        <v>0</v>
      </c>
      <c r="DGS9" s="26">
        <f t="shared" si="37"/>
        <v>0</v>
      </c>
      <c r="DGT9" s="26">
        <f t="shared" si="37"/>
        <v>0</v>
      </c>
      <c r="DGU9" s="26">
        <f t="shared" si="37"/>
        <v>0</v>
      </c>
      <c r="DGV9" s="26">
        <f t="shared" si="37"/>
        <v>0</v>
      </c>
      <c r="DGW9" s="26">
        <f t="shared" si="37"/>
        <v>0</v>
      </c>
      <c r="DGX9" s="26">
        <f t="shared" si="37"/>
        <v>0</v>
      </c>
      <c r="DGY9" s="26">
        <f t="shared" si="37"/>
        <v>0</v>
      </c>
      <c r="DGZ9" s="26">
        <f t="shared" si="37"/>
        <v>0</v>
      </c>
      <c r="DHA9" s="26">
        <f t="shared" si="37"/>
        <v>0</v>
      </c>
      <c r="DHB9" s="26">
        <f t="shared" si="37"/>
        <v>0</v>
      </c>
      <c r="DHC9" s="26">
        <f t="shared" si="37"/>
        <v>0</v>
      </c>
      <c r="DHD9" s="26">
        <f t="shared" si="37"/>
        <v>0</v>
      </c>
      <c r="DHE9" s="26">
        <f t="shared" si="37"/>
        <v>0</v>
      </c>
      <c r="DHF9" s="26">
        <f t="shared" si="37"/>
        <v>0</v>
      </c>
      <c r="DHG9" s="26">
        <f t="shared" si="37"/>
        <v>0</v>
      </c>
      <c r="DHH9" s="26">
        <f t="shared" si="37"/>
        <v>0</v>
      </c>
      <c r="DHI9" s="26">
        <f t="shared" si="37"/>
        <v>0</v>
      </c>
      <c r="DHJ9" s="26">
        <f t="shared" si="37"/>
        <v>0</v>
      </c>
      <c r="DHK9" s="26">
        <f t="shared" si="37"/>
        <v>0</v>
      </c>
      <c r="DHL9" s="26">
        <f t="shared" si="37"/>
        <v>0</v>
      </c>
      <c r="DHM9" s="26">
        <f t="shared" si="37"/>
        <v>0</v>
      </c>
      <c r="DHN9" s="26">
        <f t="shared" si="37"/>
        <v>0</v>
      </c>
      <c r="DHO9" s="26">
        <f t="shared" si="37"/>
        <v>0</v>
      </c>
      <c r="DHP9" s="26">
        <f t="shared" si="37"/>
        <v>0</v>
      </c>
      <c r="DHQ9" s="26">
        <f t="shared" si="37"/>
        <v>0</v>
      </c>
      <c r="DHR9" s="26">
        <f t="shared" si="37"/>
        <v>0</v>
      </c>
      <c r="DHS9" s="26">
        <f t="shared" si="37"/>
        <v>0</v>
      </c>
      <c r="DHT9" s="26">
        <f t="shared" si="37"/>
        <v>0</v>
      </c>
      <c r="DHU9" s="26">
        <f t="shared" si="37"/>
        <v>0</v>
      </c>
      <c r="DHV9" s="26">
        <f t="shared" si="37"/>
        <v>0</v>
      </c>
      <c r="DHW9" s="26">
        <f t="shared" si="37"/>
        <v>0</v>
      </c>
      <c r="DHX9" s="26">
        <f t="shared" si="37"/>
        <v>0</v>
      </c>
      <c r="DHY9" s="26">
        <f t="shared" si="37"/>
        <v>0</v>
      </c>
      <c r="DHZ9" s="26">
        <f t="shared" si="37"/>
        <v>0</v>
      </c>
      <c r="DIA9" s="26">
        <f t="shared" si="37"/>
        <v>0</v>
      </c>
      <c r="DIB9" s="26">
        <f t="shared" si="37"/>
        <v>0</v>
      </c>
      <c r="DIC9" s="26">
        <f t="shared" si="37"/>
        <v>0</v>
      </c>
      <c r="DID9" s="26">
        <f t="shared" si="37"/>
        <v>0</v>
      </c>
      <c r="DIE9" s="26">
        <f t="shared" si="37"/>
        <v>0</v>
      </c>
      <c r="DIF9" s="26">
        <f t="shared" si="37"/>
        <v>0</v>
      </c>
      <c r="DIG9" s="26">
        <f t="shared" si="37"/>
        <v>0</v>
      </c>
      <c r="DIH9" s="26">
        <f t="shared" si="37"/>
        <v>0</v>
      </c>
      <c r="DII9" s="26">
        <f t="shared" si="37"/>
        <v>0</v>
      </c>
      <c r="DIJ9" s="26">
        <f t="shared" si="37"/>
        <v>0</v>
      </c>
      <c r="DIK9" s="26">
        <f t="shared" si="37"/>
        <v>0</v>
      </c>
      <c r="DIL9" s="26">
        <f t="shared" si="37"/>
        <v>0</v>
      </c>
      <c r="DIM9" s="26">
        <f t="shared" si="37"/>
        <v>0</v>
      </c>
      <c r="DIN9" s="26">
        <f t="shared" si="37"/>
        <v>0</v>
      </c>
      <c r="DIO9" s="26">
        <f t="shared" si="37"/>
        <v>0</v>
      </c>
      <c r="DIP9" s="26">
        <f t="shared" si="37"/>
        <v>0</v>
      </c>
      <c r="DIQ9" s="26">
        <f t="shared" si="37"/>
        <v>0</v>
      </c>
      <c r="DIR9" s="26">
        <f t="shared" si="37"/>
        <v>0</v>
      </c>
      <c r="DIS9" s="26">
        <f t="shared" si="37"/>
        <v>0</v>
      </c>
      <c r="DIT9" s="26">
        <f t="shared" si="37"/>
        <v>0</v>
      </c>
      <c r="DIU9" s="26">
        <f t="shared" si="37"/>
        <v>0</v>
      </c>
      <c r="DIV9" s="26">
        <f t="shared" si="37"/>
        <v>0</v>
      </c>
      <c r="DIW9" s="26">
        <f t="shared" si="37"/>
        <v>0</v>
      </c>
      <c r="DIX9" s="26">
        <f t="shared" si="37"/>
        <v>0</v>
      </c>
      <c r="DIY9" s="26">
        <f t="shared" si="37"/>
        <v>0</v>
      </c>
      <c r="DIZ9" s="26">
        <f t="shared" si="37"/>
        <v>0</v>
      </c>
      <c r="DJA9" s="26">
        <f t="shared" si="37"/>
        <v>0</v>
      </c>
      <c r="DJB9" s="26">
        <f t="shared" si="37"/>
        <v>0</v>
      </c>
      <c r="DJC9" s="26">
        <f t="shared" ref="DJC9:DLN9" si="38">DJA9+DIY9</f>
        <v>0</v>
      </c>
      <c r="DJD9" s="26">
        <f t="shared" si="38"/>
        <v>0</v>
      </c>
      <c r="DJE9" s="26">
        <f t="shared" si="38"/>
        <v>0</v>
      </c>
      <c r="DJF9" s="26">
        <f t="shared" si="38"/>
        <v>0</v>
      </c>
      <c r="DJG9" s="26">
        <f t="shared" si="38"/>
        <v>0</v>
      </c>
      <c r="DJH9" s="26">
        <f t="shared" si="38"/>
        <v>0</v>
      </c>
      <c r="DJI9" s="26">
        <f t="shared" si="38"/>
        <v>0</v>
      </c>
      <c r="DJJ9" s="26">
        <f t="shared" si="38"/>
        <v>0</v>
      </c>
      <c r="DJK9" s="26">
        <f t="shared" si="38"/>
        <v>0</v>
      </c>
      <c r="DJL9" s="26">
        <f t="shared" si="38"/>
        <v>0</v>
      </c>
      <c r="DJM9" s="26">
        <f t="shared" si="38"/>
        <v>0</v>
      </c>
      <c r="DJN9" s="26">
        <f t="shared" si="38"/>
        <v>0</v>
      </c>
      <c r="DJO9" s="26">
        <f t="shared" si="38"/>
        <v>0</v>
      </c>
      <c r="DJP9" s="26">
        <f t="shared" si="38"/>
        <v>0</v>
      </c>
      <c r="DJQ9" s="26">
        <f t="shared" si="38"/>
        <v>0</v>
      </c>
      <c r="DJR9" s="26">
        <f t="shared" si="38"/>
        <v>0</v>
      </c>
      <c r="DJS9" s="26">
        <f t="shared" si="38"/>
        <v>0</v>
      </c>
      <c r="DJT9" s="26">
        <f t="shared" si="38"/>
        <v>0</v>
      </c>
      <c r="DJU9" s="26">
        <f t="shared" si="38"/>
        <v>0</v>
      </c>
      <c r="DJV9" s="26">
        <f t="shared" si="38"/>
        <v>0</v>
      </c>
      <c r="DJW9" s="26">
        <f t="shared" si="38"/>
        <v>0</v>
      </c>
      <c r="DJX9" s="26">
        <f t="shared" si="38"/>
        <v>0</v>
      </c>
      <c r="DJY9" s="26">
        <f t="shared" si="38"/>
        <v>0</v>
      </c>
      <c r="DJZ9" s="26">
        <f t="shared" si="38"/>
        <v>0</v>
      </c>
      <c r="DKA9" s="26">
        <f t="shared" si="38"/>
        <v>0</v>
      </c>
      <c r="DKB9" s="26">
        <f t="shared" si="38"/>
        <v>0</v>
      </c>
      <c r="DKC9" s="26">
        <f t="shared" si="38"/>
        <v>0</v>
      </c>
      <c r="DKD9" s="26">
        <f t="shared" si="38"/>
        <v>0</v>
      </c>
      <c r="DKE9" s="26">
        <f t="shared" si="38"/>
        <v>0</v>
      </c>
      <c r="DKF9" s="26">
        <f t="shared" si="38"/>
        <v>0</v>
      </c>
      <c r="DKG9" s="26">
        <f t="shared" si="38"/>
        <v>0</v>
      </c>
      <c r="DKH9" s="26">
        <f t="shared" si="38"/>
        <v>0</v>
      </c>
      <c r="DKI9" s="26">
        <f t="shared" si="38"/>
        <v>0</v>
      </c>
      <c r="DKJ9" s="26">
        <f t="shared" si="38"/>
        <v>0</v>
      </c>
      <c r="DKK9" s="26">
        <f t="shared" si="38"/>
        <v>0</v>
      </c>
      <c r="DKL9" s="26">
        <f t="shared" si="38"/>
        <v>0</v>
      </c>
      <c r="DKM9" s="26">
        <f t="shared" si="38"/>
        <v>0</v>
      </c>
      <c r="DKN9" s="26">
        <f t="shared" si="38"/>
        <v>0</v>
      </c>
      <c r="DKO9" s="26">
        <f t="shared" si="38"/>
        <v>0</v>
      </c>
      <c r="DKP9" s="26">
        <f t="shared" si="38"/>
        <v>0</v>
      </c>
      <c r="DKQ9" s="26">
        <f t="shared" si="38"/>
        <v>0</v>
      </c>
      <c r="DKR9" s="26">
        <f t="shared" si="38"/>
        <v>0</v>
      </c>
      <c r="DKS9" s="26">
        <f t="shared" si="38"/>
        <v>0</v>
      </c>
      <c r="DKT9" s="26">
        <f t="shared" si="38"/>
        <v>0</v>
      </c>
      <c r="DKU9" s="26">
        <f t="shared" si="38"/>
        <v>0</v>
      </c>
      <c r="DKV9" s="26">
        <f t="shared" si="38"/>
        <v>0</v>
      </c>
      <c r="DKW9" s="26">
        <f t="shared" si="38"/>
        <v>0</v>
      </c>
      <c r="DKX9" s="26">
        <f t="shared" si="38"/>
        <v>0</v>
      </c>
      <c r="DKY9" s="26">
        <f t="shared" si="38"/>
        <v>0</v>
      </c>
      <c r="DKZ9" s="26">
        <f t="shared" si="38"/>
        <v>0</v>
      </c>
      <c r="DLA9" s="26">
        <f t="shared" si="38"/>
        <v>0</v>
      </c>
      <c r="DLB9" s="26">
        <f t="shared" si="38"/>
        <v>0</v>
      </c>
      <c r="DLC9" s="26">
        <f t="shared" si="38"/>
        <v>0</v>
      </c>
      <c r="DLD9" s="26">
        <f t="shared" si="38"/>
        <v>0</v>
      </c>
      <c r="DLE9" s="26">
        <f t="shared" si="38"/>
        <v>0</v>
      </c>
      <c r="DLF9" s="26">
        <f t="shared" si="38"/>
        <v>0</v>
      </c>
      <c r="DLG9" s="26">
        <f t="shared" si="38"/>
        <v>0</v>
      </c>
      <c r="DLH9" s="26">
        <f t="shared" si="38"/>
        <v>0</v>
      </c>
      <c r="DLI9" s="26">
        <f t="shared" si="38"/>
        <v>0</v>
      </c>
      <c r="DLJ9" s="26">
        <f t="shared" si="38"/>
        <v>0</v>
      </c>
      <c r="DLK9" s="26">
        <f t="shared" si="38"/>
        <v>0</v>
      </c>
      <c r="DLL9" s="26">
        <f t="shared" si="38"/>
        <v>0</v>
      </c>
      <c r="DLM9" s="26">
        <f t="shared" si="38"/>
        <v>0</v>
      </c>
      <c r="DLN9" s="26">
        <f t="shared" si="38"/>
        <v>0</v>
      </c>
      <c r="DLO9" s="26">
        <f t="shared" ref="DLO9:DNZ9" si="39">DLM9+DLK9</f>
        <v>0</v>
      </c>
      <c r="DLP9" s="26">
        <f t="shared" si="39"/>
        <v>0</v>
      </c>
      <c r="DLQ9" s="26">
        <f t="shared" si="39"/>
        <v>0</v>
      </c>
      <c r="DLR9" s="26">
        <f t="shared" si="39"/>
        <v>0</v>
      </c>
      <c r="DLS9" s="26">
        <f t="shared" si="39"/>
        <v>0</v>
      </c>
      <c r="DLT9" s="26">
        <f t="shared" si="39"/>
        <v>0</v>
      </c>
      <c r="DLU9" s="26">
        <f t="shared" si="39"/>
        <v>0</v>
      </c>
      <c r="DLV9" s="26">
        <f t="shared" si="39"/>
        <v>0</v>
      </c>
      <c r="DLW9" s="26">
        <f t="shared" si="39"/>
        <v>0</v>
      </c>
      <c r="DLX9" s="26">
        <f t="shared" si="39"/>
        <v>0</v>
      </c>
      <c r="DLY9" s="26">
        <f t="shared" si="39"/>
        <v>0</v>
      </c>
      <c r="DLZ9" s="26">
        <f t="shared" si="39"/>
        <v>0</v>
      </c>
      <c r="DMA9" s="26">
        <f t="shared" si="39"/>
        <v>0</v>
      </c>
      <c r="DMB9" s="26">
        <f t="shared" si="39"/>
        <v>0</v>
      </c>
      <c r="DMC9" s="26">
        <f t="shared" si="39"/>
        <v>0</v>
      </c>
      <c r="DMD9" s="26">
        <f t="shared" si="39"/>
        <v>0</v>
      </c>
      <c r="DME9" s="26">
        <f t="shared" si="39"/>
        <v>0</v>
      </c>
      <c r="DMF9" s="26">
        <f t="shared" si="39"/>
        <v>0</v>
      </c>
      <c r="DMG9" s="26">
        <f t="shared" si="39"/>
        <v>0</v>
      </c>
      <c r="DMH9" s="26">
        <f t="shared" si="39"/>
        <v>0</v>
      </c>
      <c r="DMI9" s="26">
        <f t="shared" si="39"/>
        <v>0</v>
      </c>
      <c r="DMJ9" s="26">
        <f t="shared" si="39"/>
        <v>0</v>
      </c>
      <c r="DMK9" s="26">
        <f t="shared" si="39"/>
        <v>0</v>
      </c>
      <c r="DML9" s="26">
        <f t="shared" si="39"/>
        <v>0</v>
      </c>
      <c r="DMM9" s="26">
        <f t="shared" si="39"/>
        <v>0</v>
      </c>
      <c r="DMN9" s="26">
        <f t="shared" si="39"/>
        <v>0</v>
      </c>
      <c r="DMO9" s="26">
        <f t="shared" si="39"/>
        <v>0</v>
      </c>
      <c r="DMP9" s="26">
        <f t="shared" si="39"/>
        <v>0</v>
      </c>
      <c r="DMQ9" s="26">
        <f t="shared" si="39"/>
        <v>0</v>
      </c>
      <c r="DMR9" s="26">
        <f t="shared" si="39"/>
        <v>0</v>
      </c>
      <c r="DMS9" s="26">
        <f t="shared" si="39"/>
        <v>0</v>
      </c>
      <c r="DMT9" s="26">
        <f t="shared" si="39"/>
        <v>0</v>
      </c>
      <c r="DMU9" s="26">
        <f t="shared" si="39"/>
        <v>0</v>
      </c>
      <c r="DMV9" s="26">
        <f t="shared" si="39"/>
        <v>0</v>
      </c>
      <c r="DMW9" s="26">
        <f t="shared" si="39"/>
        <v>0</v>
      </c>
      <c r="DMX9" s="26">
        <f t="shared" si="39"/>
        <v>0</v>
      </c>
      <c r="DMY9" s="26">
        <f t="shared" si="39"/>
        <v>0</v>
      </c>
      <c r="DMZ9" s="26">
        <f t="shared" si="39"/>
        <v>0</v>
      </c>
      <c r="DNA9" s="26">
        <f t="shared" si="39"/>
        <v>0</v>
      </c>
      <c r="DNB9" s="26">
        <f t="shared" si="39"/>
        <v>0</v>
      </c>
      <c r="DNC9" s="26">
        <f t="shared" si="39"/>
        <v>0</v>
      </c>
      <c r="DND9" s="26">
        <f t="shared" si="39"/>
        <v>0</v>
      </c>
      <c r="DNE9" s="26">
        <f t="shared" si="39"/>
        <v>0</v>
      </c>
      <c r="DNF9" s="26">
        <f t="shared" si="39"/>
        <v>0</v>
      </c>
      <c r="DNG9" s="26">
        <f t="shared" si="39"/>
        <v>0</v>
      </c>
      <c r="DNH9" s="26">
        <f t="shared" si="39"/>
        <v>0</v>
      </c>
      <c r="DNI9" s="26">
        <f t="shared" si="39"/>
        <v>0</v>
      </c>
      <c r="DNJ9" s="26">
        <f t="shared" si="39"/>
        <v>0</v>
      </c>
      <c r="DNK9" s="26">
        <f t="shared" si="39"/>
        <v>0</v>
      </c>
      <c r="DNL9" s="26">
        <f t="shared" si="39"/>
        <v>0</v>
      </c>
      <c r="DNM9" s="26">
        <f t="shared" si="39"/>
        <v>0</v>
      </c>
      <c r="DNN9" s="26">
        <f t="shared" si="39"/>
        <v>0</v>
      </c>
      <c r="DNO9" s="26">
        <f t="shared" si="39"/>
        <v>0</v>
      </c>
      <c r="DNP9" s="26">
        <f t="shared" si="39"/>
        <v>0</v>
      </c>
      <c r="DNQ9" s="26">
        <f t="shared" si="39"/>
        <v>0</v>
      </c>
      <c r="DNR9" s="26">
        <f t="shared" si="39"/>
        <v>0</v>
      </c>
      <c r="DNS9" s="26">
        <f t="shared" si="39"/>
        <v>0</v>
      </c>
      <c r="DNT9" s="26">
        <f t="shared" si="39"/>
        <v>0</v>
      </c>
      <c r="DNU9" s="26">
        <f t="shared" si="39"/>
        <v>0</v>
      </c>
      <c r="DNV9" s="26">
        <f t="shared" si="39"/>
        <v>0</v>
      </c>
      <c r="DNW9" s="26">
        <f t="shared" si="39"/>
        <v>0</v>
      </c>
      <c r="DNX9" s="26">
        <f t="shared" si="39"/>
        <v>0</v>
      </c>
      <c r="DNY9" s="26">
        <f t="shared" si="39"/>
        <v>0</v>
      </c>
      <c r="DNZ9" s="26">
        <f t="shared" si="39"/>
        <v>0</v>
      </c>
      <c r="DOA9" s="26">
        <f t="shared" ref="DOA9:DQL9" si="40">DNY9+DNW9</f>
        <v>0</v>
      </c>
      <c r="DOB9" s="26">
        <f t="shared" si="40"/>
        <v>0</v>
      </c>
      <c r="DOC9" s="26">
        <f t="shared" si="40"/>
        <v>0</v>
      </c>
      <c r="DOD9" s="26">
        <f t="shared" si="40"/>
        <v>0</v>
      </c>
      <c r="DOE9" s="26">
        <f t="shared" si="40"/>
        <v>0</v>
      </c>
      <c r="DOF9" s="26">
        <f t="shared" si="40"/>
        <v>0</v>
      </c>
      <c r="DOG9" s="26">
        <f t="shared" si="40"/>
        <v>0</v>
      </c>
      <c r="DOH9" s="26">
        <f t="shared" si="40"/>
        <v>0</v>
      </c>
      <c r="DOI9" s="26">
        <f t="shared" si="40"/>
        <v>0</v>
      </c>
      <c r="DOJ9" s="26">
        <f t="shared" si="40"/>
        <v>0</v>
      </c>
      <c r="DOK9" s="26">
        <f t="shared" si="40"/>
        <v>0</v>
      </c>
      <c r="DOL9" s="26">
        <f t="shared" si="40"/>
        <v>0</v>
      </c>
      <c r="DOM9" s="26">
        <f t="shared" si="40"/>
        <v>0</v>
      </c>
      <c r="DON9" s="26">
        <f t="shared" si="40"/>
        <v>0</v>
      </c>
      <c r="DOO9" s="26">
        <f t="shared" si="40"/>
        <v>0</v>
      </c>
      <c r="DOP9" s="26">
        <f t="shared" si="40"/>
        <v>0</v>
      </c>
      <c r="DOQ9" s="26">
        <f t="shared" si="40"/>
        <v>0</v>
      </c>
      <c r="DOR9" s="26">
        <f t="shared" si="40"/>
        <v>0</v>
      </c>
      <c r="DOS9" s="26">
        <f t="shared" si="40"/>
        <v>0</v>
      </c>
      <c r="DOT9" s="26">
        <f t="shared" si="40"/>
        <v>0</v>
      </c>
      <c r="DOU9" s="26">
        <f t="shared" si="40"/>
        <v>0</v>
      </c>
      <c r="DOV9" s="26">
        <f t="shared" si="40"/>
        <v>0</v>
      </c>
      <c r="DOW9" s="26">
        <f t="shared" si="40"/>
        <v>0</v>
      </c>
      <c r="DOX9" s="26">
        <f t="shared" si="40"/>
        <v>0</v>
      </c>
      <c r="DOY9" s="26">
        <f t="shared" si="40"/>
        <v>0</v>
      </c>
      <c r="DOZ9" s="26">
        <f t="shared" si="40"/>
        <v>0</v>
      </c>
      <c r="DPA9" s="26">
        <f t="shared" si="40"/>
        <v>0</v>
      </c>
      <c r="DPB9" s="26">
        <f t="shared" si="40"/>
        <v>0</v>
      </c>
      <c r="DPC9" s="26">
        <f t="shared" si="40"/>
        <v>0</v>
      </c>
      <c r="DPD9" s="26">
        <f t="shared" si="40"/>
        <v>0</v>
      </c>
      <c r="DPE9" s="26">
        <f t="shared" si="40"/>
        <v>0</v>
      </c>
      <c r="DPF9" s="26">
        <f t="shared" si="40"/>
        <v>0</v>
      </c>
      <c r="DPG9" s="26">
        <f t="shared" si="40"/>
        <v>0</v>
      </c>
      <c r="DPH9" s="26">
        <f t="shared" si="40"/>
        <v>0</v>
      </c>
      <c r="DPI9" s="26">
        <f t="shared" si="40"/>
        <v>0</v>
      </c>
      <c r="DPJ9" s="26">
        <f t="shared" si="40"/>
        <v>0</v>
      </c>
      <c r="DPK9" s="26">
        <f t="shared" si="40"/>
        <v>0</v>
      </c>
      <c r="DPL9" s="26">
        <f t="shared" si="40"/>
        <v>0</v>
      </c>
      <c r="DPM9" s="26">
        <f t="shared" si="40"/>
        <v>0</v>
      </c>
      <c r="DPN9" s="26">
        <f t="shared" si="40"/>
        <v>0</v>
      </c>
      <c r="DPO9" s="26">
        <f t="shared" si="40"/>
        <v>0</v>
      </c>
      <c r="DPP9" s="26">
        <f t="shared" si="40"/>
        <v>0</v>
      </c>
      <c r="DPQ9" s="26">
        <f t="shared" si="40"/>
        <v>0</v>
      </c>
      <c r="DPR9" s="26">
        <f t="shared" si="40"/>
        <v>0</v>
      </c>
      <c r="DPS9" s="26">
        <f t="shared" si="40"/>
        <v>0</v>
      </c>
      <c r="DPT9" s="26">
        <f t="shared" si="40"/>
        <v>0</v>
      </c>
      <c r="DPU9" s="26">
        <f t="shared" si="40"/>
        <v>0</v>
      </c>
      <c r="DPV9" s="26">
        <f t="shared" si="40"/>
        <v>0</v>
      </c>
      <c r="DPW9" s="26">
        <f t="shared" si="40"/>
        <v>0</v>
      </c>
      <c r="DPX9" s="26">
        <f t="shared" si="40"/>
        <v>0</v>
      </c>
      <c r="DPY9" s="26">
        <f t="shared" si="40"/>
        <v>0</v>
      </c>
      <c r="DPZ9" s="26">
        <f t="shared" si="40"/>
        <v>0</v>
      </c>
      <c r="DQA9" s="26">
        <f t="shared" si="40"/>
        <v>0</v>
      </c>
      <c r="DQB9" s="26">
        <f t="shared" si="40"/>
        <v>0</v>
      </c>
      <c r="DQC9" s="26">
        <f t="shared" si="40"/>
        <v>0</v>
      </c>
      <c r="DQD9" s="26">
        <f t="shared" si="40"/>
        <v>0</v>
      </c>
      <c r="DQE9" s="26">
        <f t="shared" si="40"/>
        <v>0</v>
      </c>
      <c r="DQF9" s="26">
        <f t="shared" si="40"/>
        <v>0</v>
      </c>
      <c r="DQG9" s="26">
        <f t="shared" si="40"/>
        <v>0</v>
      </c>
      <c r="DQH9" s="26">
        <f t="shared" si="40"/>
        <v>0</v>
      </c>
      <c r="DQI9" s="26">
        <f t="shared" si="40"/>
        <v>0</v>
      </c>
      <c r="DQJ9" s="26">
        <f t="shared" si="40"/>
        <v>0</v>
      </c>
      <c r="DQK9" s="26">
        <f t="shared" si="40"/>
        <v>0</v>
      </c>
      <c r="DQL9" s="26">
        <f t="shared" si="40"/>
        <v>0</v>
      </c>
      <c r="DQM9" s="26">
        <f t="shared" ref="DQM9:DSX9" si="41">DQK9+DQI9</f>
        <v>0</v>
      </c>
      <c r="DQN9" s="26">
        <f t="shared" si="41"/>
        <v>0</v>
      </c>
      <c r="DQO9" s="26">
        <f t="shared" si="41"/>
        <v>0</v>
      </c>
      <c r="DQP9" s="26">
        <f t="shared" si="41"/>
        <v>0</v>
      </c>
      <c r="DQQ9" s="26">
        <f t="shared" si="41"/>
        <v>0</v>
      </c>
      <c r="DQR9" s="26">
        <f t="shared" si="41"/>
        <v>0</v>
      </c>
      <c r="DQS9" s="26">
        <f t="shared" si="41"/>
        <v>0</v>
      </c>
      <c r="DQT9" s="26">
        <f t="shared" si="41"/>
        <v>0</v>
      </c>
      <c r="DQU9" s="26">
        <f t="shared" si="41"/>
        <v>0</v>
      </c>
      <c r="DQV9" s="26">
        <f t="shared" si="41"/>
        <v>0</v>
      </c>
      <c r="DQW9" s="26">
        <f t="shared" si="41"/>
        <v>0</v>
      </c>
      <c r="DQX9" s="26">
        <f t="shared" si="41"/>
        <v>0</v>
      </c>
      <c r="DQY9" s="26">
        <f t="shared" si="41"/>
        <v>0</v>
      </c>
      <c r="DQZ9" s="26">
        <f t="shared" si="41"/>
        <v>0</v>
      </c>
      <c r="DRA9" s="26">
        <f t="shared" si="41"/>
        <v>0</v>
      </c>
      <c r="DRB9" s="26">
        <f t="shared" si="41"/>
        <v>0</v>
      </c>
      <c r="DRC9" s="26">
        <f t="shared" si="41"/>
        <v>0</v>
      </c>
      <c r="DRD9" s="26">
        <f t="shared" si="41"/>
        <v>0</v>
      </c>
      <c r="DRE9" s="26">
        <f t="shared" si="41"/>
        <v>0</v>
      </c>
      <c r="DRF9" s="26">
        <f t="shared" si="41"/>
        <v>0</v>
      </c>
      <c r="DRG9" s="26">
        <f t="shared" si="41"/>
        <v>0</v>
      </c>
      <c r="DRH9" s="26">
        <f t="shared" si="41"/>
        <v>0</v>
      </c>
      <c r="DRI9" s="26">
        <f t="shared" si="41"/>
        <v>0</v>
      </c>
      <c r="DRJ9" s="26">
        <f t="shared" si="41"/>
        <v>0</v>
      </c>
      <c r="DRK9" s="26">
        <f t="shared" si="41"/>
        <v>0</v>
      </c>
      <c r="DRL9" s="26">
        <f t="shared" si="41"/>
        <v>0</v>
      </c>
      <c r="DRM9" s="26">
        <f t="shared" si="41"/>
        <v>0</v>
      </c>
      <c r="DRN9" s="26">
        <f t="shared" si="41"/>
        <v>0</v>
      </c>
      <c r="DRO9" s="26">
        <f t="shared" si="41"/>
        <v>0</v>
      </c>
      <c r="DRP9" s="26">
        <f t="shared" si="41"/>
        <v>0</v>
      </c>
      <c r="DRQ9" s="26">
        <f t="shared" si="41"/>
        <v>0</v>
      </c>
      <c r="DRR9" s="26">
        <f t="shared" si="41"/>
        <v>0</v>
      </c>
      <c r="DRS9" s="26">
        <f t="shared" si="41"/>
        <v>0</v>
      </c>
      <c r="DRT9" s="26">
        <f t="shared" si="41"/>
        <v>0</v>
      </c>
      <c r="DRU9" s="26">
        <f t="shared" si="41"/>
        <v>0</v>
      </c>
      <c r="DRV9" s="26">
        <f t="shared" si="41"/>
        <v>0</v>
      </c>
      <c r="DRW9" s="26">
        <f t="shared" si="41"/>
        <v>0</v>
      </c>
      <c r="DRX9" s="26">
        <f t="shared" si="41"/>
        <v>0</v>
      </c>
      <c r="DRY9" s="26">
        <f t="shared" si="41"/>
        <v>0</v>
      </c>
      <c r="DRZ9" s="26">
        <f t="shared" si="41"/>
        <v>0</v>
      </c>
      <c r="DSA9" s="26">
        <f t="shared" si="41"/>
        <v>0</v>
      </c>
      <c r="DSB9" s="26">
        <f t="shared" si="41"/>
        <v>0</v>
      </c>
      <c r="DSC9" s="26">
        <f t="shared" si="41"/>
        <v>0</v>
      </c>
      <c r="DSD9" s="26">
        <f t="shared" si="41"/>
        <v>0</v>
      </c>
      <c r="DSE9" s="26">
        <f t="shared" si="41"/>
        <v>0</v>
      </c>
      <c r="DSF9" s="26">
        <f t="shared" si="41"/>
        <v>0</v>
      </c>
      <c r="DSG9" s="26">
        <f t="shared" si="41"/>
        <v>0</v>
      </c>
      <c r="DSH9" s="26">
        <f t="shared" si="41"/>
        <v>0</v>
      </c>
      <c r="DSI9" s="26">
        <f t="shared" si="41"/>
        <v>0</v>
      </c>
      <c r="DSJ9" s="26">
        <f t="shared" si="41"/>
        <v>0</v>
      </c>
      <c r="DSK9" s="26">
        <f t="shared" si="41"/>
        <v>0</v>
      </c>
      <c r="DSL9" s="26">
        <f t="shared" si="41"/>
        <v>0</v>
      </c>
      <c r="DSM9" s="26">
        <f t="shared" si="41"/>
        <v>0</v>
      </c>
      <c r="DSN9" s="26">
        <f t="shared" si="41"/>
        <v>0</v>
      </c>
      <c r="DSO9" s="26">
        <f t="shared" si="41"/>
        <v>0</v>
      </c>
      <c r="DSP9" s="26">
        <f t="shared" si="41"/>
        <v>0</v>
      </c>
      <c r="DSQ9" s="26">
        <f t="shared" si="41"/>
        <v>0</v>
      </c>
      <c r="DSR9" s="26">
        <f t="shared" si="41"/>
        <v>0</v>
      </c>
      <c r="DSS9" s="26">
        <f t="shared" si="41"/>
        <v>0</v>
      </c>
      <c r="DST9" s="26">
        <f t="shared" si="41"/>
        <v>0</v>
      </c>
      <c r="DSU9" s="26">
        <f t="shared" si="41"/>
        <v>0</v>
      </c>
      <c r="DSV9" s="26">
        <f t="shared" si="41"/>
        <v>0</v>
      </c>
      <c r="DSW9" s="26">
        <f t="shared" si="41"/>
        <v>0</v>
      </c>
      <c r="DSX9" s="26">
        <f t="shared" si="41"/>
        <v>0</v>
      </c>
      <c r="DSY9" s="26">
        <f t="shared" ref="DSY9:DVJ9" si="42">DSW9+DSU9</f>
        <v>0</v>
      </c>
      <c r="DSZ9" s="26">
        <f t="shared" si="42"/>
        <v>0</v>
      </c>
      <c r="DTA9" s="26">
        <f t="shared" si="42"/>
        <v>0</v>
      </c>
      <c r="DTB9" s="26">
        <f t="shared" si="42"/>
        <v>0</v>
      </c>
      <c r="DTC9" s="26">
        <f t="shared" si="42"/>
        <v>0</v>
      </c>
      <c r="DTD9" s="26">
        <f t="shared" si="42"/>
        <v>0</v>
      </c>
      <c r="DTE9" s="26">
        <f t="shared" si="42"/>
        <v>0</v>
      </c>
      <c r="DTF9" s="26">
        <f t="shared" si="42"/>
        <v>0</v>
      </c>
      <c r="DTG9" s="26">
        <f t="shared" si="42"/>
        <v>0</v>
      </c>
      <c r="DTH9" s="26">
        <f t="shared" si="42"/>
        <v>0</v>
      </c>
      <c r="DTI9" s="26">
        <f t="shared" si="42"/>
        <v>0</v>
      </c>
      <c r="DTJ9" s="26">
        <f t="shared" si="42"/>
        <v>0</v>
      </c>
      <c r="DTK9" s="26">
        <f t="shared" si="42"/>
        <v>0</v>
      </c>
      <c r="DTL9" s="26">
        <f t="shared" si="42"/>
        <v>0</v>
      </c>
      <c r="DTM9" s="26">
        <f t="shared" si="42"/>
        <v>0</v>
      </c>
      <c r="DTN9" s="26">
        <f t="shared" si="42"/>
        <v>0</v>
      </c>
      <c r="DTO9" s="26">
        <f t="shared" si="42"/>
        <v>0</v>
      </c>
      <c r="DTP9" s="26">
        <f t="shared" si="42"/>
        <v>0</v>
      </c>
      <c r="DTQ9" s="26">
        <f t="shared" si="42"/>
        <v>0</v>
      </c>
      <c r="DTR9" s="26">
        <f t="shared" si="42"/>
        <v>0</v>
      </c>
      <c r="DTS9" s="26">
        <f t="shared" si="42"/>
        <v>0</v>
      </c>
      <c r="DTT9" s="26">
        <f t="shared" si="42"/>
        <v>0</v>
      </c>
      <c r="DTU9" s="26">
        <f t="shared" si="42"/>
        <v>0</v>
      </c>
      <c r="DTV9" s="26">
        <f t="shared" si="42"/>
        <v>0</v>
      </c>
      <c r="DTW9" s="26">
        <f t="shared" si="42"/>
        <v>0</v>
      </c>
      <c r="DTX9" s="26">
        <f t="shared" si="42"/>
        <v>0</v>
      </c>
      <c r="DTY9" s="26">
        <f t="shared" si="42"/>
        <v>0</v>
      </c>
      <c r="DTZ9" s="26">
        <f t="shared" si="42"/>
        <v>0</v>
      </c>
      <c r="DUA9" s="26">
        <f t="shared" si="42"/>
        <v>0</v>
      </c>
      <c r="DUB9" s="26">
        <f t="shared" si="42"/>
        <v>0</v>
      </c>
      <c r="DUC9" s="26">
        <f t="shared" si="42"/>
        <v>0</v>
      </c>
      <c r="DUD9" s="26">
        <f t="shared" si="42"/>
        <v>0</v>
      </c>
      <c r="DUE9" s="26">
        <f t="shared" si="42"/>
        <v>0</v>
      </c>
      <c r="DUF9" s="26">
        <f t="shared" si="42"/>
        <v>0</v>
      </c>
      <c r="DUG9" s="26">
        <f t="shared" si="42"/>
        <v>0</v>
      </c>
      <c r="DUH9" s="26">
        <f t="shared" si="42"/>
        <v>0</v>
      </c>
      <c r="DUI9" s="26">
        <f t="shared" si="42"/>
        <v>0</v>
      </c>
      <c r="DUJ9" s="26">
        <f t="shared" si="42"/>
        <v>0</v>
      </c>
      <c r="DUK9" s="26">
        <f t="shared" si="42"/>
        <v>0</v>
      </c>
      <c r="DUL9" s="26">
        <f t="shared" si="42"/>
        <v>0</v>
      </c>
      <c r="DUM9" s="26">
        <f t="shared" si="42"/>
        <v>0</v>
      </c>
      <c r="DUN9" s="26">
        <f t="shared" si="42"/>
        <v>0</v>
      </c>
      <c r="DUO9" s="26">
        <f t="shared" si="42"/>
        <v>0</v>
      </c>
      <c r="DUP9" s="26">
        <f t="shared" si="42"/>
        <v>0</v>
      </c>
      <c r="DUQ9" s="26">
        <f t="shared" si="42"/>
        <v>0</v>
      </c>
      <c r="DUR9" s="26">
        <f t="shared" si="42"/>
        <v>0</v>
      </c>
      <c r="DUS9" s="26">
        <f t="shared" si="42"/>
        <v>0</v>
      </c>
      <c r="DUT9" s="26">
        <f t="shared" si="42"/>
        <v>0</v>
      </c>
      <c r="DUU9" s="26">
        <f t="shared" si="42"/>
        <v>0</v>
      </c>
      <c r="DUV9" s="26">
        <f t="shared" si="42"/>
        <v>0</v>
      </c>
      <c r="DUW9" s="26">
        <f t="shared" si="42"/>
        <v>0</v>
      </c>
      <c r="DUX9" s="26">
        <f t="shared" si="42"/>
        <v>0</v>
      </c>
      <c r="DUY9" s="26">
        <f t="shared" si="42"/>
        <v>0</v>
      </c>
      <c r="DUZ9" s="26">
        <f t="shared" si="42"/>
        <v>0</v>
      </c>
      <c r="DVA9" s="26">
        <f t="shared" si="42"/>
        <v>0</v>
      </c>
      <c r="DVB9" s="26">
        <f t="shared" si="42"/>
        <v>0</v>
      </c>
      <c r="DVC9" s="26">
        <f t="shared" si="42"/>
        <v>0</v>
      </c>
      <c r="DVD9" s="26">
        <f t="shared" si="42"/>
        <v>0</v>
      </c>
      <c r="DVE9" s="26">
        <f t="shared" si="42"/>
        <v>0</v>
      </c>
      <c r="DVF9" s="26">
        <f t="shared" si="42"/>
        <v>0</v>
      </c>
      <c r="DVG9" s="26">
        <f t="shared" si="42"/>
        <v>0</v>
      </c>
      <c r="DVH9" s="26">
        <f t="shared" si="42"/>
        <v>0</v>
      </c>
      <c r="DVI9" s="26">
        <f t="shared" si="42"/>
        <v>0</v>
      </c>
      <c r="DVJ9" s="26">
        <f t="shared" si="42"/>
        <v>0</v>
      </c>
      <c r="DVK9" s="26">
        <f t="shared" ref="DVK9:DXV9" si="43">DVI9+DVG9</f>
        <v>0</v>
      </c>
      <c r="DVL9" s="26">
        <f t="shared" si="43"/>
        <v>0</v>
      </c>
      <c r="DVM9" s="26">
        <f t="shared" si="43"/>
        <v>0</v>
      </c>
      <c r="DVN9" s="26">
        <f t="shared" si="43"/>
        <v>0</v>
      </c>
      <c r="DVO9" s="26">
        <f t="shared" si="43"/>
        <v>0</v>
      </c>
      <c r="DVP9" s="26">
        <f t="shared" si="43"/>
        <v>0</v>
      </c>
      <c r="DVQ9" s="26">
        <f t="shared" si="43"/>
        <v>0</v>
      </c>
      <c r="DVR9" s="26">
        <f t="shared" si="43"/>
        <v>0</v>
      </c>
      <c r="DVS9" s="26">
        <f t="shared" si="43"/>
        <v>0</v>
      </c>
      <c r="DVT9" s="26">
        <f t="shared" si="43"/>
        <v>0</v>
      </c>
      <c r="DVU9" s="26">
        <f t="shared" si="43"/>
        <v>0</v>
      </c>
      <c r="DVV9" s="26">
        <f t="shared" si="43"/>
        <v>0</v>
      </c>
      <c r="DVW9" s="26">
        <f t="shared" si="43"/>
        <v>0</v>
      </c>
      <c r="DVX9" s="26">
        <f t="shared" si="43"/>
        <v>0</v>
      </c>
      <c r="DVY9" s="26">
        <f t="shared" si="43"/>
        <v>0</v>
      </c>
      <c r="DVZ9" s="26">
        <f t="shared" si="43"/>
        <v>0</v>
      </c>
      <c r="DWA9" s="26">
        <f t="shared" si="43"/>
        <v>0</v>
      </c>
      <c r="DWB9" s="26">
        <f t="shared" si="43"/>
        <v>0</v>
      </c>
      <c r="DWC9" s="26">
        <f t="shared" si="43"/>
        <v>0</v>
      </c>
      <c r="DWD9" s="26">
        <f t="shared" si="43"/>
        <v>0</v>
      </c>
      <c r="DWE9" s="26">
        <f t="shared" si="43"/>
        <v>0</v>
      </c>
      <c r="DWF9" s="26">
        <f t="shared" si="43"/>
        <v>0</v>
      </c>
      <c r="DWG9" s="26">
        <f t="shared" si="43"/>
        <v>0</v>
      </c>
      <c r="DWH9" s="26">
        <f t="shared" si="43"/>
        <v>0</v>
      </c>
      <c r="DWI9" s="26">
        <f t="shared" si="43"/>
        <v>0</v>
      </c>
      <c r="DWJ9" s="26">
        <f t="shared" si="43"/>
        <v>0</v>
      </c>
      <c r="DWK9" s="26">
        <f t="shared" si="43"/>
        <v>0</v>
      </c>
      <c r="DWL9" s="26">
        <f t="shared" si="43"/>
        <v>0</v>
      </c>
      <c r="DWM9" s="26">
        <f t="shared" si="43"/>
        <v>0</v>
      </c>
      <c r="DWN9" s="26">
        <f t="shared" si="43"/>
        <v>0</v>
      </c>
      <c r="DWO9" s="26">
        <f t="shared" si="43"/>
        <v>0</v>
      </c>
      <c r="DWP9" s="26">
        <f t="shared" si="43"/>
        <v>0</v>
      </c>
      <c r="DWQ9" s="26">
        <f t="shared" si="43"/>
        <v>0</v>
      </c>
      <c r="DWR9" s="26">
        <f t="shared" si="43"/>
        <v>0</v>
      </c>
      <c r="DWS9" s="26">
        <f t="shared" si="43"/>
        <v>0</v>
      </c>
      <c r="DWT9" s="26">
        <f t="shared" si="43"/>
        <v>0</v>
      </c>
      <c r="DWU9" s="26">
        <f t="shared" si="43"/>
        <v>0</v>
      </c>
      <c r="DWV9" s="26">
        <f t="shared" si="43"/>
        <v>0</v>
      </c>
      <c r="DWW9" s="26">
        <f t="shared" si="43"/>
        <v>0</v>
      </c>
      <c r="DWX9" s="26">
        <f t="shared" si="43"/>
        <v>0</v>
      </c>
      <c r="DWY9" s="26">
        <f t="shared" si="43"/>
        <v>0</v>
      </c>
      <c r="DWZ9" s="26">
        <f t="shared" si="43"/>
        <v>0</v>
      </c>
      <c r="DXA9" s="26">
        <f t="shared" si="43"/>
        <v>0</v>
      </c>
      <c r="DXB9" s="26">
        <f t="shared" si="43"/>
        <v>0</v>
      </c>
      <c r="DXC9" s="26">
        <f t="shared" si="43"/>
        <v>0</v>
      </c>
      <c r="DXD9" s="26">
        <f t="shared" si="43"/>
        <v>0</v>
      </c>
      <c r="DXE9" s="26">
        <f t="shared" si="43"/>
        <v>0</v>
      </c>
      <c r="DXF9" s="26">
        <f t="shared" si="43"/>
        <v>0</v>
      </c>
      <c r="DXG9" s="26">
        <f t="shared" si="43"/>
        <v>0</v>
      </c>
      <c r="DXH9" s="26">
        <f t="shared" si="43"/>
        <v>0</v>
      </c>
      <c r="DXI9" s="26">
        <f t="shared" si="43"/>
        <v>0</v>
      </c>
      <c r="DXJ9" s="26">
        <f t="shared" si="43"/>
        <v>0</v>
      </c>
      <c r="DXK9" s="26">
        <f t="shared" si="43"/>
        <v>0</v>
      </c>
      <c r="DXL9" s="26">
        <f t="shared" si="43"/>
        <v>0</v>
      </c>
      <c r="DXM9" s="26">
        <f t="shared" si="43"/>
        <v>0</v>
      </c>
      <c r="DXN9" s="26">
        <f t="shared" si="43"/>
        <v>0</v>
      </c>
      <c r="DXO9" s="26">
        <f t="shared" si="43"/>
        <v>0</v>
      </c>
      <c r="DXP9" s="26">
        <f t="shared" si="43"/>
        <v>0</v>
      </c>
      <c r="DXQ9" s="26">
        <f t="shared" si="43"/>
        <v>0</v>
      </c>
      <c r="DXR9" s="26">
        <f t="shared" si="43"/>
        <v>0</v>
      </c>
      <c r="DXS9" s="26">
        <f t="shared" si="43"/>
        <v>0</v>
      </c>
      <c r="DXT9" s="26">
        <f t="shared" si="43"/>
        <v>0</v>
      </c>
      <c r="DXU9" s="26">
        <f t="shared" si="43"/>
        <v>0</v>
      </c>
      <c r="DXV9" s="26">
        <f t="shared" si="43"/>
        <v>0</v>
      </c>
      <c r="DXW9" s="26">
        <f t="shared" ref="DXW9:EAH9" si="44">DXU9+DXS9</f>
        <v>0</v>
      </c>
      <c r="DXX9" s="26">
        <f t="shared" si="44"/>
        <v>0</v>
      </c>
      <c r="DXY9" s="26">
        <f t="shared" si="44"/>
        <v>0</v>
      </c>
      <c r="DXZ9" s="26">
        <f t="shared" si="44"/>
        <v>0</v>
      </c>
      <c r="DYA9" s="26">
        <f t="shared" si="44"/>
        <v>0</v>
      </c>
      <c r="DYB9" s="26">
        <f t="shared" si="44"/>
        <v>0</v>
      </c>
      <c r="DYC9" s="26">
        <f t="shared" si="44"/>
        <v>0</v>
      </c>
      <c r="DYD9" s="26">
        <f t="shared" si="44"/>
        <v>0</v>
      </c>
      <c r="DYE9" s="26">
        <f t="shared" si="44"/>
        <v>0</v>
      </c>
      <c r="DYF9" s="26">
        <f t="shared" si="44"/>
        <v>0</v>
      </c>
      <c r="DYG9" s="26">
        <f t="shared" si="44"/>
        <v>0</v>
      </c>
      <c r="DYH9" s="26">
        <f t="shared" si="44"/>
        <v>0</v>
      </c>
      <c r="DYI9" s="26">
        <f t="shared" si="44"/>
        <v>0</v>
      </c>
      <c r="DYJ9" s="26">
        <f t="shared" si="44"/>
        <v>0</v>
      </c>
      <c r="DYK9" s="26">
        <f t="shared" si="44"/>
        <v>0</v>
      </c>
      <c r="DYL9" s="26">
        <f t="shared" si="44"/>
        <v>0</v>
      </c>
      <c r="DYM9" s="26">
        <f t="shared" si="44"/>
        <v>0</v>
      </c>
      <c r="DYN9" s="26">
        <f t="shared" si="44"/>
        <v>0</v>
      </c>
      <c r="DYO9" s="26">
        <f t="shared" si="44"/>
        <v>0</v>
      </c>
      <c r="DYP9" s="26">
        <f t="shared" si="44"/>
        <v>0</v>
      </c>
      <c r="DYQ9" s="26">
        <f t="shared" si="44"/>
        <v>0</v>
      </c>
      <c r="DYR9" s="26">
        <f t="shared" si="44"/>
        <v>0</v>
      </c>
      <c r="DYS9" s="26">
        <f t="shared" si="44"/>
        <v>0</v>
      </c>
      <c r="DYT9" s="26">
        <f t="shared" si="44"/>
        <v>0</v>
      </c>
      <c r="DYU9" s="26">
        <f t="shared" si="44"/>
        <v>0</v>
      </c>
      <c r="DYV9" s="26">
        <f t="shared" si="44"/>
        <v>0</v>
      </c>
      <c r="DYW9" s="26">
        <f t="shared" si="44"/>
        <v>0</v>
      </c>
      <c r="DYX9" s="26">
        <f t="shared" si="44"/>
        <v>0</v>
      </c>
      <c r="DYY9" s="26">
        <f t="shared" si="44"/>
        <v>0</v>
      </c>
      <c r="DYZ9" s="26">
        <f t="shared" si="44"/>
        <v>0</v>
      </c>
      <c r="DZA9" s="26">
        <f t="shared" si="44"/>
        <v>0</v>
      </c>
      <c r="DZB9" s="26">
        <f t="shared" si="44"/>
        <v>0</v>
      </c>
      <c r="DZC9" s="26">
        <f t="shared" si="44"/>
        <v>0</v>
      </c>
      <c r="DZD9" s="26">
        <f t="shared" si="44"/>
        <v>0</v>
      </c>
      <c r="DZE9" s="26">
        <f t="shared" si="44"/>
        <v>0</v>
      </c>
      <c r="DZF9" s="26">
        <f t="shared" si="44"/>
        <v>0</v>
      </c>
      <c r="DZG9" s="26">
        <f t="shared" si="44"/>
        <v>0</v>
      </c>
      <c r="DZH9" s="26">
        <f t="shared" si="44"/>
        <v>0</v>
      </c>
      <c r="DZI9" s="26">
        <f t="shared" si="44"/>
        <v>0</v>
      </c>
      <c r="DZJ9" s="26">
        <f t="shared" si="44"/>
        <v>0</v>
      </c>
      <c r="DZK9" s="26">
        <f t="shared" si="44"/>
        <v>0</v>
      </c>
      <c r="DZL9" s="26">
        <f t="shared" si="44"/>
        <v>0</v>
      </c>
      <c r="DZM9" s="26">
        <f t="shared" si="44"/>
        <v>0</v>
      </c>
      <c r="DZN9" s="26">
        <f t="shared" si="44"/>
        <v>0</v>
      </c>
      <c r="DZO9" s="26">
        <f t="shared" si="44"/>
        <v>0</v>
      </c>
      <c r="DZP9" s="26">
        <f t="shared" si="44"/>
        <v>0</v>
      </c>
      <c r="DZQ9" s="26">
        <f t="shared" si="44"/>
        <v>0</v>
      </c>
      <c r="DZR9" s="26">
        <f t="shared" si="44"/>
        <v>0</v>
      </c>
      <c r="DZS9" s="26">
        <f t="shared" si="44"/>
        <v>0</v>
      </c>
      <c r="DZT9" s="26">
        <f t="shared" si="44"/>
        <v>0</v>
      </c>
      <c r="DZU9" s="26">
        <f t="shared" si="44"/>
        <v>0</v>
      </c>
      <c r="DZV9" s="26">
        <f t="shared" si="44"/>
        <v>0</v>
      </c>
      <c r="DZW9" s="26">
        <f t="shared" si="44"/>
        <v>0</v>
      </c>
      <c r="DZX9" s="26">
        <f t="shared" si="44"/>
        <v>0</v>
      </c>
      <c r="DZY9" s="26">
        <f t="shared" si="44"/>
        <v>0</v>
      </c>
      <c r="DZZ9" s="26">
        <f t="shared" si="44"/>
        <v>0</v>
      </c>
      <c r="EAA9" s="26">
        <f t="shared" si="44"/>
        <v>0</v>
      </c>
      <c r="EAB9" s="26">
        <f t="shared" si="44"/>
        <v>0</v>
      </c>
      <c r="EAC9" s="26">
        <f t="shared" si="44"/>
        <v>0</v>
      </c>
      <c r="EAD9" s="26">
        <f t="shared" si="44"/>
        <v>0</v>
      </c>
      <c r="EAE9" s="26">
        <f t="shared" si="44"/>
        <v>0</v>
      </c>
      <c r="EAF9" s="26">
        <f t="shared" si="44"/>
        <v>0</v>
      </c>
      <c r="EAG9" s="26">
        <f t="shared" si="44"/>
        <v>0</v>
      </c>
      <c r="EAH9" s="26">
        <f t="shared" si="44"/>
        <v>0</v>
      </c>
      <c r="EAI9" s="26">
        <f t="shared" ref="EAI9:ECT9" si="45">EAG9+EAE9</f>
        <v>0</v>
      </c>
      <c r="EAJ9" s="26">
        <f t="shared" si="45"/>
        <v>0</v>
      </c>
      <c r="EAK9" s="26">
        <f t="shared" si="45"/>
        <v>0</v>
      </c>
      <c r="EAL9" s="26">
        <f t="shared" si="45"/>
        <v>0</v>
      </c>
      <c r="EAM9" s="26">
        <f t="shared" si="45"/>
        <v>0</v>
      </c>
      <c r="EAN9" s="26">
        <f t="shared" si="45"/>
        <v>0</v>
      </c>
      <c r="EAO9" s="26">
        <f t="shared" si="45"/>
        <v>0</v>
      </c>
      <c r="EAP9" s="26">
        <f t="shared" si="45"/>
        <v>0</v>
      </c>
      <c r="EAQ9" s="26">
        <f t="shared" si="45"/>
        <v>0</v>
      </c>
      <c r="EAR9" s="26">
        <f t="shared" si="45"/>
        <v>0</v>
      </c>
      <c r="EAS9" s="26">
        <f t="shared" si="45"/>
        <v>0</v>
      </c>
      <c r="EAT9" s="26">
        <f t="shared" si="45"/>
        <v>0</v>
      </c>
      <c r="EAU9" s="26">
        <f t="shared" si="45"/>
        <v>0</v>
      </c>
      <c r="EAV9" s="26">
        <f t="shared" si="45"/>
        <v>0</v>
      </c>
      <c r="EAW9" s="26">
        <f t="shared" si="45"/>
        <v>0</v>
      </c>
      <c r="EAX9" s="26">
        <f t="shared" si="45"/>
        <v>0</v>
      </c>
      <c r="EAY9" s="26">
        <f t="shared" si="45"/>
        <v>0</v>
      </c>
      <c r="EAZ9" s="26">
        <f t="shared" si="45"/>
        <v>0</v>
      </c>
      <c r="EBA9" s="26">
        <f t="shared" si="45"/>
        <v>0</v>
      </c>
      <c r="EBB9" s="26">
        <f t="shared" si="45"/>
        <v>0</v>
      </c>
      <c r="EBC9" s="26">
        <f t="shared" si="45"/>
        <v>0</v>
      </c>
      <c r="EBD9" s="26">
        <f t="shared" si="45"/>
        <v>0</v>
      </c>
      <c r="EBE9" s="26">
        <f t="shared" si="45"/>
        <v>0</v>
      </c>
      <c r="EBF9" s="26">
        <f t="shared" si="45"/>
        <v>0</v>
      </c>
      <c r="EBG9" s="26">
        <f t="shared" si="45"/>
        <v>0</v>
      </c>
      <c r="EBH9" s="26">
        <f t="shared" si="45"/>
        <v>0</v>
      </c>
      <c r="EBI9" s="26">
        <f t="shared" si="45"/>
        <v>0</v>
      </c>
      <c r="EBJ9" s="26">
        <f t="shared" si="45"/>
        <v>0</v>
      </c>
      <c r="EBK9" s="26">
        <f t="shared" si="45"/>
        <v>0</v>
      </c>
      <c r="EBL9" s="26">
        <f t="shared" si="45"/>
        <v>0</v>
      </c>
      <c r="EBM9" s="26">
        <f t="shared" si="45"/>
        <v>0</v>
      </c>
      <c r="EBN9" s="26">
        <f t="shared" si="45"/>
        <v>0</v>
      </c>
      <c r="EBO9" s="26">
        <f t="shared" si="45"/>
        <v>0</v>
      </c>
      <c r="EBP9" s="26">
        <f t="shared" si="45"/>
        <v>0</v>
      </c>
      <c r="EBQ9" s="26">
        <f t="shared" si="45"/>
        <v>0</v>
      </c>
      <c r="EBR9" s="26">
        <f t="shared" si="45"/>
        <v>0</v>
      </c>
      <c r="EBS9" s="26">
        <f t="shared" si="45"/>
        <v>0</v>
      </c>
      <c r="EBT9" s="26">
        <f t="shared" si="45"/>
        <v>0</v>
      </c>
      <c r="EBU9" s="26">
        <f t="shared" si="45"/>
        <v>0</v>
      </c>
      <c r="EBV9" s="26">
        <f t="shared" si="45"/>
        <v>0</v>
      </c>
      <c r="EBW9" s="26">
        <f t="shared" si="45"/>
        <v>0</v>
      </c>
      <c r="EBX9" s="26">
        <f t="shared" si="45"/>
        <v>0</v>
      </c>
      <c r="EBY9" s="26">
        <f t="shared" si="45"/>
        <v>0</v>
      </c>
      <c r="EBZ9" s="26">
        <f t="shared" si="45"/>
        <v>0</v>
      </c>
      <c r="ECA9" s="26">
        <f t="shared" si="45"/>
        <v>0</v>
      </c>
      <c r="ECB9" s="26">
        <f t="shared" si="45"/>
        <v>0</v>
      </c>
      <c r="ECC9" s="26">
        <f t="shared" si="45"/>
        <v>0</v>
      </c>
      <c r="ECD9" s="26">
        <f t="shared" si="45"/>
        <v>0</v>
      </c>
      <c r="ECE9" s="26">
        <f t="shared" si="45"/>
        <v>0</v>
      </c>
      <c r="ECF9" s="26">
        <f t="shared" si="45"/>
        <v>0</v>
      </c>
      <c r="ECG9" s="26">
        <f t="shared" si="45"/>
        <v>0</v>
      </c>
      <c r="ECH9" s="26">
        <f t="shared" si="45"/>
        <v>0</v>
      </c>
      <c r="ECI9" s="26">
        <f t="shared" si="45"/>
        <v>0</v>
      </c>
      <c r="ECJ9" s="26">
        <f t="shared" si="45"/>
        <v>0</v>
      </c>
      <c r="ECK9" s="26">
        <f t="shared" si="45"/>
        <v>0</v>
      </c>
      <c r="ECL9" s="26">
        <f t="shared" si="45"/>
        <v>0</v>
      </c>
      <c r="ECM9" s="26">
        <f t="shared" si="45"/>
        <v>0</v>
      </c>
      <c r="ECN9" s="26">
        <f t="shared" si="45"/>
        <v>0</v>
      </c>
      <c r="ECO9" s="26">
        <f t="shared" si="45"/>
        <v>0</v>
      </c>
      <c r="ECP9" s="26">
        <f t="shared" si="45"/>
        <v>0</v>
      </c>
      <c r="ECQ9" s="26">
        <f t="shared" si="45"/>
        <v>0</v>
      </c>
      <c r="ECR9" s="26">
        <f t="shared" si="45"/>
        <v>0</v>
      </c>
      <c r="ECS9" s="26">
        <f t="shared" si="45"/>
        <v>0</v>
      </c>
      <c r="ECT9" s="26">
        <f t="shared" si="45"/>
        <v>0</v>
      </c>
      <c r="ECU9" s="26">
        <f t="shared" ref="ECU9:EFF9" si="46">ECS9+ECQ9</f>
        <v>0</v>
      </c>
      <c r="ECV9" s="26">
        <f t="shared" si="46"/>
        <v>0</v>
      </c>
      <c r="ECW9" s="26">
        <f t="shared" si="46"/>
        <v>0</v>
      </c>
      <c r="ECX9" s="26">
        <f t="shared" si="46"/>
        <v>0</v>
      </c>
      <c r="ECY9" s="26">
        <f t="shared" si="46"/>
        <v>0</v>
      </c>
      <c r="ECZ9" s="26">
        <f t="shared" si="46"/>
        <v>0</v>
      </c>
      <c r="EDA9" s="26">
        <f t="shared" si="46"/>
        <v>0</v>
      </c>
      <c r="EDB9" s="26">
        <f t="shared" si="46"/>
        <v>0</v>
      </c>
      <c r="EDC9" s="26">
        <f t="shared" si="46"/>
        <v>0</v>
      </c>
      <c r="EDD9" s="26">
        <f t="shared" si="46"/>
        <v>0</v>
      </c>
      <c r="EDE9" s="26">
        <f t="shared" si="46"/>
        <v>0</v>
      </c>
      <c r="EDF9" s="26">
        <f t="shared" si="46"/>
        <v>0</v>
      </c>
      <c r="EDG9" s="26">
        <f t="shared" si="46"/>
        <v>0</v>
      </c>
      <c r="EDH9" s="26">
        <f t="shared" si="46"/>
        <v>0</v>
      </c>
      <c r="EDI9" s="26">
        <f t="shared" si="46"/>
        <v>0</v>
      </c>
      <c r="EDJ9" s="26">
        <f t="shared" si="46"/>
        <v>0</v>
      </c>
      <c r="EDK9" s="26">
        <f t="shared" si="46"/>
        <v>0</v>
      </c>
      <c r="EDL9" s="26">
        <f t="shared" si="46"/>
        <v>0</v>
      </c>
      <c r="EDM9" s="26">
        <f t="shared" si="46"/>
        <v>0</v>
      </c>
      <c r="EDN9" s="26">
        <f t="shared" si="46"/>
        <v>0</v>
      </c>
      <c r="EDO9" s="26">
        <f t="shared" si="46"/>
        <v>0</v>
      </c>
      <c r="EDP9" s="26">
        <f t="shared" si="46"/>
        <v>0</v>
      </c>
      <c r="EDQ9" s="26">
        <f t="shared" si="46"/>
        <v>0</v>
      </c>
      <c r="EDR9" s="26">
        <f t="shared" si="46"/>
        <v>0</v>
      </c>
      <c r="EDS9" s="26">
        <f t="shared" si="46"/>
        <v>0</v>
      </c>
      <c r="EDT9" s="26">
        <f t="shared" si="46"/>
        <v>0</v>
      </c>
      <c r="EDU9" s="26">
        <f t="shared" si="46"/>
        <v>0</v>
      </c>
      <c r="EDV9" s="26">
        <f t="shared" si="46"/>
        <v>0</v>
      </c>
      <c r="EDW9" s="26">
        <f t="shared" si="46"/>
        <v>0</v>
      </c>
      <c r="EDX9" s="26">
        <f t="shared" si="46"/>
        <v>0</v>
      </c>
      <c r="EDY9" s="26">
        <f t="shared" si="46"/>
        <v>0</v>
      </c>
      <c r="EDZ9" s="26">
        <f t="shared" si="46"/>
        <v>0</v>
      </c>
      <c r="EEA9" s="26">
        <f t="shared" si="46"/>
        <v>0</v>
      </c>
      <c r="EEB9" s="26">
        <f t="shared" si="46"/>
        <v>0</v>
      </c>
      <c r="EEC9" s="26">
        <f t="shared" si="46"/>
        <v>0</v>
      </c>
      <c r="EED9" s="26">
        <f t="shared" si="46"/>
        <v>0</v>
      </c>
      <c r="EEE9" s="26">
        <f t="shared" si="46"/>
        <v>0</v>
      </c>
      <c r="EEF9" s="26">
        <f t="shared" si="46"/>
        <v>0</v>
      </c>
      <c r="EEG9" s="26">
        <f t="shared" si="46"/>
        <v>0</v>
      </c>
      <c r="EEH9" s="26">
        <f t="shared" si="46"/>
        <v>0</v>
      </c>
      <c r="EEI9" s="26">
        <f t="shared" si="46"/>
        <v>0</v>
      </c>
      <c r="EEJ9" s="26">
        <f t="shared" si="46"/>
        <v>0</v>
      </c>
      <c r="EEK9" s="26">
        <f t="shared" si="46"/>
        <v>0</v>
      </c>
      <c r="EEL9" s="26">
        <f t="shared" si="46"/>
        <v>0</v>
      </c>
      <c r="EEM9" s="26">
        <f t="shared" si="46"/>
        <v>0</v>
      </c>
      <c r="EEN9" s="26">
        <f t="shared" si="46"/>
        <v>0</v>
      </c>
      <c r="EEO9" s="26">
        <f t="shared" si="46"/>
        <v>0</v>
      </c>
      <c r="EEP9" s="26">
        <f t="shared" si="46"/>
        <v>0</v>
      </c>
      <c r="EEQ9" s="26">
        <f t="shared" si="46"/>
        <v>0</v>
      </c>
      <c r="EER9" s="26">
        <f t="shared" si="46"/>
        <v>0</v>
      </c>
      <c r="EES9" s="26">
        <f t="shared" si="46"/>
        <v>0</v>
      </c>
      <c r="EET9" s="26">
        <f t="shared" si="46"/>
        <v>0</v>
      </c>
      <c r="EEU9" s="26">
        <f t="shared" si="46"/>
        <v>0</v>
      </c>
      <c r="EEV9" s="26">
        <f t="shared" si="46"/>
        <v>0</v>
      </c>
      <c r="EEW9" s="26">
        <f t="shared" si="46"/>
        <v>0</v>
      </c>
      <c r="EEX9" s="26">
        <f t="shared" si="46"/>
        <v>0</v>
      </c>
      <c r="EEY9" s="26">
        <f t="shared" si="46"/>
        <v>0</v>
      </c>
      <c r="EEZ9" s="26">
        <f t="shared" si="46"/>
        <v>0</v>
      </c>
      <c r="EFA9" s="26">
        <f t="shared" si="46"/>
        <v>0</v>
      </c>
      <c r="EFB9" s="26">
        <f t="shared" si="46"/>
        <v>0</v>
      </c>
      <c r="EFC9" s="26">
        <f t="shared" si="46"/>
        <v>0</v>
      </c>
      <c r="EFD9" s="26">
        <f t="shared" si="46"/>
        <v>0</v>
      </c>
      <c r="EFE9" s="26">
        <f t="shared" si="46"/>
        <v>0</v>
      </c>
      <c r="EFF9" s="26">
        <f t="shared" si="46"/>
        <v>0</v>
      </c>
      <c r="EFG9" s="26">
        <f t="shared" ref="EFG9:EHR9" si="47">EFE9+EFC9</f>
        <v>0</v>
      </c>
      <c r="EFH9" s="26">
        <f t="shared" si="47"/>
        <v>0</v>
      </c>
      <c r="EFI9" s="26">
        <f t="shared" si="47"/>
        <v>0</v>
      </c>
      <c r="EFJ9" s="26">
        <f t="shared" si="47"/>
        <v>0</v>
      </c>
      <c r="EFK9" s="26">
        <f t="shared" si="47"/>
        <v>0</v>
      </c>
      <c r="EFL9" s="26">
        <f t="shared" si="47"/>
        <v>0</v>
      </c>
      <c r="EFM9" s="26">
        <f t="shared" si="47"/>
        <v>0</v>
      </c>
      <c r="EFN9" s="26">
        <f t="shared" si="47"/>
        <v>0</v>
      </c>
      <c r="EFO9" s="26">
        <f t="shared" si="47"/>
        <v>0</v>
      </c>
      <c r="EFP9" s="26">
        <f t="shared" si="47"/>
        <v>0</v>
      </c>
      <c r="EFQ9" s="26">
        <f t="shared" si="47"/>
        <v>0</v>
      </c>
      <c r="EFR9" s="26">
        <f t="shared" si="47"/>
        <v>0</v>
      </c>
      <c r="EFS9" s="26">
        <f t="shared" si="47"/>
        <v>0</v>
      </c>
      <c r="EFT9" s="26">
        <f t="shared" si="47"/>
        <v>0</v>
      </c>
      <c r="EFU9" s="26">
        <f t="shared" si="47"/>
        <v>0</v>
      </c>
      <c r="EFV9" s="26">
        <f t="shared" si="47"/>
        <v>0</v>
      </c>
      <c r="EFW9" s="26">
        <f t="shared" si="47"/>
        <v>0</v>
      </c>
      <c r="EFX9" s="26">
        <f t="shared" si="47"/>
        <v>0</v>
      </c>
      <c r="EFY9" s="26">
        <f t="shared" si="47"/>
        <v>0</v>
      </c>
      <c r="EFZ9" s="26">
        <f t="shared" si="47"/>
        <v>0</v>
      </c>
      <c r="EGA9" s="26">
        <f t="shared" si="47"/>
        <v>0</v>
      </c>
      <c r="EGB9" s="26">
        <f t="shared" si="47"/>
        <v>0</v>
      </c>
      <c r="EGC9" s="26">
        <f t="shared" si="47"/>
        <v>0</v>
      </c>
      <c r="EGD9" s="26">
        <f t="shared" si="47"/>
        <v>0</v>
      </c>
      <c r="EGE9" s="26">
        <f t="shared" si="47"/>
        <v>0</v>
      </c>
      <c r="EGF9" s="26">
        <f t="shared" si="47"/>
        <v>0</v>
      </c>
      <c r="EGG9" s="26">
        <f t="shared" si="47"/>
        <v>0</v>
      </c>
      <c r="EGH9" s="26">
        <f t="shared" si="47"/>
        <v>0</v>
      </c>
      <c r="EGI9" s="26">
        <f t="shared" si="47"/>
        <v>0</v>
      </c>
      <c r="EGJ9" s="26">
        <f t="shared" si="47"/>
        <v>0</v>
      </c>
      <c r="EGK9" s="26">
        <f t="shared" si="47"/>
        <v>0</v>
      </c>
      <c r="EGL9" s="26">
        <f t="shared" si="47"/>
        <v>0</v>
      </c>
      <c r="EGM9" s="26">
        <f t="shared" si="47"/>
        <v>0</v>
      </c>
      <c r="EGN9" s="26">
        <f t="shared" si="47"/>
        <v>0</v>
      </c>
      <c r="EGO9" s="26">
        <f t="shared" si="47"/>
        <v>0</v>
      </c>
      <c r="EGP9" s="26">
        <f t="shared" si="47"/>
        <v>0</v>
      </c>
      <c r="EGQ9" s="26">
        <f t="shared" si="47"/>
        <v>0</v>
      </c>
      <c r="EGR9" s="26">
        <f t="shared" si="47"/>
        <v>0</v>
      </c>
      <c r="EGS9" s="26">
        <f t="shared" si="47"/>
        <v>0</v>
      </c>
      <c r="EGT9" s="26">
        <f t="shared" si="47"/>
        <v>0</v>
      </c>
      <c r="EGU9" s="26">
        <f t="shared" si="47"/>
        <v>0</v>
      </c>
      <c r="EGV9" s="26">
        <f t="shared" si="47"/>
        <v>0</v>
      </c>
      <c r="EGW9" s="26">
        <f t="shared" si="47"/>
        <v>0</v>
      </c>
      <c r="EGX9" s="26">
        <f t="shared" si="47"/>
        <v>0</v>
      </c>
      <c r="EGY9" s="26">
        <f t="shared" si="47"/>
        <v>0</v>
      </c>
      <c r="EGZ9" s="26">
        <f t="shared" si="47"/>
        <v>0</v>
      </c>
      <c r="EHA9" s="26">
        <f t="shared" si="47"/>
        <v>0</v>
      </c>
      <c r="EHB9" s="26">
        <f t="shared" si="47"/>
        <v>0</v>
      </c>
      <c r="EHC9" s="26">
        <f t="shared" si="47"/>
        <v>0</v>
      </c>
      <c r="EHD9" s="26">
        <f t="shared" si="47"/>
        <v>0</v>
      </c>
      <c r="EHE9" s="26">
        <f t="shared" si="47"/>
        <v>0</v>
      </c>
      <c r="EHF9" s="26">
        <f t="shared" si="47"/>
        <v>0</v>
      </c>
      <c r="EHG9" s="26">
        <f t="shared" si="47"/>
        <v>0</v>
      </c>
      <c r="EHH9" s="26">
        <f t="shared" si="47"/>
        <v>0</v>
      </c>
      <c r="EHI9" s="26">
        <f t="shared" si="47"/>
        <v>0</v>
      </c>
      <c r="EHJ9" s="26">
        <f t="shared" si="47"/>
        <v>0</v>
      </c>
      <c r="EHK9" s="26">
        <f t="shared" si="47"/>
        <v>0</v>
      </c>
      <c r="EHL9" s="26">
        <f t="shared" si="47"/>
        <v>0</v>
      </c>
      <c r="EHM9" s="26">
        <f t="shared" si="47"/>
        <v>0</v>
      </c>
      <c r="EHN9" s="26">
        <f t="shared" si="47"/>
        <v>0</v>
      </c>
      <c r="EHO9" s="26">
        <f t="shared" si="47"/>
        <v>0</v>
      </c>
      <c r="EHP9" s="26">
        <f t="shared" si="47"/>
        <v>0</v>
      </c>
      <c r="EHQ9" s="26">
        <f t="shared" si="47"/>
        <v>0</v>
      </c>
      <c r="EHR9" s="26">
        <f t="shared" si="47"/>
        <v>0</v>
      </c>
      <c r="EHS9" s="26">
        <f t="shared" ref="EHS9:EKD9" si="48">EHQ9+EHO9</f>
        <v>0</v>
      </c>
      <c r="EHT9" s="26">
        <f t="shared" si="48"/>
        <v>0</v>
      </c>
      <c r="EHU9" s="26">
        <f t="shared" si="48"/>
        <v>0</v>
      </c>
      <c r="EHV9" s="26">
        <f t="shared" si="48"/>
        <v>0</v>
      </c>
      <c r="EHW9" s="26">
        <f t="shared" si="48"/>
        <v>0</v>
      </c>
      <c r="EHX9" s="26">
        <f t="shared" si="48"/>
        <v>0</v>
      </c>
      <c r="EHY9" s="26">
        <f t="shared" si="48"/>
        <v>0</v>
      </c>
      <c r="EHZ9" s="26">
        <f t="shared" si="48"/>
        <v>0</v>
      </c>
      <c r="EIA9" s="26">
        <f t="shared" si="48"/>
        <v>0</v>
      </c>
      <c r="EIB9" s="26">
        <f t="shared" si="48"/>
        <v>0</v>
      </c>
      <c r="EIC9" s="26">
        <f t="shared" si="48"/>
        <v>0</v>
      </c>
      <c r="EID9" s="26">
        <f t="shared" si="48"/>
        <v>0</v>
      </c>
      <c r="EIE9" s="26">
        <f t="shared" si="48"/>
        <v>0</v>
      </c>
      <c r="EIF9" s="26">
        <f t="shared" si="48"/>
        <v>0</v>
      </c>
      <c r="EIG9" s="26">
        <f t="shared" si="48"/>
        <v>0</v>
      </c>
      <c r="EIH9" s="26">
        <f t="shared" si="48"/>
        <v>0</v>
      </c>
      <c r="EII9" s="26">
        <f t="shared" si="48"/>
        <v>0</v>
      </c>
      <c r="EIJ9" s="26">
        <f t="shared" si="48"/>
        <v>0</v>
      </c>
      <c r="EIK9" s="26">
        <f t="shared" si="48"/>
        <v>0</v>
      </c>
      <c r="EIL9" s="26">
        <f t="shared" si="48"/>
        <v>0</v>
      </c>
      <c r="EIM9" s="26">
        <f t="shared" si="48"/>
        <v>0</v>
      </c>
      <c r="EIN9" s="26">
        <f t="shared" si="48"/>
        <v>0</v>
      </c>
      <c r="EIO9" s="26">
        <f t="shared" si="48"/>
        <v>0</v>
      </c>
      <c r="EIP9" s="26">
        <f t="shared" si="48"/>
        <v>0</v>
      </c>
      <c r="EIQ9" s="26">
        <f t="shared" si="48"/>
        <v>0</v>
      </c>
      <c r="EIR9" s="26">
        <f t="shared" si="48"/>
        <v>0</v>
      </c>
      <c r="EIS9" s="26">
        <f t="shared" si="48"/>
        <v>0</v>
      </c>
      <c r="EIT9" s="26">
        <f t="shared" si="48"/>
        <v>0</v>
      </c>
      <c r="EIU9" s="26">
        <f t="shared" si="48"/>
        <v>0</v>
      </c>
      <c r="EIV9" s="26">
        <f t="shared" si="48"/>
        <v>0</v>
      </c>
      <c r="EIW9" s="26">
        <f t="shared" si="48"/>
        <v>0</v>
      </c>
      <c r="EIX9" s="26">
        <f t="shared" si="48"/>
        <v>0</v>
      </c>
      <c r="EIY9" s="26">
        <f t="shared" si="48"/>
        <v>0</v>
      </c>
      <c r="EIZ9" s="26">
        <f t="shared" si="48"/>
        <v>0</v>
      </c>
      <c r="EJA9" s="26">
        <f t="shared" si="48"/>
        <v>0</v>
      </c>
      <c r="EJB9" s="26">
        <f t="shared" si="48"/>
        <v>0</v>
      </c>
      <c r="EJC9" s="26">
        <f t="shared" si="48"/>
        <v>0</v>
      </c>
      <c r="EJD9" s="26">
        <f t="shared" si="48"/>
        <v>0</v>
      </c>
      <c r="EJE9" s="26">
        <f t="shared" si="48"/>
        <v>0</v>
      </c>
      <c r="EJF9" s="26">
        <f t="shared" si="48"/>
        <v>0</v>
      </c>
      <c r="EJG9" s="26">
        <f t="shared" si="48"/>
        <v>0</v>
      </c>
      <c r="EJH9" s="26">
        <f t="shared" si="48"/>
        <v>0</v>
      </c>
      <c r="EJI9" s="26">
        <f t="shared" si="48"/>
        <v>0</v>
      </c>
      <c r="EJJ9" s="26">
        <f t="shared" si="48"/>
        <v>0</v>
      </c>
      <c r="EJK9" s="26">
        <f t="shared" si="48"/>
        <v>0</v>
      </c>
      <c r="EJL9" s="26">
        <f t="shared" si="48"/>
        <v>0</v>
      </c>
      <c r="EJM9" s="26">
        <f t="shared" si="48"/>
        <v>0</v>
      </c>
      <c r="EJN9" s="26">
        <f t="shared" si="48"/>
        <v>0</v>
      </c>
      <c r="EJO9" s="26">
        <f t="shared" si="48"/>
        <v>0</v>
      </c>
      <c r="EJP9" s="26">
        <f t="shared" si="48"/>
        <v>0</v>
      </c>
      <c r="EJQ9" s="26">
        <f t="shared" si="48"/>
        <v>0</v>
      </c>
      <c r="EJR9" s="26">
        <f t="shared" si="48"/>
        <v>0</v>
      </c>
      <c r="EJS9" s="26">
        <f t="shared" si="48"/>
        <v>0</v>
      </c>
      <c r="EJT9" s="26">
        <f t="shared" si="48"/>
        <v>0</v>
      </c>
      <c r="EJU9" s="26">
        <f t="shared" si="48"/>
        <v>0</v>
      </c>
      <c r="EJV9" s="26">
        <f t="shared" si="48"/>
        <v>0</v>
      </c>
      <c r="EJW9" s="26">
        <f t="shared" si="48"/>
        <v>0</v>
      </c>
      <c r="EJX9" s="26">
        <f t="shared" si="48"/>
        <v>0</v>
      </c>
      <c r="EJY9" s="26">
        <f t="shared" si="48"/>
        <v>0</v>
      </c>
      <c r="EJZ9" s="26">
        <f t="shared" si="48"/>
        <v>0</v>
      </c>
      <c r="EKA9" s="26">
        <f t="shared" si="48"/>
        <v>0</v>
      </c>
      <c r="EKB9" s="26">
        <f t="shared" si="48"/>
        <v>0</v>
      </c>
      <c r="EKC9" s="26">
        <f t="shared" si="48"/>
        <v>0</v>
      </c>
      <c r="EKD9" s="26">
        <f t="shared" si="48"/>
        <v>0</v>
      </c>
      <c r="EKE9" s="26">
        <f t="shared" ref="EKE9:EMP9" si="49">EKC9+EKA9</f>
        <v>0</v>
      </c>
      <c r="EKF9" s="26">
        <f t="shared" si="49"/>
        <v>0</v>
      </c>
      <c r="EKG9" s="26">
        <f t="shared" si="49"/>
        <v>0</v>
      </c>
      <c r="EKH9" s="26">
        <f t="shared" si="49"/>
        <v>0</v>
      </c>
      <c r="EKI9" s="26">
        <f t="shared" si="49"/>
        <v>0</v>
      </c>
      <c r="EKJ9" s="26">
        <f t="shared" si="49"/>
        <v>0</v>
      </c>
      <c r="EKK9" s="26">
        <f t="shared" si="49"/>
        <v>0</v>
      </c>
      <c r="EKL9" s="26">
        <f t="shared" si="49"/>
        <v>0</v>
      </c>
      <c r="EKM9" s="26">
        <f t="shared" si="49"/>
        <v>0</v>
      </c>
      <c r="EKN9" s="26">
        <f t="shared" si="49"/>
        <v>0</v>
      </c>
      <c r="EKO9" s="26">
        <f t="shared" si="49"/>
        <v>0</v>
      </c>
      <c r="EKP9" s="26">
        <f t="shared" si="49"/>
        <v>0</v>
      </c>
      <c r="EKQ9" s="26">
        <f t="shared" si="49"/>
        <v>0</v>
      </c>
      <c r="EKR9" s="26">
        <f t="shared" si="49"/>
        <v>0</v>
      </c>
      <c r="EKS9" s="26">
        <f t="shared" si="49"/>
        <v>0</v>
      </c>
      <c r="EKT9" s="26">
        <f t="shared" si="49"/>
        <v>0</v>
      </c>
      <c r="EKU9" s="26">
        <f t="shared" si="49"/>
        <v>0</v>
      </c>
      <c r="EKV9" s="26">
        <f t="shared" si="49"/>
        <v>0</v>
      </c>
      <c r="EKW9" s="26">
        <f t="shared" si="49"/>
        <v>0</v>
      </c>
      <c r="EKX9" s="26">
        <f t="shared" si="49"/>
        <v>0</v>
      </c>
      <c r="EKY9" s="26">
        <f t="shared" si="49"/>
        <v>0</v>
      </c>
      <c r="EKZ9" s="26">
        <f t="shared" si="49"/>
        <v>0</v>
      </c>
      <c r="ELA9" s="26">
        <f t="shared" si="49"/>
        <v>0</v>
      </c>
      <c r="ELB9" s="26">
        <f t="shared" si="49"/>
        <v>0</v>
      </c>
      <c r="ELC9" s="26">
        <f t="shared" si="49"/>
        <v>0</v>
      </c>
      <c r="ELD9" s="26">
        <f t="shared" si="49"/>
        <v>0</v>
      </c>
      <c r="ELE9" s="26">
        <f t="shared" si="49"/>
        <v>0</v>
      </c>
      <c r="ELF9" s="26">
        <f t="shared" si="49"/>
        <v>0</v>
      </c>
      <c r="ELG9" s="26">
        <f t="shared" si="49"/>
        <v>0</v>
      </c>
      <c r="ELH9" s="26">
        <f t="shared" si="49"/>
        <v>0</v>
      </c>
      <c r="ELI9" s="26">
        <f t="shared" si="49"/>
        <v>0</v>
      </c>
      <c r="ELJ9" s="26">
        <f t="shared" si="49"/>
        <v>0</v>
      </c>
      <c r="ELK9" s="26">
        <f t="shared" si="49"/>
        <v>0</v>
      </c>
      <c r="ELL9" s="26">
        <f t="shared" si="49"/>
        <v>0</v>
      </c>
      <c r="ELM9" s="26">
        <f t="shared" si="49"/>
        <v>0</v>
      </c>
      <c r="ELN9" s="26">
        <f t="shared" si="49"/>
        <v>0</v>
      </c>
      <c r="ELO9" s="26">
        <f t="shared" si="49"/>
        <v>0</v>
      </c>
      <c r="ELP9" s="26">
        <f t="shared" si="49"/>
        <v>0</v>
      </c>
      <c r="ELQ9" s="26">
        <f t="shared" si="49"/>
        <v>0</v>
      </c>
      <c r="ELR9" s="26">
        <f t="shared" si="49"/>
        <v>0</v>
      </c>
      <c r="ELS9" s="26">
        <f t="shared" si="49"/>
        <v>0</v>
      </c>
      <c r="ELT9" s="26">
        <f t="shared" si="49"/>
        <v>0</v>
      </c>
      <c r="ELU9" s="26">
        <f t="shared" si="49"/>
        <v>0</v>
      </c>
      <c r="ELV9" s="26">
        <f t="shared" si="49"/>
        <v>0</v>
      </c>
      <c r="ELW9" s="26">
        <f t="shared" si="49"/>
        <v>0</v>
      </c>
      <c r="ELX9" s="26">
        <f t="shared" si="49"/>
        <v>0</v>
      </c>
      <c r="ELY9" s="26">
        <f t="shared" si="49"/>
        <v>0</v>
      </c>
      <c r="ELZ9" s="26">
        <f t="shared" si="49"/>
        <v>0</v>
      </c>
      <c r="EMA9" s="26">
        <f t="shared" si="49"/>
        <v>0</v>
      </c>
      <c r="EMB9" s="26">
        <f t="shared" si="49"/>
        <v>0</v>
      </c>
      <c r="EMC9" s="26">
        <f t="shared" si="49"/>
        <v>0</v>
      </c>
      <c r="EMD9" s="26">
        <f t="shared" si="49"/>
        <v>0</v>
      </c>
      <c r="EME9" s="26">
        <f t="shared" si="49"/>
        <v>0</v>
      </c>
      <c r="EMF9" s="26">
        <f t="shared" si="49"/>
        <v>0</v>
      </c>
      <c r="EMG9" s="26">
        <f t="shared" si="49"/>
        <v>0</v>
      </c>
      <c r="EMH9" s="26">
        <f t="shared" si="49"/>
        <v>0</v>
      </c>
      <c r="EMI9" s="26">
        <f t="shared" si="49"/>
        <v>0</v>
      </c>
      <c r="EMJ9" s="26">
        <f t="shared" si="49"/>
        <v>0</v>
      </c>
      <c r="EMK9" s="26">
        <f t="shared" si="49"/>
        <v>0</v>
      </c>
      <c r="EML9" s="26">
        <f t="shared" si="49"/>
        <v>0</v>
      </c>
      <c r="EMM9" s="26">
        <f t="shared" si="49"/>
        <v>0</v>
      </c>
      <c r="EMN9" s="26">
        <f t="shared" si="49"/>
        <v>0</v>
      </c>
      <c r="EMO9" s="26">
        <f t="shared" si="49"/>
        <v>0</v>
      </c>
      <c r="EMP9" s="26">
        <f t="shared" si="49"/>
        <v>0</v>
      </c>
      <c r="EMQ9" s="26">
        <f t="shared" ref="EMQ9:EPB9" si="50">EMO9+EMM9</f>
        <v>0</v>
      </c>
      <c r="EMR9" s="26">
        <f t="shared" si="50"/>
        <v>0</v>
      </c>
      <c r="EMS9" s="26">
        <f t="shared" si="50"/>
        <v>0</v>
      </c>
      <c r="EMT9" s="26">
        <f t="shared" si="50"/>
        <v>0</v>
      </c>
      <c r="EMU9" s="26">
        <f t="shared" si="50"/>
        <v>0</v>
      </c>
      <c r="EMV9" s="26">
        <f t="shared" si="50"/>
        <v>0</v>
      </c>
      <c r="EMW9" s="26">
        <f t="shared" si="50"/>
        <v>0</v>
      </c>
      <c r="EMX9" s="26">
        <f t="shared" si="50"/>
        <v>0</v>
      </c>
      <c r="EMY9" s="26">
        <f t="shared" si="50"/>
        <v>0</v>
      </c>
      <c r="EMZ9" s="26">
        <f t="shared" si="50"/>
        <v>0</v>
      </c>
      <c r="ENA9" s="26">
        <f t="shared" si="50"/>
        <v>0</v>
      </c>
      <c r="ENB9" s="26">
        <f t="shared" si="50"/>
        <v>0</v>
      </c>
      <c r="ENC9" s="26">
        <f t="shared" si="50"/>
        <v>0</v>
      </c>
      <c r="END9" s="26">
        <f t="shared" si="50"/>
        <v>0</v>
      </c>
      <c r="ENE9" s="26">
        <f t="shared" si="50"/>
        <v>0</v>
      </c>
      <c r="ENF9" s="26">
        <f t="shared" si="50"/>
        <v>0</v>
      </c>
      <c r="ENG9" s="26">
        <f t="shared" si="50"/>
        <v>0</v>
      </c>
      <c r="ENH9" s="26">
        <f t="shared" si="50"/>
        <v>0</v>
      </c>
      <c r="ENI9" s="26">
        <f t="shared" si="50"/>
        <v>0</v>
      </c>
      <c r="ENJ9" s="26">
        <f t="shared" si="50"/>
        <v>0</v>
      </c>
      <c r="ENK9" s="26">
        <f t="shared" si="50"/>
        <v>0</v>
      </c>
      <c r="ENL9" s="26">
        <f t="shared" si="50"/>
        <v>0</v>
      </c>
      <c r="ENM9" s="26">
        <f t="shared" si="50"/>
        <v>0</v>
      </c>
      <c r="ENN9" s="26">
        <f t="shared" si="50"/>
        <v>0</v>
      </c>
      <c r="ENO9" s="26">
        <f t="shared" si="50"/>
        <v>0</v>
      </c>
      <c r="ENP9" s="26">
        <f t="shared" si="50"/>
        <v>0</v>
      </c>
      <c r="ENQ9" s="26">
        <f t="shared" si="50"/>
        <v>0</v>
      </c>
      <c r="ENR9" s="26">
        <f t="shared" si="50"/>
        <v>0</v>
      </c>
      <c r="ENS9" s="26">
        <f t="shared" si="50"/>
        <v>0</v>
      </c>
      <c r="ENT9" s="26">
        <f t="shared" si="50"/>
        <v>0</v>
      </c>
      <c r="ENU9" s="26">
        <f t="shared" si="50"/>
        <v>0</v>
      </c>
      <c r="ENV9" s="26">
        <f t="shared" si="50"/>
        <v>0</v>
      </c>
      <c r="ENW9" s="26">
        <f t="shared" si="50"/>
        <v>0</v>
      </c>
      <c r="ENX9" s="26">
        <f t="shared" si="50"/>
        <v>0</v>
      </c>
      <c r="ENY9" s="26">
        <f t="shared" si="50"/>
        <v>0</v>
      </c>
      <c r="ENZ9" s="26">
        <f t="shared" si="50"/>
        <v>0</v>
      </c>
      <c r="EOA9" s="26">
        <f t="shared" si="50"/>
        <v>0</v>
      </c>
      <c r="EOB9" s="26">
        <f t="shared" si="50"/>
        <v>0</v>
      </c>
      <c r="EOC9" s="26">
        <f t="shared" si="50"/>
        <v>0</v>
      </c>
      <c r="EOD9" s="26">
        <f t="shared" si="50"/>
        <v>0</v>
      </c>
      <c r="EOE9" s="26">
        <f t="shared" si="50"/>
        <v>0</v>
      </c>
      <c r="EOF9" s="26">
        <f t="shared" si="50"/>
        <v>0</v>
      </c>
      <c r="EOG9" s="26">
        <f t="shared" si="50"/>
        <v>0</v>
      </c>
      <c r="EOH9" s="26">
        <f t="shared" si="50"/>
        <v>0</v>
      </c>
      <c r="EOI9" s="26">
        <f t="shared" si="50"/>
        <v>0</v>
      </c>
      <c r="EOJ9" s="26">
        <f t="shared" si="50"/>
        <v>0</v>
      </c>
      <c r="EOK9" s="26">
        <f t="shared" si="50"/>
        <v>0</v>
      </c>
      <c r="EOL9" s="26">
        <f t="shared" si="50"/>
        <v>0</v>
      </c>
      <c r="EOM9" s="26">
        <f t="shared" si="50"/>
        <v>0</v>
      </c>
      <c r="EON9" s="26">
        <f t="shared" si="50"/>
        <v>0</v>
      </c>
      <c r="EOO9" s="26">
        <f t="shared" si="50"/>
        <v>0</v>
      </c>
      <c r="EOP9" s="26">
        <f t="shared" si="50"/>
        <v>0</v>
      </c>
      <c r="EOQ9" s="26">
        <f t="shared" si="50"/>
        <v>0</v>
      </c>
      <c r="EOR9" s="26">
        <f t="shared" si="50"/>
        <v>0</v>
      </c>
      <c r="EOS9" s="26">
        <f t="shared" si="50"/>
        <v>0</v>
      </c>
      <c r="EOT9" s="26">
        <f t="shared" si="50"/>
        <v>0</v>
      </c>
      <c r="EOU9" s="26">
        <f t="shared" si="50"/>
        <v>0</v>
      </c>
      <c r="EOV9" s="26">
        <f t="shared" si="50"/>
        <v>0</v>
      </c>
      <c r="EOW9" s="26">
        <f t="shared" si="50"/>
        <v>0</v>
      </c>
      <c r="EOX9" s="26">
        <f t="shared" si="50"/>
        <v>0</v>
      </c>
      <c r="EOY9" s="26">
        <f t="shared" si="50"/>
        <v>0</v>
      </c>
      <c r="EOZ9" s="26">
        <f t="shared" si="50"/>
        <v>0</v>
      </c>
      <c r="EPA9" s="26">
        <f t="shared" si="50"/>
        <v>0</v>
      </c>
      <c r="EPB9" s="26">
        <f t="shared" si="50"/>
        <v>0</v>
      </c>
      <c r="EPC9" s="26">
        <f t="shared" ref="EPC9:ERN9" si="51">EPA9+EOY9</f>
        <v>0</v>
      </c>
      <c r="EPD9" s="26">
        <f t="shared" si="51"/>
        <v>0</v>
      </c>
      <c r="EPE9" s="26">
        <f t="shared" si="51"/>
        <v>0</v>
      </c>
      <c r="EPF9" s="26">
        <f t="shared" si="51"/>
        <v>0</v>
      </c>
      <c r="EPG9" s="26">
        <f t="shared" si="51"/>
        <v>0</v>
      </c>
      <c r="EPH9" s="26">
        <f t="shared" si="51"/>
        <v>0</v>
      </c>
      <c r="EPI9" s="26">
        <f t="shared" si="51"/>
        <v>0</v>
      </c>
      <c r="EPJ9" s="26">
        <f t="shared" si="51"/>
        <v>0</v>
      </c>
      <c r="EPK9" s="26">
        <f t="shared" si="51"/>
        <v>0</v>
      </c>
      <c r="EPL9" s="26">
        <f t="shared" si="51"/>
        <v>0</v>
      </c>
      <c r="EPM9" s="26">
        <f t="shared" si="51"/>
        <v>0</v>
      </c>
      <c r="EPN9" s="26">
        <f t="shared" si="51"/>
        <v>0</v>
      </c>
      <c r="EPO9" s="26">
        <f t="shared" si="51"/>
        <v>0</v>
      </c>
      <c r="EPP9" s="26">
        <f t="shared" si="51"/>
        <v>0</v>
      </c>
      <c r="EPQ9" s="26">
        <f t="shared" si="51"/>
        <v>0</v>
      </c>
      <c r="EPR9" s="26">
        <f t="shared" si="51"/>
        <v>0</v>
      </c>
      <c r="EPS9" s="26">
        <f t="shared" si="51"/>
        <v>0</v>
      </c>
      <c r="EPT9" s="26">
        <f t="shared" si="51"/>
        <v>0</v>
      </c>
      <c r="EPU9" s="26">
        <f t="shared" si="51"/>
        <v>0</v>
      </c>
      <c r="EPV9" s="26">
        <f t="shared" si="51"/>
        <v>0</v>
      </c>
      <c r="EPW9" s="26">
        <f t="shared" si="51"/>
        <v>0</v>
      </c>
      <c r="EPX9" s="26">
        <f t="shared" si="51"/>
        <v>0</v>
      </c>
      <c r="EPY9" s="26">
        <f t="shared" si="51"/>
        <v>0</v>
      </c>
      <c r="EPZ9" s="26">
        <f t="shared" si="51"/>
        <v>0</v>
      </c>
      <c r="EQA9" s="26">
        <f t="shared" si="51"/>
        <v>0</v>
      </c>
      <c r="EQB9" s="26">
        <f t="shared" si="51"/>
        <v>0</v>
      </c>
      <c r="EQC9" s="26">
        <f t="shared" si="51"/>
        <v>0</v>
      </c>
      <c r="EQD9" s="26">
        <f t="shared" si="51"/>
        <v>0</v>
      </c>
      <c r="EQE9" s="26">
        <f t="shared" si="51"/>
        <v>0</v>
      </c>
      <c r="EQF9" s="26">
        <f t="shared" si="51"/>
        <v>0</v>
      </c>
      <c r="EQG9" s="26">
        <f t="shared" si="51"/>
        <v>0</v>
      </c>
      <c r="EQH9" s="26">
        <f t="shared" si="51"/>
        <v>0</v>
      </c>
      <c r="EQI9" s="26">
        <f t="shared" si="51"/>
        <v>0</v>
      </c>
      <c r="EQJ9" s="26">
        <f t="shared" si="51"/>
        <v>0</v>
      </c>
      <c r="EQK9" s="26">
        <f t="shared" si="51"/>
        <v>0</v>
      </c>
      <c r="EQL9" s="26">
        <f t="shared" si="51"/>
        <v>0</v>
      </c>
      <c r="EQM9" s="26">
        <f t="shared" si="51"/>
        <v>0</v>
      </c>
      <c r="EQN9" s="26">
        <f t="shared" si="51"/>
        <v>0</v>
      </c>
      <c r="EQO9" s="26">
        <f t="shared" si="51"/>
        <v>0</v>
      </c>
      <c r="EQP9" s="26">
        <f t="shared" si="51"/>
        <v>0</v>
      </c>
      <c r="EQQ9" s="26">
        <f t="shared" si="51"/>
        <v>0</v>
      </c>
      <c r="EQR9" s="26">
        <f t="shared" si="51"/>
        <v>0</v>
      </c>
      <c r="EQS9" s="26">
        <f t="shared" si="51"/>
        <v>0</v>
      </c>
      <c r="EQT9" s="26">
        <f t="shared" si="51"/>
        <v>0</v>
      </c>
      <c r="EQU9" s="26">
        <f t="shared" si="51"/>
        <v>0</v>
      </c>
      <c r="EQV9" s="26">
        <f t="shared" si="51"/>
        <v>0</v>
      </c>
      <c r="EQW9" s="26">
        <f t="shared" si="51"/>
        <v>0</v>
      </c>
      <c r="EQX9" s="26">
        <f t="shared" si="51"/>
        <v>0</v>
      </c>
      <c r="EQY9" s="26">
        <f t="shared" si="51"/>
        <v>0</v>
      </c>
      <c r="EQZ9" s="26">
        <f t="shared" si="51"/>
        <v>0</v>
      </c>
      <c r="ERA9" s="26">
        <f t="shared" si="51"/>
        <v>0</v>
      </c>
      <c r="ERB9" s="26">
        <f t="shared" si="51"/>
        <v>0</v>
      </c>
      <c r="ERC9" s="26">
        <f t="shared" si="51"/>
        <v>0</v>
      </c>
      <c r="ERD9" s="26">
        <f t="shared" si="51"/>
        <v>0</v>
      </c>
      <c r="ERE9" s="26">
        <f t="shared" si="51"/>
        <v>0</v>
      </c>
      <c r="ERF9" s="26">
        <f t="shared" si="51"/>
        <v>0</v>
      </c>
      <c r="ERG9" s="26">
        <f t="shared" si="51"/>
        <v>0</v>
      </c>
      <c r="ERH9" s="26">
        <f t="shared" si="51"/>
        <v>0</v>
      </c>
      <c r="ERI9" s="26">
        <f t="shared" si="51"/>
        <v>0</v>
      </c>
      <c r="ERJ9" s="26">
        <f t="shared" si="51"/>
        <v>0</v>
      </c>
      <c r="ERK9" s="26">
        <f t="shared" si="51"/>
        <v>0</v>
      </c>
      <c r="ERL9" s="26">
        <f t="shared" si="51"/>
        <v>0</v>
      </c>
      <c r="ERM9" s="26">
        <f t="shared" si="51"/>
        <v>0</v>
      </c>
      <c r="ERN9" s="26">
        <f t="shared" si="51"/>
        <v>0</v>
      </c>
      <c r="ERO9" s="26">
        <f t="shared" ref="ERO9:ETZ9" si="52">ERM9+ERK9</f>
        <v>0</v>
      </c>
      <c r="ERP9" s="26">
        <f t="shared" si="52"/>
        <v>0</v>
      </c>
      <c r="ERQ9" s="26">
        <f t="shared" si="52"/>
        <v>0</v>
      </c>
      <c r="ERR9" s="26">
        <f t="shared" si="52"/>
        <v>0</v>
      </c>
      <c r="ERS9" s="26">
        <f t="shared" si="52"/>
        <v>0</v>
      </c>
      <c r="ERT9" s="26">
        <f t="shared" si="52"/>
        <v>0</v>
      </c>
      <c r="ERU9" s="26">
        <f t="shared" si="52"/>
        <v>0</v>
      </c>
      <c r="ERV9" s="26">
        <f t="shared" si="52"/>
        <v>0</v>
      </c>
      <c r="ERW9" s="26">
        <f t="shared" si="52"/>
        <v>0</v>
      </c>
      <c r="ERX9" s="26">
        <f t="shared" si="52"/>
        <v>0</v>
      </c>
      <c r="ERY9" s="26">
        <f t="shared" si="52"/>
        <v>0</v>
      </c>
      <c r="ERZ9" s="26">
        <f t="shared" si="52"/>
        <v>0</v>
      </c>
      <c r="ESA9" s="26">
        <f t="shared" si="52"/>
        <v>0</v>
      </c>
      <c r="ESB9" s="26">
        <f t="shared" si="52"/>
        <v>0</v>
      </c>
      <c r="ESC9" s="26">
        <f t="shared" si="52"/>
        <v>0</v>
      </c>
      <c r="ESD9" s="26">
        <f t="shared" si="52"/>
        <v>0</v>
      </c>
      <c r="ESE9" s="26">
        <f t="shared" si="52"/>
        <v>0</v>
      </c>
      <c r="ESF9" s="26">
        <f t="shared" si="52"/>
        <v>0</v>
      </c>
      <c r="ESG9" s="26">
        <f t="shared" si="52"/>
        <v>0</v>
      </c>
      <c r="ESH9" s="26">
        <f t="shared" si="52"/>
        <v>0</v>
      </c>
      <c r="ESI9" s="26">
        <f t="shared" si="52"/>
        <v>0</v>
      </c>
      <c r="ESJ9" s="26">
        <f t="shared" si="52"/>
        <v>0</v>
      </c>
      <c r="ESK9" s="26">
        <f t="shared" si="52"/>
        <v>0</v>
      </c>
      <c r="ESL9" s="26">
        <f t="shared" si="52"/>
        <v>0</v>
      </c>
      <c r="ESM9" s="26">
        <f t="shared" si="52"/>
        <v>0</v>
      </c>
      <c r="ESN9" s="26">
        <f t="shared" si="52"/>
        <v>0</v>
      </c>
      <c r="ESO9" s="26">
        <f t="shared" si="52"/>
        <v>0</v>
      </c>
      <c r="ESP9" s="26">
        <f t="shared" si="52"/>
        <v>0</v>
      </c>
      <c r="ESQ9" s="26">
        <f t="shared" si="52"/>
        <v>0</v>
      </c>
      <c r="ESR9" s="26">
        <f t="shared" si="52"/>
        <v>0</v>
      </c>
      <c r="ESS9" s="26">
        <f t="shared" si="52"/>
        <v>0</v>
      </c>
      <c r="EST9" s="26">
        <f t="shared" si="52"/>
        <v>0</v>
      </c>
      <c r="ESU9" s="26">
        <f t="shared" si="52"/>
        <v>0</v>
      </c>
      <c r="ESV9" s="26">
        <f t="shared" si="52"/>
        <v>0</v>
      </c>
      <c r="ESW9" s="26">
        <f t="shared" si="52"/>
        <v>0</v>
      </c>
      <c r="ESX9" s="26">
        <f t="shared" si="52"/>
        <v>0</v>
      </c>
      <c r="ESY9" s="26">
        <f t="shared" si="52"/>
        <v>0</v>
      </c>
      <c r="ESZ9" s="26">
        <f t="shared" si="52"/>
        <v>0</v>
      </c>
      <c r="ETA9" s="26">
        <f t="shared" si="52"/>
        <v>0</v>
      </c>
      <c r="ETB9" s="26">
        <f t="shared" si="52"/>
        <v>0</v>
      </c>
      <c r="ETC9" s="26">
        <f t="shared" si="52"/>
        <v>0</v>
      </c>
      <c r="ETD9" s="26">
        <f t="shared" si="52"/>
        <v>0</v>
      </c>
      <c r="ETE9" s="26">
        <f t="shared" si="52"/>
        <v>0</v>
      </c>
      <c r="ETF9" s="26">
        <f t="shared" si="52"/>
        <v>0</v>
      </c>
      <c r="ETG9" s="26">
        <f t="shared" si="52"/>
        <v>0</v>
      </c>
      <c r="ETH9" s="26">
        <f t="shared" si="52"/>
        <v>0</v>
      </c>
      <c r="ETI9" s="26">
        <f t="shared" si="52"/>
        <v>0</v>
      </c>
      <c r="ETJ9" s="26">
        <f t="shared" si="52"/>
        <v>0</v>
      </c>
      <c r="ETK9" s="26">
        <f t="shared" si="52"/>
        <v>0</v>
      </c>
      <c r="ETL9" s="26">
        <f t="shared" si="52"/>
        <v>0</v>
      </c>
      <c r="ETM9" s="26">
        <f t="shared" si="52"/>
        <v>0</v>
      </c>
      <c r="ETN9" s="26">
        <f t="shared" si="52"/>
        <v>0</v>
      </c>
      <c r="ETO9" s="26">
        <f t="shared" si="52"/>
        <v>0</v>
      </c>
      <c r="ETP9" s="26">
        <f t="shared" si="52"/>
        <v>0</v>
      </c>
      <c r="ETQ9" s="26">
        <f t="shared" si="52"/>
        <v>0</v>
      </c>
      <c r="ETR9" s="26">
        <f t="shared" si="52"/>
        <v>0</v>
      </c>
      <c r="ETS9" s="26">
        <f t="shared" si="52"/>
        <v>0</v>
      </c>
      <c r="ETT9" s="26">
        <f t="shared" si="52"/>
        <v>0</v>
      </c>
      <c r="ETU9" s="26">
        <f t="shared" si="52"/>
        <v>0</v>
      </c>
      <c r="ETV9" s="26">
        <f t="shared" si="52"/>
        <v>0</v>
      </c>
      <c r="ETW9" s="26">
        <f t="shared" si="52"/>
        <v>0</v>
      </c>
      <c r="ETX9" s="26">
        <f t="shared" si="52"/>
        <v>0</v>
      </c>
      <c r="ETY9" s="26">
        <f t="shared" si="52"/>
        <v>0</v>
      </c>
      <c r="ETZ9" s="26">
        <f t="shared" si="52"/>
        <v>0</v>
      </c>
      <c r="EUA9" s="26">
        <f t="shared" ref="EUA9:EWL9" si="53">ETY9+ETW9</f>
        <v>0</v>
      </c>
      <c r="EUB9" s="26">
        <f t="shared" si="53"/>
        <v>0</v>
      </c>
      <c r="EUC9" s="26">
        <f t="shared" si="53"/>
        <v>0</v>
      </c>
      <c r="EUD9" s="26">
        <f t="shared" si="53"/>
        <v>0</v>
      </c>
      <c r="EUE9" s="26">
        <f t="shared" si="53"/>
        <v>0</v>
      </c>
      <c r="EUF9" s="26">
        <f t="shared" si="53"/>
        <v>0</v>
      </c>
      <c r="EUG9" s="26">
        <f t="shared" si="53"/>
        <v>0</v>
      </c>
      <c r="EUH9" s="26">
        <f t="shared" si="53"/>
        <v>0</v>
      </c>
      <c r="EUI9" s="26">
        <f t="shared" si="53"/>
        <v>0</v>
      </c>
      <c r="EUJ9" s="26">
        <f t="shared" si="53"/>
        <v>0</v>
      </c>
      <c r="EUK9" s="26">
        <f t="shared" si="53"/>
        <v>0</v>
      </c>
      <c r="EUL9" s="26">
        <f t="shared" si="53"/>
        <v>0</v>
      </c>
      <c r="EUM9" s="26">
        <f t="shared" si="53"/>
        <v>0</v>
      </c>
      <c r="EUN9" s="26">
        <f t="shared" si="53"/>
        <v>0</v>
      </c>
      <c r="EUO9" s="26">
        <f t="shared" si="53"/>
        <v>0</v>
      </c>
      <c r="EUP9" s="26">
        <f t="shared" si="53"/>
        <v>0</v>
      </c>
      <c r="EUQ9" s="26">
        <f t="shared" si="53"/>
        <v>0</v>
      </c>
      <c r="EUR9" s="26">
        <f t="shared" si="53"/>
        <v>0</v>
      </c>
      <c r="EUS9" s="26">
        <f t="shared" si="53"/>
        <v>0</v>
      </c>
      <c r="EUT9" s="26">
        <f t="shared" si="53"/>
        <v>0</v>
      </c>
      <c r="EUU9" s="26">
        <f t="shared" si="53"/>
        <v>0</v>
      </c>
      <c r="EUV9" s="26">
        <f t="shared" si="53"/>
        <v>0</v>
      </c>
      <c r="EUW9" s="26">
        <f t="shared" si="53"/>
        <v>0</v>
      </c>
      <c r="EUX9" s="26">
        <f t="shared" si="53"/>
        <v>0</v>
      </c>
      <c r="EUY9" s="26">
        <f t="shared" si="53"/>
        <v>0</v>
      </c>
      <c r="EUZ9" s="26">
        <f t="shared" si="53"/>
        <v>0</v>
      </c>
      <c r="EVA9" s="26">
        <f t="shared" si="53"/>
        <v>0</v>
      </c>
      <c r="EVB9" s="26">
        <f t="shared" si="53"/>
        <v>0</v>
      </c>
      <c r="EVC9" s="26">
        <f t="shared" si="53"/>
        <v>0</v>
      </c>
      <c r="EVD9" s="26">
        <f t="shared" si="53"/>
        <v>0</v>
      </c>
      <c r="EVE9" s="26">
        <f t="shared" si="53"/>
        <v>0</v>
      </c>
      <c r="EVF9" s="26">
        <f t="shared" si="53"/>
        <v>0</v>
      </c>
      <c r="EVG9" s="26">
        <f t="shared" si="53"/>
        <v>0</v>
      </c>
      <c r="EVH9" s="26">
        <f t="shared" si="53"/>
        <v>0</v>
      </c>
      <c r="EVI9" s="26">
        <f t="shared" si="53"/>
        <v>0</v>
      </c>
      <c r="EVJ9" s="26">
        <f t="shared" si="53"/>
        <v>0</v>
      </c>
      <c r="EVK9" s="26">
        <f t="shared" si="53"/>
        <v>0</v>
      </c>
      <c r="EVL9" s="26">
        <f t="shared" si="53"/>
        <v>0</v>
      </c>
      <c r="EVM9" s="26">
        <f t="shared" si="53"/>
        <v>0</v>
      </c>
      <c r="EVN9" s="26">
        <f t="shared" si="53"/>
        <v>0</v>
      </c>
      <c r="EVO9" s="26">
        <f t="shared" si="53"/>
        <v>0</v>
      </c>
      <c r="EVP9" s="26">
        <f t="shared" si="53"/>
        <v>0</v>
      </c>
      <c r="EVQ9" s="26">
        <f t="shared" si="53"/>
        <v>0</v>
      </c>
      <c r="EVR9" s="26">
        <f t="shared" si="53"/>
        <v>0</v>
      </c>
      <c r="EVS9" s="26">
        <f t="shared" si="53"/>
        <v>0</v>
      </c>
      <c r="EVT9" s="26">
        <f t="shared" si="53"/>
        <v>0</v>
      </c>
      <c r="EVU9" s="26">
        <f t="shared" si="53"/>
        <v>0</v>
      </c>
      <c r="EVV9" s="26">
        <f t="shared" si="53"/>
        <v>0</v>
      </c>
      <c r="EVW9" s="26">
        <f t="shared" si="53"/>
        <v>0</v>
      </c>
      <c r="EVX9" s="26">
        <f t="shared" si="53"/>
        <v>0</v>
      </c>
      <c r="EVY9" s="26">
        <f t="shared" si="53"/>
        <v>0</v>
      </c>
      <c r="EVZ9" s="26">
        <f t="shared" si="53"/>
        <v>0</v>
      </c>
      <c r="EWA9" s="26">
        <f t="shared" si="53"/>
        <v>0</v>
      </c>
      <c r="EWB9" s="26">
        <f t="shared" si="53"/>
        <v>0</v>
      </c>
      <c r="EWC9" s="26">
        <f t="shared" si="53"/>
        <v>0</v>
      </c>
      <c r="EWD9" s="26">
        <f t="shared" si="53"/>
        <v>0</v>
      </c>
      <c r="EWE9" s="26">
        <f t="shared" si="53"/>
        <v>0</v>
      </c>
      <c r="EWF9" s="26">
        <f t="shared" si="53"/>
        <v>0</v>
      </c>
      <c r="EWG9" s="26">
        <f t="shared" si="53"/>
        <v>0</v>
      </c>
      <c r="EWH9" s="26">
        <f t="shared" si="53"/>
        <v>0</v>
      </c>
      <c r="EWI9" s="26">
        <f t="shared" si="53"/>
        <v>0</v>
      </c>
      <c r="EWJ9" s="26">
        <f t="shared" si="53"/>
        <v>0</v>
      </c>
      <c r="EWK9" s="26">
        <f t="shared" si="53"/>
        <v>0</v>
      </c>
      <c r="EWL9" s="26">
        <f t="shared" si="53"/>
        <v>0</v>
      </c>
      <c r="EWM9" s="26">
        <f t="shared" ref="EWM9:EYX9" si="54">EWK9+EWI9</f>
        <v>0</v>
      </c>
      <c r="EWN9" s="26">
        <f t="shared" si="54"/>
        <v>0</v>
      </c>
      <c r="EWO9" s="26">
        <f t="shared" si="54"/>
        <v>0</v>
      </c>
      <c r="EWP9" s="26">
        <f t="shared" si="54"/>
        <v>0</v>
      </c>
      <c r="EWQ9" s="26">
        <f t="shared" si="54"/>
        <v>0</v>
      </c>
      <c r="EWR9" s="26">
        <f t="shared" si="54"/>
        <v>0</v>
      </c>
      <c r="EWS9" s="26">
        <f t="shared" si="54"/>
        <v>0</v>
      </c>
      <c r="EWT9" s="26">
        <f t="shared" si="54"/>
        <v>0</v>
      </c>
      <c r="EWU9" s="26">
        <f t="shared" si="54"/>
        <v>0</v>
      </c>
      <c r="EWV9" s="26">
        <f t="shared" si="54"/>
        <v>0</v>
      </c>
      <c r="EWW9" s="26">
        <f t="shared" si="54"/>
        <v>0</v>
      </c>
      <c r="EWX9" s="26">
        <f t="shared" si="54"/>
        <v>0</v>
      </c>
      <c r="EWY9" s="26">
        <f t="shared" si="54"/>
        <v>0</v>
      </c>
      <c r="EWZ9" s="26">
        <f t="shared" si="54"/>
        <v>0</v>
      </c>
      <c r="EXA9" s="26">
        <f t="shared" si="54"/>
        <v>0</v>
      </c>
      <c r="EXB9" s="26">
        <f t="shared" si="54"/>
        <v>0</v>
      </c>
      <c r="EXC9" s="26">
        <f t="shared" si="54"/>
        <v>0</v>
      </c>
      <c r="EXD9" s="26">
        <f t="shared" si="54"/>
        <v>0</v>
      </c>
      <c r="EXE9" s="26">
        <f t="shared" si="54"/>
        <v>0</v>
      </c>
      <c r="EXF9" s="26">
        <f t="shared" si="54"/>
        <v>0</v>
      </c>
      <c r="EXG9" s="26">
        <f t="shared" si="54"/>
        <v>0</v>
      </c>
      <c r="EXH9" s="26">
        <f t="shared" si="54"/>
        <v>0</v>
      </c>
      <c r="EXI9" s="26">
        <f t="shared" si="54"/>
        <v>0</v>
      </c>
      <c r="EXJ9" s="26">
        <f t="shared" si="54"/>
        <v>0</v>
      </c>
      <c r="EXK9" s="26">
        <f t="shared" si="54"/>
        <v>0</v>
      </c>
      <c r="EXL9" s="26">
        <f t="shared" si="54"/>
        <v>0</v>
      </c>
      <c r="EXM9" s="26">
        <f t="shared" si="54"/>
        <v>0</v>
      </c>
      <c r="EXN9" s="26">
        <f t="shared" si="54"/>
        <v>0</v>
      </c>
      <c r="EXO9" s="26">
        <f t="shared" si="54"/>
        <v>0</v>
      </c>
      <c r="EXP9" s="26">
        <f t="shared" si="54"/>
        <v>0</v>
      </c>
      <c r="EXQ9" s="26">
        <f t="shared" si="54"/>
        <v>0</v>
      </c>
      <c r="EXR9" s="26">
        <f t="shared" si="54"/>
        <v>0</v>
      </c>
      <c r="EXS9" s="26">
        <f t="shared" si="54"/>
        <v>0</v>
      </c>
      <c r="EXT9" s="26">
        <f t="shared" si="54"/>
        <v>0</v>
      </c>
      <c r="EXU9" s="26">
        <f t="shared" si="54"/>
        <v>0</v>
      </c>
      <c r="EXV9" s="26">
        <f t="shared" si="54"/>
        <v>0</v>
      </c>
      <c r="EXW9" s="26">
        <f t="shared" si="54"/>
        <v>0</v>
      </c>
      <c r="EXX9" s="26">
        <f t="shared" si="54"/>
        <v>0</v>
      </c>
      <c r="EXY9" s="26">
        <f t="shared" si="54"/>
        <v>0</v>
      </c>
      <c r="EXZ9" s="26">
        <f t="shared" si="54"/>
        <v>0</v>
      </c>
      <c r="EYA9" s="26">
        <f t="shared" si="54"/>
        <v>0</v>
      </c>
      <c r="EYB9" s="26">
        <f t="shared" si="54"/>
        <v>0</v>
      </c>
      <c r="EYC9" s="26">
        <f t="shared" si="54"/>
        <v>0</v>
      </c>
      <c r="EYD9" s="26">
        <f t="shared" si="54"/>
        <v>0</v>
      </c>
      <c r="EYE9" s="26">
        <f t="shared" si="54"/>
        <v>0</v>
      </c>
      <c r="EYF9" s="26">
        <f t="shared" si="54"/>
        <v>0</v>
      </c>
      <c r="EYG9" s="26">
        <f t="shared" si="54"/>
        <v>0</v>
      </c>
      <c r="EYH9" s="26">
        <f t="shared" si="54"/>
        <v>0</v>
      </c>
      <c r="EYI9" s="26">
        <f t="shared" si="54"/>
        <v>0</v>
      </c>
      <c r="EYJ9" s="26">
        <f t="shared" si="54"/>
        <v>0</v>
      </c>
      <c r="EYK9" s="26">
        <f t="shared" si="54"/>
        <v>0</v>
      </c>
      <c r="EYL9" s="26">
        <f t="shared" si="54"/>
        <v>0</v>
      </c>
      <c r="EYM9" s="26">
        <f t="shared" si="54"/>
        <v>0</v>
      </c>
      <c r="EYN9" s="26">
        <f t="shared" si="54"/>
        <v>0</v>
      </c>
      <c r="EYO9" s="26">
        <f t="shared" si="54"/>
        <v>0</v>
      </c>
      <c r="EYP9" s="26">
        <f t="shared" si="54"/>
        <v>0</v>
      </c>
      <c r="EYQ9" s="26">
        <f t="shared" si="54"/>
        <v>0</v>
      </c>
      <c r="EYR9" s="26">
        <f t="shared" si="54"/>
        <v>0</v>
      </c>
      <c r="EYS9" s="26">
        <f t="shared" si="54"/>
        <v>0</v>
      </c>
      <c r="EYT9" s="26">
        <f t="shared" si="54"/>
        <v>0</v>
      </c>
      <c r="EYU9" s="26">
        <f t="shared" si="54"/>
        <v>0</v>
      </c>
      <c r="EYV9" s="26">
        <f t="shared" si="54"/>
        <v>0</v>
      </c>
      <c r="EYW9" s="26">
        <f t="shared" si="54"/>
        <v>0</v>
      </c>
      <c r="EYX9" s="26">
        <f t="shared" si="54"/>
        <v>0</v>
      </c>
      <c r="EYY9" s="26">
        <f t="shared" ref="EYY9:FBJ9" si="55">EYW9+EYU9</f>
        <v>0</v>
      </c>
      <c r="EYZ9" s="26">
        <f t="shared" si="55"/>
        <v>0</v>
      </c>
      <c r="EZA9" s="26">
        <f t="shared" si="55"/>
        <v>0</v>
      </c>
      <c r="EZB9" s="26">
        <f t="shared" si="55"/>
        <v>0</v>
      </c>
      <c r="EZC9" s="26">
        <f t="shared" si="55"/>
        <v>0</v>
      </c>
      <c r="EZD9" s="26">
        <f t="shared" si="55"/>
        <v>0</v>
      </c>
      <c r="EZE9" s="26">
        <f t="shared" si="55"/>
        <v>0</v>
      </c>
      <c r="EZF9" s="26">
        <f t="shared" si="55"/>
        <v>0</v>
      </c>
      <c r="EZG9" s="26">
        <f t="shared" si="55"/>
        <v>0</v>
      </c>
      <c r="EZH9" s="26">
        <f t="shared" si="55"/>
        <v>0</v>
      </c>
      <c r="EZI9" s="26">
        <f t="shared" si="55"/>
        <v>0</v>
      </c>
      <c r="EZJ9" s="26">
        <f t="shared" si="55"/>
        <v>0</v>
      </c>
      <c r="EZK9" s="26">
        <f t="shared" si="55"/>
        <v>0</v>
      </c>
      <c r="EZL9" s="26">
        <f t="shared" si="55"/>
        <v>0</v>
      </c>
      <c r="EZM9" s="26">
        <f t="shared" si="55"/>
        <v>0</v>
      </c>
      <c r="EZN9" s="26">
        <f t="shared" si="55"/>
        <v>0</v>
      </c>
      <c r="EZO9" s="26">
        <f t="shared" si="55"/>
        <v>0</v>
      </c>
      <c r="EZP9" s="26">
        <f t="shared" si="55"/>
        <v>0</v>
      </c>
      <c r="EZQ9" s="26">
        <f t="shared" si="55"/>
        <v>0</v>
      </c>
      <c r="EZR9" s="26">
        <f t="shared" si="55"/>
        <v>0</v>
      </c>
      <c r="EZS9" s="26">
        <f t="shared" si="55"/>
        <v>0</v>
      </c>
      <c r="EZT9" s="26">
        <f t="shared" si="55"/>
        <v>0</v>
      </c>
      <c r="EZU9" s="26">
        <f t="shared" si="55"/>
        <v>0</v>
      </c>
      <c r="EZV9" s="26">
        <f t="shared" si="55"/>
        <v>0</v>
      </c>
      <c r="EZW9" s="26">
        <f t="shared" si="55"/>
        <v>0</v>
      </c>
      <c r="EZX9" s="26">
        <f t="shared" si="55"/>
        <v>0</v>
      </c>
      <c r="EZY9" s="26">
        <f t="shared" si="55"/>
        <v>0</v>
      </c>
      <c r="EZZ9" s="26">
        <f t="shared" si="55"/>
        <v>0</v>
      </c>
      <c r="FAA9" s="26">
        <f t="shared" si="55"/>
        <v>0</v>
      </c>
      <c r="FAB9" s="26">
        <f t="shared" si="55"/>
        <v>0</v>
      </c>
      <c r="FAC9" s="26">
        <f t="shared" si="55"/>
        <v>0</v>
      </c>
      <c r="FAD9" s="26">
        <f t="shared" si="55"/>
        <v>0</v>
      </c>
      <c r="FAE9" s="26">
        <f t="shared" si="55"/>
        <v>0</v>
      </c>
      <c r="FAF9" s="26">
        <f t="shared" si="55"/>
        <v>0</v>
      </c>
      <c r="FAG9" s="26">
        <f t="shared" si="55"/>
        <v>0</v>
      </c>
      <c r="FAH9" s="26">
        <f t="shared" si="55"/>
        <v>0</v>
      </c>
      <c r="FAI9" s="26">
        <f t="shared" si="55"/>
        <v>0</v>
      </c>
      <c r="FAJ9" s="26">
        <f t="shared" si="55"/>
        <v>0</v>
      </c>
      <c r="FAK9" s="26">
        <f t="shared" si="55"/>
        <v>0</v>
      </c>
      <c r="FAL9" s="26">
        <f t="shared" si="55"/>
        <v>0</v>
      </c>
      <c r="FAM9" s="26">
        <f t="shared" si="55"/>
        <v>0</v>
      </c>
      <c r="FAN9" s="26">
        <f t="shared" si="55"/>
        <v>0</v>
      </c>
      <c r="FAO9" s="26">
        <f t="shared" si="55"/>
        <v>0</v>
      </c>
      <c r="FAP9" s="26">
        <f t="shared" si="55"/>
        <v>0</v>
      </c>
      <c r="FAQ9" s="26">
        <f t="shared" si="55"/>
        <v>0</v>
      </c>
      <c r="FAR9" s="26">
        <f t="shared" si="55"/>
        <v>0</v>
      </c>
      <c r="FAS9" s="26">
        <f t="shared" si="55"/>
        <v>0</v>
      </c>
      <c r="FAT9" s="26">
        <f t="shared" si="55"/>
        <v>0</v>
      </c>
      <c r="FAU9" s="26">
        <f t="shared" si="55"/>
        <v>0</v>
      </c>
      <c r="FAV9" s="26">
        <f t="shared" si="55"/>
        <v>0</v>
      </c>
      <c r="FAW9" s="26">
        <f t="shared" si="55"/>
        <v>0</v>
      </c>
      <c r="FAX9" s="26">
        <f t="shared" si="55"/>
        <v>0</v>
      </c>
      <c r="FAY9" s="26">
        <f t="shared" si="55"/>
        <v>0</v>
      </c>
      <c r="FAZ9" s="26">
        <f t="shared" si="55"/>
        <v>0</v>
      </c>
      <c r="FBA9" s="26">
        <f t="shared" si="55"/>
        <v>0</v>
      </c>
      <c r="FBB9" s="26">
        <f t="shared" si="55"/>
        <v>0</v>
      </c>
      <c r="FBC9" s="26">
        <f t="shared" si="55"/>
        <v>0</v>
      </c>
      <c r="FBD9" s="26">
        <f t="shared" si="55"/>
        <v>0</v>
      </c>
      <c r="FBE9" s="26">
        <f t="shared" si="55"/>
        <v>0</v>
      </c>
      <c r="FBF9" s="26">
        <f t="shared" si="55"/>
        <v>0</v>
      </c>
      <c r="FBG9" s="26">
        <f t="shared" si="55"/>
        <v>0</v>
      </c>
      <c r="FBH9" s="26">
        <f t="shared" si="55"/>
        <v>0</v>
      </c>
      <c r="FBI9" s="26">
        <f t="shared" si="55"/>
        <v>0</v>
      </c>
      <c r="FBJ9" s="26">
        <f t="shared" si="55"/>
        <v>0</v>
      </c>
      <c r="FBK9" s="26">
        <f t="shared" ref="FBK9:FDV9" si="56">FBI9+FBG9</f>
        <v>0</v>
      </c>
      <c r="FBL9" s="26">
        <f t="shared" si="56"/>
        <v>0</v>
      </c>
      <c r="FBM9" s="26">
        <f t="shared" si="56"/>
        <v>0</v>
      </c>
      <c r="FBN9" s="26">
        <f t="shared" si="56"/>
        <v>0</v>
      </c>
      <c r="FBO9" s="26">
        <f t="shared" si="56"/>
        <v>0</v>
      </c>
      <c r="FBP9" s="26">
        <f t="shared" si="56"/>
        <v>0</v>
      </c>
      <c r="FBQ9" s="26">
        <f t="shared" si="56"/>
        <v>0</v>
      </c>
      <c r="FBR9" s="26">
        <f t="shared" si="56"/>
        <v>0</v>
      </c>
      <c r="FBS9" s="26">
        <f t="shared" si="56"/>
        <v>0</v>
      </c>
      <c r="FBT9" s="26">
        <f t="shared" si="56"/>
        <v>0</v>
      </c>
      <c r="FBU9" s="26">
        <f t="shared" si="56"/>
        <v>0</v>
      </c>
      <c r="FBV9" s="26">
        <f t="shared" si="56"/>
        <v>0</v>
      </c>
      <c r="FBW9" s="26">
        <f t="shared" si="56"/>
        <v>0</v>
      </c>
      <c r="FBX9" s="26">
        <f t="shared" si="56"/>
        <v>0</v>
      </c>
      <c r="FBY9" s="26">
        <f t="shared" si="56"/>
        <v>0</v>
      </c>
      <c r="FBZ9" s="26">
        <f t="shared" si="56"/>
        <v>0</v>
      </c>
      <c r="FCA9" s="26">
        <f t="shared" si="56"/>
        <v>0</v>
      </c>
      <c r="FCB9" s="26">
        <f t="shared" si="56"/>
        <v>0</v>
      </c>
      <c r="FCC9" s="26">
        <f t="shared" si="56"/>
        <v>0</v>
      </c>
      <c r="FCD9" s="26">
        <f t="shared" si="56"/>
        <v>0</v>
      </c>
      <c r="FCE9" s="26">
        <f t="shared" si="56"/>
        <v>0</v>
      </c>
      <c r="FCF9" s="26">
        <f t="shared" si="56"/>
        <v>0</v>
      </c>
      <c r="FCG9" s="26">
        <f t="shared" si="56"/>
        <v>0</v>
      </c>
      <c r="FCH9" s="26">
        <f t="shared" si="56"/>
        <v>0</v>
      </c>
      <c r="FCI9" s="26">
        <f t="shared" si="56"/>
        <v>0</v>
      </c>
      <c r="FCJ9" s="26">
        <f t="shared" si="56"/>
        <v>0</v>
      </c>
      <c r="FCK9" s="26">
        <f t="shared" si="56"/>
        <v>0</v>
      </c>
      <c r="FCL9" s="26">
        <f t="shared" si="56"/>
        <v>0</v>
      </c>
      <c r="FCM9" s="26">
        <f t="shared" si="56"/>
        <v>0</v>
      </c>
      <c r="FCN9" s="26">
        <f t="shared" si="56"/>
        <v>0</v>
      </c>
      <c r="FCO9" s="26">
        <f t="shared" si="56"/>
        <v>0</v>
      </c>
      <c r="FCP9" s="26">
        <f t="shared" si="56"/>
        <v>0</v>
      </c>
      <c r="FCQ9" s="26">
        <f t="shared" si="56"/>
        <v>0</v>
      </c>
      <c r="FCR9" s="26">
        <f t="shared" si="56"/>
        <v>0</v>
      </c>
      <c r="FCS9" s="26">
        <f t="shared" si="56"/>
        <v>0</v>
      </c>
      <c r="FCT9" s="26">
        <f t="shared" si="56"/>
        <v>0</v>
      </c>
      <c r="FCU9" s="26">
        <f t="shared" si="56"/>
        <v>0</v>
      </c>
      <c r="FCV9" s="26">
        <f t="shared" si="56"/>
        <v>0</v>
      </c>
      <c r="FCW9" s="26">
        <f t="shared" si="56"/>
        <v>0</v>
      </c>
      <c r="FCX9" s="26">
        <f t="shared" si="56"/>
        <v>0</v>
      </c>
      <c r="FCY9" s="26">
        <f t="shared" si="56"/>
        <v>0</v>
      </c>
      <c r="FCZ9" s="26">
        <f t="shared" si="56"/>
        <v>0</v>
      </c>
      <c r="FDA9" s="26">
        <f t="shared" si="56"/>
        <v>0</v>
      </c>
      <c r="FDB9" s="26">
        <f t="shared" si="56"/>
        <v>0</v>
      </c>
      <c r="FDC9" s="26">
        <f t="shared" si="56"/>
        <v>0</v>
      </c>
      <c r="FDD9" s="26">
        <f t="shared" si="56"/>
        <v>0</v>
      </c>
      <c r="FDE9" s="26">
        <f t="shared" si="56"/>
        <v>0</v>
      </c>
      <c r="FDF9" s="26">
        <f t="shared" si="56"/>
        <v>0</v>
      </c>
      <c r="FDG9" s="26">
        <f t="shared" si="56"/>
        <v>0</v>
      </c>
      <c r="FDH9" s="26">
        <f t="shared" si="56"/>
        <v>0</v>
      </c>
      <c r="FDI9" s="26">
        <f t="shared" si="56"/>
        <v>0</v>
      </c>
      <c r="FDJ9" s="26">
        <f t="shared" si="56"/>
        <v>0</v>
      </c>
      <c r="FDK9" s="26">
        <f t="shared" si="56"/>
        <v>0</v>
      </c>
      <c r="FDL9" s="26">
        <f t="shared" si="56"/>
        <v>0</v>
      </c>
      <c r="FDM9" s="26">
        <f t="shared" si="56"/>
        <v>0</v>
      </c>
      <c r="FDN9" s="26">
        <f t="shared" si="56"/>
        <v>0</v>
      </c>
      <c r="FDO9" s="26">
        <f t="shared" si="56"/>
        <v>0</v>
      </c>
      <c r="FDP9" s="26">
        <f t="shared" si="56"/>
        <v>0</v>
      </c>
      <c r="FDQ9" s="26">
        <f t="shared" si="56"/>
        <v>0</v>
      </c>
      <c r="FDR9" s="26">
        <f t="shared" si="56"/>
        <v>0</v>
      </c>
      <c r="FDS9" s="26">
        <f t="shared" si="56"/>
        <v>0</v>
      </c>
      <c r="FDT9" s="26">
        <f t="shared" si="56"/>
        <v>0</v>
      </c>
      <c r="FDU9" s="26">
        <f t="shared" si="56"/>
        <v>0</v>
      </c>
      <c r="FDV9" s="26">
        <f t="shared" si="56"/>
        <v>0</v>
      </c>
      <c r="FDW9" s="26">
        <f t="shared" ref="FDW9:FGH9" si="57">FDU9+FDS9</f>
        <v>0</v>
      </c>
      <c r="FDX9" s="26">
        <f t="shared" si="57"/>
        <v>0</v>
      </c>
      <c r="FDY9" s="26">
        <f t="shared" si="57"/>
        <v>0</v>
      </c>
      <c r="FDZ9" s="26">
        <f t="shared" si="57"/>
        <v>0</v>
      </c>
      <c r="FEA9" s="26">
        <f t="shared" si="57"/>
        <v>0</v>
      </c>
      <c r="FEB9" s="26">
        <f t="shared" si="57"/>
        <v>0</v>
      </c>
      <c r="FEC9" s="26">
        <f t="shared" si="57"/>
        <v>0</v>
      </c>
      <c r="FED9" s="26">
        <f t="shared" si="57"/>
        <v>0</v>
      </c>
      <c r="FEE9" s="26">
        <f t="shared" si="57"/>
        <v>0</v>
      </c>
      <c r="FEF9" s="26">
        <f t="shared" si="57"/>
        <v>0</v>
      </c>
      <c r="FEG9" s="26">
        <f t="shared" si="57"/>
        <v>0</v>
      </c>
      <c r="FEH9" s="26">
        <f t="shared" si="57"/>
        <v>0</v>
      </c>
      <c r="FEI9" s="26">
        <f t="shared" si="57"/>
        <v>0</v>
      </c>
      <c r="FEJ9" s="26">
        <f t="shared" si="57"/>
        <v>0</v>
      </c>
      <c r="FEK9" s="26">
        <f t="shared" si="57"/>
        <v>0</v>
      </c>
      <c r="FEL9" s="26">
        <f t="shared" si="57"/>
        <v>0</v>
      </c>
      <c r="FEM9" s="26">
        <f t="shared" si="57"/>
        <v>0</v>
      </c>
      <c r="FEN9" s="26">
        <f t="shared" si="57"/>
        <v>0</v>
      </c>
      <c r="FEO9" s="26">
        <f t="shared" si="57"/>
        <v>0</v>
      </c>
      <c r="FEP9" s="26">
        <f t="shared" si="57"/>
        <v>0</v>
      </c>
      <c r="FEQ9" s="26">
        <f t="shared" si="57"/>
        <v>0</v>
      </c>
      <c r="FER9" s="26">
        <f t="shared" si="57"/>
        <v>0</v>
      </c>
      <c r="FES9" s="26">
        <f t="shared" si="57"/>
        <v>0</v>
      </c>
      <c r="FET9" s="26">
        <f t="shared" si="57"/>
        <v>0</v>
      </c>
      <c r="FEU9" s="26">
        <f t="shared" si="57"/>
        <v>0</v>
      </c>
      <c r="FEV9" s="26">
        <f t="shared" si="57"/>
        <v>0</v>
      </c>
      <c r="FEW9" s="26">
        <f t="shared" si="57"/>
        <v>0</v>
      </c>
      <c r="FEX9" s="26">
        <f t="shared" si="57"/>
        <v>0</v>
      </c>
      <c r="FEY9" s="26">
        <f t="shared" si="57"/>
        <v>0</v>
      </c>
      <c r="FEZ9" s="26">
        <f t="shared" si="57"/>
        <v>0</v>
      </c>
      <c r="FFA9" s="26">
        <f t="shared" si="57"/>
        <v>0</v>
      </c>
      <c r="FFB9" s="26">
        <f t="shared" si="57"/>
        <v>0</v>
      </c>
      <c r="FFC9" s="26">
        <f t="shared" si="57"/>
        <v>0</v>
      </c>
      <c r="FFD9" s="26">
        <f t="shared" si="57"/>
        <v>0</v>
      </c>
      <c r="FFE9" s="26">
        <f t="shared" si="57"/>
        <v>0</v>
      </c>
      <c r="FFF9" s="26">
        <f t="shared" si="57"/>
        <v>0</v>
      </c>
      <c r="FFG9" s="26">
        <f t="shared" si="57"/>
        <v>0</v>
      </c>
      <c r="FFH9" s="26">
        <f t="shared" si="57"/>
        <v>0</v>
      </c>
      <c r="FFI9" s="26">
        <f t="shared" si="57"/>
        <v>0</v>
      </c>
      <c r="FFJ9" s="26">
        <f t="shared" si="57"/>
        <v>0</v>
      </c>
      <c r="FFK9" s="26">
        <f t="shared" si="57"/>
        <v>0</v>
      </c>
      <c r="FFL9" s="26">
        <f t="shared" si="57"/>
        <v>0</v>
      </c>
      <c r="FFM9" s="26">
        <f t="shared" si="57"/>
        <v>0</v>
      </c>
      <c r="FFN9" s="26">
        <f t="shared" si="57"/>
        <v>0</v>
      </c>
      <c r="FFO9" s="26">
        <f t="shared" si="57"/>
        <v>0</v>
      </c>
      <c r="FFP9" s="26">
        <f t="shared" si="57"/>
        <v>0</v>
      </c>
      <c r="FFQ9" s="26">
        <f t="shared" si="57"/>
        <v>0</v>
      </c>
      <c r="FFR9" s="26">
        <f t="shared" si="57"/>
        <v>0</v>
      </c>
      <c r="FFS9" s="26">
        <f t="shared" si="57"/>
        <v>0</v>
      </c>
      <c r="FFT9" s="26">
        <f t="shared" si="57"/>
        <v>0</v>
      </c>
      <c r="FFU9" s="26">
        <f t="shared" si="57"/>
        <v>0</v>
      </c>
      <c r="FFV9" s="26">
        <f t="shared" si="57"/>
        <v>0</v>
      </c>
      <c r="FFW9" s="26">
        <f t="shared" si="57"/>
        <v>0</v>
      </c>
      <c r="FFX9" s="26">
        <f t="shared" si="57"/>
        <v>0</v>
      </c>
      <c r="FFY9" s="26">
        <f t="shared" si="57"/>
        <v>0</v>
      </c>
      <c r="FFZ9" s="26">
        <f t="shared" si="57"/>
        <v>0</v>
      </c>
      <c r="FGA9" s="26">
        <f t="shared" si="57"/>
        <v>0</v>
      </c>
      <c r="FGB9" s="26">
        <f t="shared" si="57"/>
        <v>0</v>
      </c>
      <c r="FGC9" s="26">
        <f t="shared" si="57"/>
        <v>0</v>
      </c>
      <c r="FGD9" s="26">
        <f t="shared" si="57"/>
        <v>0</v>
      </c>
      <c r="FGE9" s="26">
        <f t="shared" si="57"/>
        <v>0</v>
      </c>
      <c r="FGF9" s="26">
        <f t="shared" si="57"/>
        <v>0</v>
      </c>
      <c r="FGG9" s="26">
        <f t="shared" si="57"/>
        <v>0</v>
      </c>
      <c r="FGH9" s="26">
        <f t="shared" si="57"/>
        <v>0</v>
      </c>
      <c r="FGI9" s="26">
        <f t="shared" ref="FGI9:FIT9" si="58">FGG9+FGE9</f>
        <v>0</v>
      </c>
      <c r="FGJ9" s="26">
        <f t="shared" si="58"/>
        <v>0</v>
      </c>
      <c r="FGK9" s="26">
        <f t="shared" si="58"/>
        <v>0</v>
      </c>
      <c r="FGL9" s="26">
        <f t="shared" si="58"/>
        <v>0</v>
      </c>
      <c r="FGM9" s="26">
        <f t="shared" si="58"/>
        <v>0</v>
      </c>
      <c r="FGN9" s="26">
        <f t="shared" si="58"/>
        <v>0</v>
      </c>
      <c r="FGO9" s="26">
        <f t="shared" si="58"/>
        <v>0</v>
      </c>
      <c r="FGP9" s="26">
        <f t="shared" si="58"/>
        <v>0</v>
      </c>
      <c r="FGQ9" s="26">
        <f t="shared" si="58"/>
        <v>0</v>
      </c>
      <c r="FGR9" s="26">
        <f t="shared" si="58"/>
        <v>0</v>
      </c>
      <c r="FGS9" s="26">
        <f t="shared" si="58"/>
        <v>0</v>
      </c>
      <c r="FGT9" s="26">
        <f t="shared" si="58"/>
        <v>0</v>
      </c>
      <c r="FGU9" s="26">
        <f t="shared" si="58"/>
        <v>0</v>
      </c>
      <c r="FGV9" s="26">
        <f t="shared" si="58"/>
        <v>0</v>
      </c>
      <c r="FGW9" s="26">
        <f t="shared" si="58"/>
        <v>0</v>
      </c>
      <c r="FGX9" s="26">
        <f t="shared" si="58"/>
        <v>0</v>
      </c>
      <c r="FGY9" s="26">
        <f t="shared" si="58"/>
        <v>0</v>
      </c>
      <c r="FGZ9" s="26">
        <f t="shared" si="58"/>
        <v>0</v>
      </c>
      <c r="FHA9" s="26">
        <f t="shared" si="58"/>
        <v>0</v>
      </c>
      <c r="FHB9" s="26">
        <f t="shared" si="58"/>
        <v>0</v>
      </c>
      <c r="FHC9" s="26">
        <f t="shared" si="58"/>
        <v>0</v>
      </c>
      <c r="FHD9" s="26">
        <f t="shared" si="58"/>
        <v>0</v>
      </c>
      <c r="FHE9" s="26">
        <f t="shared" si="58"/>
        <v>0</v>
      </c>
      <c r="FHF9" s="26">
        <f t="shared" si="58"/>
        <v>0</v>
      </c>
      <c r="FHG9" s="26">
        <f t="shared" si="58"/>
        <v>0</v>
      </c>
      <c r="FHH9" s="26">
        <f t="shared" si="58"/>
        <v>0</v>
      </c>
      <c r="FHI9" s="26">
        <f t="shared" si="58"/>
        <v>0</v>
      </c>
      <c r="FHJ9" s="26">
        <f t="shared" si="58"/>
        <v>0</v>
      </c>
      <c r="FHK9" s="26">
        <f t="shared" si="58"/>
        <v>0</v>
      </c>
      <c r="FHL9" s="26">
        <f t="shared" si="58"/>
        <v>0</v>
      </c>
      <c r="FHM9" s="26">
        <f t="shared" si="58"/>
        <v>0</v>
      </c>
      <c r="FHN9" s="26">
        <f t="shared" si="58"/>
        <v>0</v>
      </c>
      <c r="FHO9" s="26">
        <f t="shared" si="58"/>
        <v>0</v>
      </c>
      <c r="FHP9" s="26">
        <f t="shared" si="58"/>
        <v>0</v>
      </c>
      <c r="FHQ9" s="26">
        <f t="shared" si="58"/>
        <v>0</v>
      </c>
      <c r="FHR9" s="26">
        <f t="shared" si="58"/>
        <v>0</v>
      </c>
      <c r="FHS9" s="26">
        <f t="shared" si="58"/>
        <v>0</v>
      </c>
      <c r="FHT9" s="26">
        <f t="shared" si="58"/>
        <v>0</v>
      </c>
      <c r="FHU9" s="26">
        <f t="shared" si="58"/>
        <v>0</v>
      </c>
      <c r="FHV9" s="26">
        <f t="shared" si="58"/>
        <v>0</v>
      </c>
      <c r="FHW9" s="26">
        <f t="shared" si="58"/>
        <v>0</v>
      </c>
      <c r="FHX9" s="26">
        <f t="shared" si="58"/>
        <v>0</v>
      </c>
      <c r="FHY9" s="26">
        <f t="shared" si="58"/>
        <v>0</v>
      </c>
      <c r="FHZ9" s="26">
        <f t="shared" si="58"/>
        <v>0</v>
      </c>
      <c r="FIA9" s="26">
        <f t="shared" si="58"/>
        <v>0</v>
      </c>
      <c r="FIB9" s="26">
        <f t="shared" si="58"/>
        <v>0</v>
      </c>
      <c r="FIC9" s="26">
        <f t="shared" si="58"/>
        <v>0</v>
      </c>
      <c r="FID9" s="26">
        <f t="shared" si="58"/>
        <v>0</v>
      </c>
      <c r="FIE9" s="26">
        <f t="shared" si="58"/>
        <v>0</v>
      </c>
      <c r="FIF9" s="26">
        <f t="shared" si="58"/>
        <v>0</v>
      </c>
      <c r="FIG9" s="26">
        <f t="shared" si="58"/>
        <v>0</v>
      </c>
      <c r="FIH9" s="26">
        <f t="shared" si="58"/>
        <v>0</v>
      </c>
      <c r="FII9" s="26">
        <f t="shared" si="58"/>
        <v>0</v>
      </c>
      <c r="FIJ9" s="26">
        <f t="shared" si="58"/>
        <v>0</v>
      </c>
      <c r="FIK9" s="26">
        <f t="shared" si="58"/>
        <v>0</v>
      </c>
      <c r="FIL9" s="26">
        <f t="shared" si="58"/>
        <v>0</v>
      </c>
      <c r="FIM9" s="26">
        <f t="shared" si="58"/>
        <v>0</v>
      </c>
      <c r="FIN9" s="26">
        <f t="shared" si="58"/>
        <v>0</v>
      </c>
      <c r="FIO9" s="26">
        <f t="shared" si="58"/>
        <v>0</v>
      </c>
      <c r="FIP9" s="26">
        <f t="shared" si="58"/>
        <v>0</v>
      </c>
      <c r="FIQ9" s="26">
        <f t="shared" si="58"/>
        <v>0</v>
      </c>
      <c r="FIR9" s="26">
        <f t="shared" si="58"/>
        <v>0</v>
      </c>
      <c r="FIS9" s="26">
        <f t="shared" si="58"/>
        <v>0</v>
      </c>
      <c r="FIT9" s="26">
        <f t="shared" si="58"/>
        <v>0</v>
      </c>
      <c r="FIU9" s="26">
        <f t="shared" ref="FIU9:FLF9" si="59">FIS9+FIQ9</f>
        <v>0</v>
      </c>
      <c r="FIV9" s="26">
        <f t="shared" si="59"/>
        <v>0</v>
      </c>
      <c r="FIW9" s="26">
        <f t="shared" si="59"/>
        <v>0</v>
      </c>
      <c r="FIX9" s="26">
        <f t="shared" si="59"/>
        <v>0</v>
      </c>
      <c r="FIY9" s="26">
        <f t="shared" si="59"/>
        <v>0</v>
      </c>
      <c r="FIZ9" s="26">
        <f t="shared" si="59"/>
        <v>0</v>
      </c>
      <c r="FJA9" s="26">
        <f t="shared" si="59"/>
        <v>0</v>
      </c>
      <c r="FJB9" s="26">
        <f t="shared" si="59"/>
        <v>0</v>
      </c>
      <c r="FJC9" s="26">
        <f t="shared" si="59"/>
        <v>0</v>
      </c>
      <c r="FJD9" s="26">
        <f t="shared" si="59"/>
        <v>0</v>
      </c>
      <c r="FJE9" s="26">
        <f t="shared" si="59"/>
        <v>0</v>
      </c>
      <c r="FJF9" s="26">
        <f t="shared" si="59"/>
        <v>0</v>
      </c>
      <c r="FJG9" s="26">
        <f t="shared" si="59"/>
        <v>0</v>
      </c>
      <c r="FJH9" s="26">
        <f t="shared" si="59"/>
        <v>0</v>
      </c>
      <c r="FJI9" s="26">
        <f t="shared" si="59"/>
        <v>0</v>
      </c>
      <c r="FJJ9" s="26">
        <f t="shared" si="59"/>
        <v>0</v>
      </c>
      <c r="FJK9" s="26">
        <f t="shared" si="59"/>
        <v>0</v>
      </c>
      <c r="FJL9" s="26">
        <f t="shared" si="59"/>
        <v>0</v>
      </c>
      <c r="FJM9" s="26">
        <f t="shared" si="59"/>
        <v>0</v>
      </c>
      <c r="FJN9" s="26">
        <f t="shared" si="59"/>
        <v>0</v>
      </c>
      <c r="FJO9" s="26">
        <f t="shared" si="59"/>
        <v>0</v>
      </c>
      <c r="FJP9" s="26">
        <f t="shared" si="59"/>
        <v>0</v>
      </c>
      <c r="FJQ9" s="26">
        <f t="shared" si="59"/>
        <v>0</v>
      </c>
      <c r="FJR9" s="26">
        <f t="shared" si="59"/>
        <v>0</v>
      </c>
      <c r="FJS9" s="26">
        <f t="shared" si="59"/>
        <v>0</v>
      </c>
      <c r="FJT9" s="26">
        <f t="shared" si="59"/>
        <v>0</v>
      </c>
      <c r="FJU9" s="26">
        <f t="shared" si="59"/>
        <v>0</v>
      </c>
      <c r="FJV9" s="26">
        <f t="shared" si="59"/>
        <v>0</v>
      </c>
      <c r="FJW9" s="26">
        <f t="shared" si="59"/>
        <v>0</v>
      </c>
      <c r="FJX9" s="26">
        <f t="shared" si="59"/>
        <v>0</v>
      </c>
      <c r="FJY9" s="26">
        <f t="shared" si="59"/>
        <v>0</v>
      </c>
      <c r="FJZ9" s="26">
        <f t="shared" si="59"/>
        <v>0</v>
      </c>
      <c r="FKA9" s="26">
        <f t="shared" si="59"/>
        <v>0</v>
      </c>
      <c r="FKB9" s="26">
        <f t="shared" si="59"/>
        <v>0</v>
      </c>
      <c r="FKC9" s="26">
        <f t="shared" si="59"/>
        <v>0</v>
      </c>
      <c r="FKD9" s="26">
        <f t="shared" si="59"/>
        <v>0</v>
      </c>
      <c r="FKE9" s="26">
        <f t="shared" si="59"/>
        <v>0</v>
      </c>
      <c r="FKF9" s="26">
        <f t="shared" si="59"/>
        <v>0</v>
      </c>
      <c r="FKG9" s="26">
        <f t="shared" si="59"/>
        <v>0</v>
      </c>
      <c r="FKH9" s="26">
        <f t="shared" si="59"/>
        <v>0</v>
      </c>
      <c r="FKI9" s="26">
        <f t="shared" si="59"/>
        <v>0</v>
      </c>
      <c r="FKJ9" s="26">
        <f t="shared" si="59"/>
        <v>0</v>
      </c>
      <c r="FKK9" s="26">
        <f t="shared" si="59"/>
        <v>0</v>
      </c>
      <c r="FKL9" s="26">
        <f t="shared" si="59"/>
        <v>0</v>
      </c>
      <c r="FKM9" s="26">
        <f t="shared" si="59"/>
        <v>0</v>
      </c>
      <c r="FKN9" s="26">
        <f t="shared" si="59"/>
        <v>0</v>
      </c>
      <c r="FKO9" s="26">
        <f t="shared" si="59"/>
        <v>0</v>
      </c>
      <c r="FKP9" s="26">
        <f t="shared" si="59"/>
        <v>0</v>
      </c>
      <c r="FKQ9" s="26">
        <f t="shared" si="59"/>
        <v>0</v>
      </c>
      <c r="FKR9" s="26">
        <f t="shared" si="59"/>
        <v>0</v>
      </c>
      <c r="FKS9" s="26">
        <f t="shared" si="59"/>
        <v>0</v>
      </c>
      <c r="FKT9" s="26">
        <f t="shared" si="59"/>
        <v>0</v>
      </c>
      <c r="FKU9" s="26">
        <f t="shared" si="59"/>
        <v>0</v>
      </c>
      <c r="FKV9" s="26">
        <f t="shared" si="59"/>
        <v>0</v>
      </c>
      <c r="FKW9" s="26">
        <f t="shared" si="59"/>
        <v>0</v>
      </c>
      <c r="FKX9" s="26">
        <f t="shared" si="59"/>
        <v>0</v>
      </c>
      <c r="FKY9" s="26">
        <f t="shared" si="59"/>
        <v>0</v>
      </c>
      <c r="FKZ9" s="26">
        <f t="shared" si="59"/>
        <v>0</v>
      </c>
      <c r="FLA9" s="26">
        <f t="shared" si="59"/>
        <v>0</v>
      </c>
      <c r="FLB9" s="26">
        <f t="shared" si="59"/>
        <v>0</v>
      </c>
      <c r="FLC9" s="26">
        <f t="shared" si="59"/>
        <v>0</v>
      </c>
      <c r="FLD9" s="26">
        <f t="shared" si="59"/>
        <v>0</v>
      </c>
      <c r="FLE9" s="26">
        <f t="shared" si="59"/>
        <v>0</v>
      </c>
      <c r="FLF9" s="26">
        <f t="shared" si="59"/>
        <v>0</v>
      </c>
      <c r="FLG9" s="26">
        <f t="shared" ref="FLG9:FNR9" si="60">FLE9+FLC9</f>
        <v>0</v>
      </c>
      <c r="FLH9" s="26">
        <f t="shared" si="60"/>
        <v>0</v>
      </c>
      <c r="FLI9" s="26">
        <f t="shared" si="60"/>
        <v>0</v>
      </c>
      <c r="FLJ9" s="26">
        <f t="shared" si="60"/>
        <v>0</v>
      </c>
      <c r="FLK9" s="26">
        <f t="shared" si="60"/>
        <v>0</v>
      </c>
      <c r="FLL9" s="26">
        <f t="shared" si="60"/>
        <v>0</v>
      </c>
      <c r="FLM9" s="26">
        <f t="shared" si="60"/>
        <v>0</v>
      </c>
      <c r="FLN9" s="26">
        <f t="shared" si="60"/>
        <v>0</v>
      </c>
      <c r="FLO9" s="26">
        <f t="shared" si="60"/>
        <v>0</v>
      </c>
      <c r="FLP9" s="26">
        <f t="shared" si="60"/>
        <v>0</v>
      </c>
      <c r="FLQ9" s="26">
        <f t="shared" si="60"/>
        <v>0</v>
      </c>
      <c r="FLR9" s="26">
        <f t="shared" si="60"/>
        <v>0</v>
      </c>
      <c r="FLS9" s="26">
        <f t="shared" si="60"/>
        <v>0</v>
      </c>
      <c r="FLT9" s="26">
        <f t="shared" si="60"/>
        <v>0</v>
      </c>
      <c r="FLU9" s="26">
        <f t="shared" si="60"/>
        <v>0</v>
      </c>
      <c r="FLV9" s="26">
        <f t="shared" si="60"/>
        <v>0</v>
      </c>
      <c r="FLW9" s="26">
        <f t="shared" si="60"/>
        <v>0</v>
      </c>
      <c r="FLX9" s="26">
        <f t="shared" si="60"/>
        <v>0</v>
      </c>
      <c r="FLY9" s="26">
        <f t="shared" si="60"/>
        <v>0</v>
      </c>
      <c r="FLZ9" s="26">
        <f t="shared" si="60"/>
        <v>0</v>
      </c>
      <c r="FMA9" s="26">
        <f t="shared" si="60"/>
        <v>0</v>
      </c>
      <c r="FMB9" s="26">
        <f t="shared" si="60"/>
        <v>0</v>
      </c>
      <c r="FMC9" s="26">
        <f t="shared" si="60"/>
        <v>0</v>
      </c>
      <c r="FMD9" s="26">
        <f t="shared" si="60"/>
        <v>0</v>
      </c>
      <c r="FME9" s="26">
        <f t="shared" si="60"/>
        <v>0</v>
      </c>
      <c r="FMF9" s="26">
        <f t="shared" si="60"/>
        <v>0</v>
      </c>
      <c r="FMG9" s="26">
        <f t="shared" si="60"/>
        <v>0</v>
      </c>
      <c r="FMH9" s="26">
        <f t="shared" si="60"/>
        <v>0</v>
      </c>
      <c r="FMI9" s="26">
        <f t="shared" si="60"/>
        <v>0</v>
      </c>
      <c r="FMJ9" s="26">
        <f t="shared" si="60"/>
        <v>0</v>
      </c>
      <c r="FMK9" s="26">
        <f t="shared" si="60"/>
        <v>0</v>
      </c>
      <c r="FML9" s="26">
        <f t="shared" si="60"/>
        <v>0</v>
      </c>
      <c r="FMM9" s="26">
        <f t="shared" si="60"/>
        <v>0</v>
      </c>
      <c r="FMN9" s="26">
        <f t="shared" si="60"/>
        <v>0</v>
      </c>
      <c r="FMO9" s="26">
        <f t="shared" si="60"/>
        <v>0</v>
      </c>
      <c r="FMP9" s="26">
        <f t="shared" si="60"/>
        <v>0</v>
      </c>
      <c r="FMQ9" s="26">
        <f t="shared" si="60"/>
        <v>0</v>
      </c>
      <c r="FMR9" s="26">
        <f t="shared" si="60"/>
        <v>0</v>
      </c>
      <c r="FMS9" s="26">
        <f t="shared" si="60"/>
        <v>0</v>
      </c>
      <c r="FMT9" s="26">
        <f t="shared" si="60"/>
        <v>0</v>
      </c>
      <c r="FMU9" s="26">
        <f t="shared" si="60"/>
        <v>0</v>
      </c>
      <c r="FMV9" s="26">
        <f t="shared" si="60"/>
        <v>0</v>
      </c>
      <c r="FMW9" s="26">
        <f t="shared" si="60"/>
        <v>0</v>
      </c>
      <c r="FMX9" s="26">
        <f t="shared" si="60"/>
        <v>0</v>
      </c>
      <c r="FMY9" s="26">
        <f t="shared" si="60"/>
        <v>0</v>
      </c>
      <c r="FMZ9" s="26">
        <f t="shared" si="60"/>
        <v>0</v>
      </c>
      <c r="FNA9" s="26">
        <f t="shared" si="60"/>
        <v>0</v>
      </c>
      <c r="FNB9" s="26">
        <f t="shared" si="60"/>
        <v>0</v>
      </c>
      <c r="FNC9" s="26">
        <f t="shared" si="60"/>
        <v>0</v>
      </c>
      <c r="FND9" s="26">
        <f t="shared" si="60"/>
        <v>0</v>
      </c>
      <c r="FNE9" s="26">
        <f t="shared" si="60"/>
        <v>0</v>
      </c>
      <c r="FNF9" s="26">
        <f t="shared" si="60"/>
        <v>0</v>
      </c>
      <c r="FNG9" s="26">
        <f t="shared" si="60"/>
        <v>0</v>
      </c>
      <c r="FNH9" s="26">
        <f t="shared" si="60"/>
        <v>0</v>
      </c>
      <c r="FNI9" s="26">
        <f t="shared" si="60"/>
        <v>0</v>
      </c>
      <c r="FNJ9" s="26">
        <f t="shared" si="60"/>
        <v>0</v>
      </c>
      <c r="FNK9" s="26">
        <f t="shared" si="60"/>
        <v>0</v>
      </c>
      <c r="FNL9" s="26">
        <f t="shared" si="60"/>
        <v>0</v>
      </c>
      <c r="FNM9" s="26">
        <f t="shared" si="60"/>
        <v>0</v>
      </c>
      <c r="FNN9" s="26">
        <f t="shared" si="60"/>
        <v>0</v>
      </c>
      <c r="FNO9" s="26">
        <f t="shared" si="60"/>
        <v>0</v>
      </c>
      <c r="FNP9" s="26">
        <f t="shared" si="60"/>
        <v>0</v>
      </c>
      <c r="FNQ9" s="26">
        <f t="shared" si="60"/>
        <v>0</v>
      </c>
      <c r="FNR9" s="26">
        <f t="shared" si="60"/>
        <v>0</v>
      </c>
      <c r="FNS9" s="26">
        <f t="shared" ref="FNS9:FQD9" si="61">FNQ9+FNO9</f>
        <v>0</v>
      </c>
      <c r="FNT9" s="26">
        <f t="shared" si="61"/>
        <v>0</v>
      </c>
      <c r="FNU9" s="26">
        <f t="shared" si="61"/>
        <v>0</v>
      </c>
      <c r="FNV9" s="26">
        <f t="shared" si="61"/>
        <v>0</v>
      </c>
      <c r="FNW9" s="26">
        <f t="shared" si="61"/>
        <v>0</v>
      </c>
      <c r="FNX9" s="26">
        <f t="shared" si="61"/>
        <v>0</v>
      </c>
      <c r="FNY9" s="26">
        <f t="shared" si="61"/>
        <v>0</v>
      </c>
      <c r="FNZ9" s="26">
        <f t="shared" si="61"/>
        <v>0</v>
      </c>
      <c r="FOA9" s="26">
        <f t="shared" si="61"/>
        <v>0</v>
      </c>
      <c r="FOB9" s="26">
        <f t="shared" si="61"/>
        <v>0</v>
      </c>
      <c r="FOC9" s="26">
        <f t="shared" si="61"/>
        <v>0</v>
      </c>
      <c r="FOD9" s="26">
        <f t="shared" si="61"/>
        <v>0</v>
      </c>
      <c r="FOE9" s="26">
        <f t="shared" si="61"/>
        <v>0</v>
      </c>
      <c r="FOF9" s="26">
        <f t="shared" si="61"/>
        <v>0</v>
      </c>
      <c r="FOG9" s="26">
        <f t="shared" si="61"/>
        <v>0</v>
      </c>
      <c r="FOH9" s="26">
        <f t="shared" si="61"/>
        <v>0</v>
      </c>
      <c r="FOI9" s="26">
        <f t="shared" si="61"/>
        <v>0</v>
      </c>
      <c r="FOJ9" s="26">
        <f t="shared" si="61"/>
        <v>0</v>
      </c>
      <c r="FOK9" s="26">
        <f t="shared" si="61"/>
        <v>0</v>
      </c>
      <c r="FOL9" s="26">
        <f t="shared" si="61"/>
        <v>0</v>
      </c>
      <c r="FOM9" s="26">
        <f t="shared" si="61"/>
        <v>0</v>
      </c>
      <c r="FON9" s="26">
        <f t="shared" si="61"/>
        <v>0</v>
      </c>
      <c r="FOO9" s="26">
        <f t="shared" si="61"/>
        <v>0</v>
      </c>
      <c r="FOP9" s="26">
        <f t="shared" si="61"/>
        <v>0</v>
      </c>
      <c r="FOQ9" s="26">
        <f t="shared" si="61"/>
        <v>0</v>
      </c>
      <c r="FOR9" s="26">
        <f t="shared" si="61"/>
        <v>0</v>
      </c>
      <c r="FOS9" s="26">
        <f t="shared" si="61"/>
        <v>0</v>
      </c>
      <c r="FOT9" s="26">
        <f t="shared" si="61"/>
        <v>0</v>
      </c>
      <c r="FOU9" s="26">
        <f t="shared" si="61"/>
        <v>0</v>
      </c>
      <c r="FOV9" s="26">
        <f t="shared" si="61"/>
        <v>0</v>
      </c>
      <c r="FOW9" s="26">
        <f t="shared" si="61"/>
        <v>0</v>
      </c>
      <c r="FOX9" s="26">
        <f t="shared" si="61"/>
        <v>0</v>
      </c>
      <c r="FOY9" s="26">
        <f t="shared" si="61"/>
        <v>0</v>
      </c>
      <c r="FOZ9" s="26">
        <f t="shared" si="61"/>
        <v>0</v>
      </c>
      <c r="FPA9" s="26">
        <f t="shared" si="61"/>
        <v>0</v>
      </c>
      <c r="FPB9" s="26">
        <f t="shared" si="61"/>
        <v>0</v>
      </c>
      <c r="FPC9" s="26">
        <f t="shared" si="61"/>
        <v>0</v>
      </c>
      <c r="FPD9" s="26">
        <f t="shared" si="61"/>
        <v>0</v>
      </c>
      <c r="FPE9" s="26">
        <f t="shared" si="61"/>
        <v>0</v>
      </c>
      <c r="FPF9" s="26">
        <f t="shared" si="61"/>
        <v>0</v>
      </c>
      <c r="FPG9" s="26">
        <f t="shared" si="61"/>
        <v>0</v>
      </c>
      <c r="FPH9" s="26">
        <f t="shared" si="61"/>
        <v>0</v>
      </c>
      <c r="FPI9" s="26">
        <f t="shared" si="61"/>
        <v>0</v>
      </c>
      <c r="FPJ9" s="26">
        <f t="shared" si="61"/>
        <v>0</v>
      </c>
      <c r="FPK9" s="26">
        <f t="shared" si="61"/>
        <v>0</v>
      </c>
      <c r="FPL9" s="26">
        <f t="shared" si="61"/>
        <v>0</v>
      </c>
      <c r="FPM9" s="26">
        <f t="shared" si="61"/>
        <v>0</v>
      </c>
      <c r="FPN9" s="26">
        <f t="shared" si="61"/>
        <v>0</v>
      </c>
      <c r="FPO9" s="26">
        <f t="shared" si="61"/>
        <v>0</v>
      </c>
      <c r="FPP9" s="26">
        <f t="shared" si="61"/>
        <v>0</v>
      </c>
      <c r="FPQ9" s="26">
        <f t="shared" si="61"/>
        <v>0</v>
      </c>
      <c r="FPR9" s="26">
        <f t="shared" si="61"/>
        <v>0</v>
      </c>
      <c r="FPS9" s="26">
        <f t="shared" si="61"/>
        <v>0</v>
      </c>
      <c r="FPT9" s="26">
        <f t="shared" si="61"/>
        <v>0</v>
      </c>
      <c r="FPU9" s="26">
        <f t="shared" si="61"/>
        <v>0</v>
      </c>
      <c r="FPV9" s="26">
        <f t="shared" si="61"/>
        <v>0</v>
      </c>
      <c r="FPW9" s="26">
        <f t="shared" si="61"/>
        <v>0</v>
      </c>
      <c r="FPX9" s="26">
        <f t="shared" si="61"/>
        <v>0</v>
      </c>
      <c r="FPY9" s="26">
        <f t="shared" si="61"/>
        <v>0</v>
      </c>
      <c r="FPZ9" s="26">
        <f t="shared" si="61"/>
        <v>0</v>
      </c>
      <c r="FQA9" s="26">
        <f t="shared" si="61"/>
        <v>0</v>
      </c>
      <c r="FQB9" s="26">
        <f t="shared" si="61"/>
        <v>0</v>
      </c>
      <c r="FQC9" s="26">
        <f t="shared" si="61"/>
        <v>0</v>
      </c>
      <c r="FQD9" s="26">
        <f t="shared" si="61"/>
        <v>0</v>
      </c>
      <c r="FQE9" s="26">
        <f t="shared" ref="FQE9:FSP9" si="62">FQC9+FQA9</f>
        <v>0</v>
      </c>
      <c r="FQF9" s="26">
        <f t="shared" si="62"/>
        <v>0</v>
      </c>
      <c r="FQG9" s="26">
        <f t="shared" si="62"/>
        <v>0</v>
      </c>
      <c r="FQH9" s="26">
        <f t="shared" si="62"/>
        <v>0</v>
      </c>
      <c r="FQI9" s="26">
        <f t="shared" si="62"/>
        <v>0</v>
      </c>
      <c r="FQJ9" s="26">
        <f t="shared" si="62"/>
        <v>0</v>
      </c>
      <c r="FQK9" s="26">
        <f t="shared" si="62"/>
        <v>0</v>
      </c>
      <c r="FQL9" s="26">
        <f t="shared" si="62"/>
        <v>0</v>
      </c>
      <c r="FQM9" s="26">
        <f t="shared" si="62"/>
        <v>0</v>
      </c>
      <c r="FQN9" s="26">
        <f t="shared" si="62"/>
        <v>0</v>
      </c>
      <c r="FQO9" s="26">
        <f t="shared" si="62"/>
        <v>0</v>
      </c>
      <c r="FQP9" s="26">
        <f t="shared" si="62"/>
        <v>0</v>
      </c>
      <c r="FQQ9" s="26">
        <f t="shared" si="62"/>
        <v>0</v>
      </c>
      <c r="FQR9" s="26">
        <f t="shared" si="62"/>
        <v>0</v>
      </c>
      <c r="FQS9" s="26">
        <f t="shared" si="62"/>
        <v>0</v>
      </c>
      <c r="FQT9" s="26">
        <f t="shared" si="62"/>
        <v>0</v>
      </c>
      <c r="FQU9" s="26">
        <f t="shared" si="62"/>
        <v>0</v>
      </c>
      <c r="FQV9" s="26">
        <f t="shared" si="62"/>
        <v>0</v>
      </c>
      <c r="FQW9" s="26">
        <f t="shared" si="62"/>
        <v>0</v>
      </c>
      <c r="FQX9" s="26">
        <f t="shared" si="62"/>
        <v>0</v>
      </c>
      <c r="FQY9" s="26">
        <f t="shared" si="62"/>
        <v>0</v>
      </c>
      <c r="FQZ9" s="26">
        <f t="shared" si="62"/>
        <v>0</v>
      </c>
      <c r="FRA9" s="26">
        <f t="shared" si="62"/>
        <v>0</v>
      </c>
      <c r="FRB9" s="26">
        <f t="shared" si="62"/>
        <v>0</v>
      </c>
      <c r="FRC9" s="26">
        <f t="shared" si="62"/>
        <v>0</v>
      </c>
      <c r="FRD9" s="26">
        <f t="shared" si="62"/>
        <v>0</v>
      </c>
      <c r="FRE9" s="26">
        <f t="shared" si="62"/>
        <v>0</v>
      </c>
      <c r="FRF9" s="26">
        <f t="shared" si="62"/>
        <v>0</v>
      </c>
      <c r="FRG9" s="26">
        <f t="shared" si="62"/>
        <v>0</v>
      </c>
      <c r="FRH9" s="26">
        <f t="shared" si="62"/>
        <v>0</v>
      </c>
      <c r="FRI9" s="26">
        <f t="shared" si="62"/>
        <v>0</v>
      </c>
      <c r="FRJ9" s="26">
        <f t="shared" si="62"/>
        <v>0</v>
      </c>
      <c r="FRK9" s="26">
        <f t="shared" si="62"/>
        <v>0</v>
      </c>
      <c r="FRL9" s="26">
        <f t="shared" si="62"/>
        <v>0</v>
      </c>
      <c r="FRM9" s="26">
        <f t="shared" si="62"/>
        <v>0</v>
      </c>
      <c r="FRN9" s="26">
        <f t="shared" si="62"/>
        <v>0</v>
      </c>
      <c r="FRO9" s="26">
        <f t="shared" si="62"/>
        <v>0</v>
      </c>
      <c r="FRP9" s="26">
        <f t="shared" si="62"/>
        <v>0</v>
      </c>
      <c r="FRQ9" s="26">
        <f t="shared" si="62"/>
        <v>0</v>
      </c>
      <c r="FRR9" s="26">
        <f t="shared" si="62"/>
        <v>0</v>
      </c>
      <c r="FRS9" s="26">
        <f t="shared" si="62"/>
        <v>0</v>
      </c>
      <c r="FRT9" s="26">
        <f t="shared" si="62"/>
        <v>0</v>
      </c>
      <c r="FRU9" s="26">
        <f t="shared" si="62"/>
        <v>0</v>
      </c>
      <c r="FRV9" s="26">
        <f t="shared" si="62"/>
        <v>0</v>
      </c>
      <c r="FRW9" s="26">
        <f t="shared" si="62"/>
        <v>0</v>
      </c>
      <c r="FRX9" s="26">
        <f t="shared" si="62"/>
        <v>0</v>
      </c>
      <c r="FRY9" s="26">
        <f t="shared" si="62"/>
        <v>0</v>
      </c>
      <c r="FRZ9" s="26">
        <f t="shared" si="62"/>
        <v>0</v>
      </c>
      <c r="FSA9" s="26">
        <f t="shared" si="62"/>
        <v>0</v>
      </c>
      <c r="FSB9" s="26">
        <f t="shared" si="62"/>
        <v>0</v>
      </c>
      <c r="FSC9" s="26">
        <f t="shared" si="62"/>
        <v>0</v>
      </c>
      <c r="FSD9" s="26">
        <f t="shared" si="62"/>
        <v>0</v>
      </c>
      <c r="FSE9" s="26">
        <f t="shared" si="62"/>
        <v>0</v>
      </c>
      <c r="FSF9" s="26">
        <f t="shared" si="62"/>
        <v>0</v>
      </c>
      <c r="FSG9" s="26">
        <f t="shared" si="62"/>
        <v>0</v>
      </c>
      <c r="FSH9" s="26">
        <f t="shared" si="62"/>
        <v>0</v>
      </c>
      <c r="FSI9" s="26">
        <f t="shared" si="62"/>
        <v>0</v>
      </c>
      <c r="FSJ9" s="26">
        <f t="shared" si="62"/>
        <v>0</v>
      </c>
      <c r="FSK9" s="26">
        <f t="shared" si="62"/>
        <v>0</v>
      </c>
      <c r="FSL9" s="26">
        <f t="shared" si="62"/>
        <v>0</v>
      </c>
      <c r="FSM9" s="26">
        <f t="shared" si="62"/>
        <v>0</v>
      </c>
      <c r="FSN9" s="26">
        <f t="shared" si="62"/>
        <v>0</v>
      </c>
      <c r="FSO9" s="26">
        <f t="shared" si="62"/>
        <v>0</v>
      </c>
      <c r="FSP9" s="26">
        <f t="shared" si="62"/>
        <v>0</v>
      </c>
      <c r="FSQ9" s="26">
        <f t="shared" ref="FSQ9:FVB9" si="63">FSO9+FSM9</f>
        <v>0</v>
      </c>
      <c r="FSR9" s="26">
        <f t="shared" si="63"/>
        <v>0</v>
      </c>
      <c r="FSS9" s="26">
        <f t="shared" si="63"/>
        <v>0</v>
      </c>
      <c r="FST9" s="26">
        <f t="shared" si="63"/>
        <v>0</v>
      </c>
      <c r="FSU9" s="26">
        <f t="shared" si="63"/>
        <v>0</v>
      </c>
      <c r="FSV9" s="26">
        <f t="shared" si="63"/>
        <v>0</v>
      </c>
      <c r="FSW9" s="26">
        <f t="shared" si="63"/>
        <v>0</v>
      </c>
      <c r="FSX9" s="26">
        <f t="shared" si="63"/>
        <v>0</v>
      </c>
      <c r="FSY9" s="26">
        <f t="shared" si="63"/>
        <v>0</v>
      </c>
      <c r="FSZ9" s="26">
        <f t="shared" si="63"/>
        <v>0</v>
      </c>
      <c r="FTA9" s="26">
        <f t="shared" si="63"/>
        <v>0</v>
      </c>
      <c r="FTB9" s="26">
        <f t="shared" si="63"/>
        <v>0</v>
      </c>
      <c r="FTC9" s="26">
        <f t="shared" si="63"/>
        <v>0</v>
      </c>
      <c r="FTD9" s="26">
        <f t="shared" si="63"/>
        <v>0</v>
      </c>
      <c r="FTE9" s="26">
        <f t="shared" si="63"/>
        <v>0</v>
      </c>
      <c r="FTF9" s="26">
        <f t="shared" si="63"/>
        <v>0</v>
      </c>
      <c r="FTG9" s="26">
        <f t="shared" si="63"/>
        <v>0</v>
      </c>
      <c r="FTH9" s="26">
        <f t="shared" si="63"/>
        <v>0</v>
      </c>
      <c r="FTI9" s="26">
        <f t="shared" si="63"/>
        <v>0</v>
      </c>
      <c r="FTJ9" s="26">
        <f t="shared" si="63"/>
        <v>0</v>
      </c>
      <c r="FTK9" s="26">
        <f t="shared" si="63"/>
        <v>0</v>
      </c>
      <c r="FTL9" s="26">
        <f t="shared" si="63"/>
        <v>0</v>
      </c>
      <c r="FTM9" s="26">
        <f t="shared" si="63"/>
        <v>0</v>
      </c>
      <c r="FTN9" s="26">
        <f t="shared" si="63"/>
        <v>0</v>
      </c>
      <c r="FTO9" s="26">
        <f t="shared" si="63"/>
        <v>0</v>
      </c>
      <c r="FTP9" s="26">
        <f t="shared" si="63"/>
        <v>0</v>
      </c>
      <c r="FTQ9" s="26">
        <f t="shared" si="63"/>
        <v>0</v>
      </c>
      <c r="FTR9" s="26">
        <f t="shared" si="63"/>
        <v>0</v>
      </c>
      <c r="FTS9" s="26">
        <f t="shared" si="63"/>
        <v>0</v>
      </c>
      <c r="FTT9" s="26">
        <f t="shared" si="63"/>
        <v>0</v>
      </c>
      <c r="FTU9" s="26">
        <f t="shared" si="63"/>
        <v>0</v>
      </c>
      <c r="FTV9" s="26">
        <f t="shared" si="63"/>
        <v>0</v>
      </c>
      <c r="FTW9" s="26">
        <f t="shared" si="63"/>
        <v>0</v>
      </c>
      <c r="FTX9" s="26">
        <f t="shared" si="63"/>
        <v>0</v>
      </c>
      <c r="FTY9" s="26">
        <f t="shared" si="63"/>
        <v>0</v>
      </c>
      <c r="FTZ9" s="26">
        <f t="shared" si="63"/>
        <v>0</v>
      </c>
      <c r="FUA9" s="26">
        <f t="shared" si="63"/>
        <v>0</v>
      </c>
      <c r="FUB9" s="26">
        <f t="shared" si="63"/>
        <v>0</v>
      </c>
      <c r="FUC9" s="26">
        <f t="shared" si="63"/>
        <v>0</v>
      </c>
      <c r="FUD9" s="26">
        <f t="shared" si="63"/>
        <v>0</v>
      </c>
      <c r="FUE9" s="26">
        <f t="shared" si="63"/>
        <v>0</v>
      </c>
      <c r="FUF9" s="26">
        <f t="shared" si="63"/>
        <v>0</v>
      </c>
      <c r="FUG9" s="26">
        <f t="shared" si="63"/>
        <v>0</v>
      </c>
      <c r="FUH9" s="26">
        <f t="shared" si="63"/>
        <v>0</v>
      </c>
      <c r="FUI9" s="26">
        <f t="shared" si="63"/>
        <v>0</v>
      </c>
      <c r="FUJ9" s="26">
        <f t="shared" si="63"/>
        <v>0</v>
      </c>
      <c r="FUK9" s="26">
        <f t="shared" si="63"/>
        <v>0</v>
      </c>
      <c r="FUL9" s="26">
        <f t="shared" si="63"/>
        <v>0</v>
      </c>
      <c r="FUM9" s="26">
        <f t="shared" si="63"/>
        <v>0</v>
      </c>
      <c r="FUN9" s="26">
        <f t="shared" si="63"/>
        <v>0</v>
      </c>
      <c r="FUO9" s="26">
        <f t="shared" si="63"/>
        <v>0</v>
      </c>
      <c r="FUP9" s="26">
        <f t="shared" si="63"/>
        <v>0</v>
      </c>
      <c r="FUQ9" s="26">
        <f t="shared" si="63"/>
        <v>0</v>
      </c>
      <c r="FUR9" s="26">
        <f t="shared" si="63"/>
        <v>0</v>
      </c>
      <c r="FUS9" s="26">
        <f t="shared" si="63"/>
        <v>0</v>
      </c>
      <c r="FUT9" s="26">
        <f t="shared" si="63"/>
        <v>0</v>
      </c>
      <c r="FUU9" s="26">
        <f t="shared" si="63"/>
        <v>0</v>
      </c>
      <c r="FUV9" s="26">
        <f t="shared" si="63"/>
        <v>0</v>
      </c>
      <c r="FUW9" s="26">
        <f t="shared" si="63"/>
        <v>0</v>
      </c>
      <c r="FUX9" s="26">
        <f t="shared" si="63"/>
        <v>0</v>
      </c>
      <c r="FUY9" s="26">
        <f t="shared" si="63"/>
        <v>0</v>
      </c>
      <c r="FUZ9" s="26">
        <f t="shared" si="63"/>
        <v>0</v>
      </c>
      <c r="FVA9" s="26">
        <f t="shared" si="63"/>
        <v>0</v>
      </c>
      <c r="FVB9" s="26">
        <f t="shared" si="63"/>
        <v>0</v>
      </c>
      <c r="FVC9" s="26">
        <f t="shared" ref="FVC9:FXN9" si="64">FVA9+FUY9</f>
        <v>0</v>
      </c>
      <c r="FVD9" s="26">
        <f t="shared" si="64"/>
        <v>0</v>
      </c>
      <c r="FVE9" s="26">
        <f t="shared" si="64"/>
        <v>0</v>
      </c>
      <c r="FVF9" s="26">
        <f t="shared" si="64"/>
        <v>0</v>
      </c>
      <c r="FVG9" s="26">
        <f t="shared" si="64"/>
        <v>0</v>
      </c>
      <c r="FVH9" s="26">
        <f t="shared" si="64"/>
        <v>0</v>
      </c>
      <c r="FVI9" s="26">
        <f t="shared" si="64"/>
        <v>0</v>
      </c>
      <c r="FVJ9" s="26">
        <f t="shared" si="64"/>
        <v>0</v>
      </c>
      <c r="FVK9" s="26">
        <f t="shared" si="64"/>
        <v>0</v>
      </c>
      <c r="FVL9" s="26">
        <f t="shared" si="64"/>
        <v>0</v>
      </c>
      <c r="FVM9" s="26">
        <f t="shared" si="64"/>
        <v>0</v>
      </c>
      <c r="FVN9" s="26">
        <f t="shared" si="64"/>
        <v>0</v>
      </c>
      <c r="FVO9" s="26">
        <f t="shared" si="64"/>
        <v>0</v>
      </c>
      <c r="FVP9" s="26">
        <f t="shared" si="64"/>
        <v>0</v>
      </c>
      <c r="FVQ9" s="26">
        <f t="shared" si="64"/>
        <v>0</v>
      </c>
      <c r="FVR9" s="26">
        <f t="shared" si="64"/>
        <v>0</v>
      </c>
      <c r="FVS9" s="26">
        <f t="shared" si="64"/>
        <v>0</v>
      </c>
      <c r="FVT9" s="26">
        <f t="shared" si="64"/>
        <v>0</v>
      </c>
      <c r="FVU9" s="26">
        <f t="shared" si="64"/>
        <v>0</v>
      </c>
      <c r="FVV9" s="26">
        <f t="shared" si="64"/>
        <v>0</v>
      </c>
      <c r="FVW9" s="26">
        <f t="shared" si="64"/>
        <v>0</v>
      </c>
      <c r="FVX9" s="26">
        <f t="shared" si="64"/>
        <v>0</v>
      </c>
      <c r="FVY9" s="26">
        <f t="shared" si="64"/>
        <v>0</v>
      </c>
      <c r="FVZ9" s="26">
        <f t="shared" si="64"/>
        <v>0</v>
      </c>
      <c r="FWA9" s="26">
        <f t="shared" si="64"/>
        <v>0</v>
      </c>
      <c r="FWB9" s="26">
        <f t="shared" si="64"/>
        <v>0</v>
      </c>
      <c r="FWC9" s="26">
        <f t="shared" si="64"/>
        <v>0</v>
      </c>
      <c r="FWD9" s="26">
        <f t="shared" si="64"/>
        <v>0</v>
      </c>
      <c r="FWE9" s="26">
        <f t="shared" si="64"/>
        <v>0</v>
      </c>
      <c r="FWF9" s="26">
        <f t="shared" si="64"/>
        <v>0</v>
      </c>
      <c r="FWG9" s="26">
        <f t="shared" si="64"/>
        <v>0</v>
      </c>
      <c r="FWH9" s="26">
        <f t="shared" si="64"/>
        <v>0</v>
      </c>
      <c r="FWI9" s="26">
        <f t="shared" si="64"/>
        <v>0</v>
      </c>
      <c r="FWJ9" s="26">
        <f t="shared" si="64"/>
        <v>0</v>
      </c>
      <c r="FWK9" s="26">
        <f t="shared" si="64"/>
        <v>0</v>
      </c>
      <c r="FWL9" s="26">
        <f t="shared" si="64"/>
        <v>0</v>
      </c>
      <c r="FWM9" s="26">
        <f t="shared" si="64"/>
        <v>0</v>
      </c>
      <c r="FWN9" s="26">
        <f t="shared" si="64"/>
        <v>0</v>
      </c>
      <c r="FWO9" s="26">
        <f t="shared" si="64"/>
        <v>0</v>
      </c>
      <c r="FWP9" s="26">
        <f t="shared" si="64"/>
        <v>0</v>
      </c>
      <c r="FWQ9" s="26">
        <f t="shared" si="64"/>
        <v>0</v>
      </c>
      <c r="FWR9" s="26">
        <f t="shared" si="64"/>
        <v>0</v>
      </c>
      <c r="FWS9" s="26">
        <f t="shared" si="64"/>
        <v>0</v>
      </c>
      <c r="FWT9" s="26">
        <f t="shared" si="64"/>
        <v>0</v>
      </c>
      <c r="FWU9" s="26">
        <f t="shared" si="64"/>
        <v>0</v>
      </c>
      <c r="FWV9" s="26">
        <f t="shared" si="64"/>
        <v>0</v>
      </c>
      <c r="FWW9" s="26">
        <f t="shared" si="64"/>
        <v>0</v>
      </c>
      <c r="FWX9" s="26">
        <f t="shared" si="64"/>
        <v>0</v>
      </c>
      <c r="FWY9" s="26">
        <f t="shared" si="64"/>
        <v>0</v>
      </c>
      <c r="FWZ9" s="26">
        <f t="shared" si="64"/>
        <v>0</v>
      </c>
      <c r="FXA9" s="26">
        <f t="shared" si="64"/>
        <v>0</v>
      </c>
      <c r="FXB9" s="26">
        <f t="shared" si="64"/>
        <v>0</v>
      </c>
      <c r="FXC9" s="26">
        <f t="shared" si="64"/>
        <v>0</v>
      </c>
      <c r="FXD9" s="26">
        <f t="shared" si="64"/>
        <v>0</v>
      </c>
      <c r="FXE9" s="26">
        <f t="shared" si="64"/>
        <v>0</v>
      </c>
      <c r="FXF9" s="26">
        <f t="shared" si="64"/>
        <v>0</v>
      </c>
      <c r="FXG9" s="26">
        <f t="shared" si="64"/>
        <v>0</v>
      </c>
      <c r="FXH9" s="26">
        <f t="shared" si="64"/>
        <v>0</v>
      </c>
      <c r="FXI9" s="26">
        <f t="shared" si="64"/>
        <v>0</v>
      </c>
      <c r="FXJ9" s="26">
        <f t="shared" si="64"/>
        <v>0</v>
      </c>
      <c r="FXK9" s="26">
        <f t="shared" si="64"/>
        <v>0</v>
      </c>
      <c r="FXL9" s="26">
        <f t="shared" si="64"/>
        <v>0</v>
      </c>
      <c r="FXM9" s="26">
        <f t="shared" si="64"/>
        <v>0</v>
      </c>
      <c r="FXN9" s="26">
        <f t="shared" si="64"/>
        <v>0</v>
      </c>
      <c r="FXO9" s="26">
        <f t="shared" ref="FXO9:FZZ9" si="65">FXM9+FXK9</f>
        <v>0</v>
      </c>
      <c r="FXP9" s="26">
        <f t="shared" si="65"/>
        <v>0</v>
      </c>
      <c r="FXQ9" s="26">
        <f t="shared" si="65"/>
        <v>0</v>
      </c>
      <c r="FXR9" s="26">
        <f t="shared" si="65"/>
        <v>0</v>
      </c>
      <c r="FXS9" s="26">
        <f t="shared" si="65"/>
        <v>0</v>
      </c>
      <c r="FXT9" s="26">
        <f t="shared" si="65"/>
        <v>0</v>
      </c>
      <c r="FXU9" s="26">
        <f t="shared" si="65"/>
        <v>0</v>
      </c>
      <c r="FXV9" s="26">
        <f t="shared" si="65"/>
        <v>0</v>
      </c>
      <c r="FXW9" s="26">
        <f t="shared" si="65"/>
        <v>0</v>
      </c>
      <c r="FXX9" s="26">
        <f t="shared" si="65"/>
        <v>0</v>
      </c>
      <c r="FXY9" s="26">
        <f t="shared" si="65"/>
        <v>0</v>
      </c>
      <c r="FXZ9" s="26">
        <f t="shared" si="65"/>
        <v>0</v>
      </c>
      <c r="FYA9" s="26">
        <f t="shared" si="65"/>
        <v>0</v>
      </c>
      <c r="FYB9" s="26">
        <f t="shared" si="65"/>
        <v>0</v>
      </c>
      <c r="FYC9" s="26">
        <f t="shared" si="65"/>
        <v>0</v>
      </c>
      <c r="FYD9" s="26">
        <f t="shared" si="65"/>
        <v>0</v>
      </c>
      <c r="FYE9" s="26">
        <f t="shared" si="65"/>
        <v>0</v>
      </c>
      <c r="FYF9" s="26">
        <f t="shared" si="65"/>
        <v>0</v>
      </c>
      <c r="FYG9" s="26">
        <f t="shared" si="65"/>
        <v>0</v>
      </c>
      <c r="FYH9" s="26">
        <f t="shared" si="65"/>
        <v>0</v>
      </c>
      <c r="FYI9" s="26">
        <f t="shared" si="65"/>
        <v>0</v>
      </c>
      <c r="FYJ9" s="26">
        <f t="shared" si="65"/>
        <v>0</v>
      </c>
      <c r="FYK9" s="26">
        <f t="shared" si="65"/>
        <v>0</v>
      </c>
      <c r="FYL9" s="26">
        <f t="shared" si="65"/>
        <v>0</v>
      </c>
      <c r="FYM9" s="26">
        <f t="shared" si="65"/>
        <v>0</v>
      </c>
      <c r="FYN9" s="26">
        <f t="shared" si="65"/>
        <v>0</v>
      </c>
      <c r="FYO9" s="26">
        <f t="shared" si="65"/>
        <v>0</v>
      </c>
      <c r="FYP9" s="26">
        <f t="shared" si="65"/>
        <v>0</v>
      </c>
      <c r="FYQ9" s="26">
        <f t="shared" si="65"/>
        <v>0</v>
      </c>
      <c r="FYR9" s="26">
        <f t="shared" si="65"/>
        <v>0</v>
      </c>
      <c r="FYS9" s="26">
        <f t="shared" si="65"/>
        <v>0</v>
      </c>
      <c r="FYT9" s="26">
        <f t="shared" si="65"/>
        <v>0</v>
      </c>
      <c r="FYU9" s="26">
        <f t="shared" si="65"/>
        <v>0</v>
      </c>
      <c r="FYV9" s="26">
        <f t="shared" si="65"/>
        <v>0</v>
      </c>
      <c r="FYW9" s="26">
        <f t="shared" si="65"/>
        <v>0</v>
      </c>
      <c r="FYX9" s="26">
        <f t="shared" si="65"/>
        <v>0</v>
      </c>
      <c r="FYY9" s="26">
        <f t="shared" si="65"/>
        <v>0</v>
      </c>
      <c r="FYZ9" s="26">
        <f t="shared" si="65"/>
        <v>0</v>
      </c>
      <c r="FZA9" s="26">
        <f t="shared" si="65"/>
        <v>0</v>
      </c>
      <c r="FZB9" s="26">
        <f t="shared" si="65"/>
        <v>0</v>
      </c>
      <c r="FZC9" s="26">
        <f t="shared" si="65"/>
        <v>0</v>
      </c>
      <c r="FZD9" s="26">
        <f t="shared" si="65"/>
        <v>0</v>
      </c>
      <c r="FZE9" s="26">
        <f t="shared" si="65"/>
        <v>0</v>
      </c>
      <c r="FZF9" s="26">
        <f t="shared" si="65"/>
        <v>0</v>
      </c>
      <c r="FZG9" s="26">
        <f t="shared" si="65"/>
        <v>0</v>
      </c>
      <c r="FZH9" s="26">
        <f t="shared" si="65"/>
        <v>0</v>
      </c>
      <c r="FZI9" s="26">
        <f t="shared" si="65"/>
        <v>0</v>
      </c>
      <c r="FZJ9" s="26">
        <f t="shared" si="65"/>
        <v>0</v>
      </c>
      <c r="FZK9" s="26">
        <f t="shared" si="65"/>
        <v>0</v>
      </c>
      <c r="FZL9" s="26">
        <f t="shared" si="65"/>
        <v>0</v>
      </c>
      <c r="FZM9" s="26">
        <f t="shared" si="65"/>
        <v>0</v>
      </c>
      <c r="FZN9" s="26">
        <f t="shared" si="65"/>
        <v>0</v>
      </c>
      <c r="FZO9" s="26">
        <f t="shared" si="65"/>
        <v>0</v>
      </c>
      <c r="FZP9" s="26">
        <f t="shared" si="65"/>
        <v>0</v>
      </c>
      <c r="FZQ9" s="26">
        <f t="shared" si="65"/>
        <v>0</v>
      </c>
      <c r="FZR9" s="26">
        <f t="shared" si="65"/>
        <v>0</v>
      </c>
      <c r="FZS9" s="26">
        <f t="shared" si="65"/>
        <v>0</v>
      </c>
      <c r="FZT9" s="26">
        <f t="shared" si="65"/>
        <v>0</v>
      </c>
      <c r="FZU9" s="26">
        <f t="shared" si="65"/>
        <v>0</v>
      </c>
      <c r="FZV9" s="26">
        <f t="shared" si="65"/>
        <v>0</v>
      </c>
      <c r="FZW9" s="26">
        <f t="shared" si="65"/>
        <v>0</v>
      </c>
      <c r="FZX9" s="26">
        <f t="shared" si="65"/>
        <v>0</v>
      </c>
      <c r="FZY9" s="26">
        <f t="shared" si="65"/>
        <v>0</v>
      </c>
      <c r="FZZ9" s="26">
        <f t="shared" si="65"/>
        <v>0</v>
      </c>
      <c r="GAA9" s="26">
        <f t="shared" ref="GAA9:GCL9" si="66">FZY9+FZW9</f>
        <v>0</v>
      </c>
      <c r="GAB9" s="26">
        <f t="shared" si="66"/>
        <v>0</v>
      </c>
      <c r="GAC9" s="26">
        <f t="shared" si="66"/>
        <v>0</v>
      </c>
      <c r="GAD9" s="26">
        <f t="shared" si="66"/>
        <v>0</v>
      </c>
      <c r="GAE9" s="26">
        <f t="shared" si="66"/>
        <v>0</v>
      </c>
      <c r="GAF9" s="26">
        <f t="shared" si="66"/>
        <v>0</v>
      </c>
      <c r="GAG9" s="26">
        <f t="shared" si="66"/>
        <v>0</v>
      </c>
      <c r="GAH9" s="26">
        <f t="shared" si="66"/>
        <v>0</v>
      </c>
      <c r="GAI9" s="26">
        <f t="shared" si="66"/>
        <v>0</v>
      </c>
      <c r="GAJ9" s="26">
        <f t="shared" si="66"/>
        <v>0</v>
      </c>
      <c r="GAK9" s="26">
        <f t="shared" si="66"/>
        <v>0</v>
      </c>
      <c r="GAL9" s="26">
        <f t="shared" si="66"/>
        <v>0</v>
      </c>
      <c r="GAM9" s="26">
        <f t="shared" si="66"/>
        <v>0</v>
      </c>
      <c r="GAN9" s="26">
        <f t="shared" si="66"/>
        <v>0</v>
      </c>
      <c r="GAO9" s="26">
        <f t="shared" si="66"/>
        <v>0</v>
      </c>
      <c r="GAP9" s="26">
        <f t="shared" si="66"/>
        <v>0</v>
      </c>
      <c r="GAQ9" s="26">
        <f t="shared" si="66"/>
        <v>0</v>
      </c>
      <c r="GAR9" s="26">
        <f t="shared" si="66"/>
        <v>0</v>
      </c>
      <c r="GAS9" s="26">
        <f t="shared" si="66"/>
        <v>0</v>
      </c>
      <c r="GAT9" s="26">
        <f t="shared" si="66"/>
        <v>0</v>
      </c>
      <c r="GAU9" s="26">
        <f t="shared" si="66"/>
        <v>0</v>
      </c>
      <c r="GAV9" s="26">
        <f t="shared" si="66"/>
        <v>0</v>
      </c>
      <c r="GAW9" s="26">
        <f t="shared" si="66"/>
        <v>0</v>
      </c>
      <c r="GAX9" s="26">
        <f t="shared" si="66"/>
        <v>0</v>
      </c>
      <c r="GAY9" s="26">
        <f t="shared" si="66"/>
        <v>0</v>
      </c>
      <c r="GAZ9" s="26">
        <f t="shared" si="66"/>
        <v>0</v>
      </c>
      <c r="GBA9" s="26">
        <f t="shared" si="66"/>
        <v>0</v>
      </c>
      <c r="GBB9" s="26">
        <f t="shared" si="66"/>
        <v>0</v>
      </c>
      <c r="GBC9" s="26">
        <f t="shared" si="66"/>
        <v>0</v>
      </c>
      <c r="GBD9" s="26">
        <f t="shared" si="66"/>
        <v>0</v>
      </c>
      <c r="GBE9" s="26">
        <f t="shared" si="66"/>
        <v>0</v>
      </c>
      <c r="GBF9" s="26">
        <f t="shared" si="66"/>
        <v>0</v>
      </c>
      <c r="GBG9" s="26">
        <f t="shared" si="66"/>
        <v>0</v>
      </c>
      <c r="GBH9" s="26">
        <f t="shared" si="66"/>
        <v>0</v>
      </c>
      <c r="GBI9" s="26">
        <f t="shared" si="66"/>
        <v>0</v>
      </c>
      <c r="GBJ9" s="26">
        <f t="shared" si="66"/>
        <v>0</v>
      </c>
      <c r="GBK9" s="26">
        <f t="shared" si="66"/>
        <v>0</v>
      </c>
      <c r="GBL9" s="26">
        <f t="shared" si="66"/>
        <v>0</v>
      </c>
      <c r="GBM9" s="26">
        <f t="shared" si="66"/>
        <v>0</v>
      </c>
      <c r="GBN9" s="26">
        <f t="shared" si="66"/>
        <v>0</v>
      </c>
      <c r="GBO9" s="26">
        <f t="shared" si="66"/>
        <v>0</v>
      </c>
      <c r="GBP9" s="26">
        <f t="shared" si="66"/>
        <v>0</v>
      </c>
      <c r="GBQ9" s="26">
        <f t="shared" si="66"/>
        <v>0</v>
      </c>
      <c r="GBR9" s="26">
        <f t="shared" si="66"/>
        <v>0</v>
      </c>
      <c r="GBS9" s="26">
        <f t="shared" si="66"/>
        <v>0</v>
      </c>
      <c r="GBT9" s="26">
        <f t="shared" si="66"/>
        <v>0</v>
      </c>
      <c r="GBU9" s="26">
        <f t="shared" si="66"/>
        <v>0</v>
      </c>
      <c r="GBV9" s="26">
        <f t="shared" si="66"/>
        <v>0</v>
      </c>
      <c r="GBW9" s="26">
        <f t="shared" si="66"/>
        <v>0</v>
      </c>
      <c r="GBX9" s="26">
        <f t="shared" si="66"/>
        <v>0</v>
      </c>
      <c r="GBY9" s="26">
        <f t="shared" si="66"/>
        <v>0</v>
      </c>
      <c r="GBZ9" s="26">
        <f t="shared" si="66"/>
        <v>0</v>
      </c>
      <c r="GCA9" s="26">
        <f t="shared" si="66"/>
        <v>0</v>
      </c>
      <c r="GCB9" s="26">
        <f t="shared" si="66"/>
        <v>0</v>
      </c>
      <c r="GCC9" s="26">
        <f t="shared" si="66"/>
        <v>0</v>
      </c>
      <c r="GCD9" s="26">
        <f t="shared" si="66"/>
        <v>0</v>
      </c>
      <c r="GCE9" s="26">
        <f t="shared" si="66"/>
        <v>0</v>
      </c>
      <c r="GCF9" s="26">
        <f t="shared" si="66"/>
        <v>0</v>
      </c>
      <c r="GCG9" s="26">
        <f t="shared" si="66"/>
        <v>0</v>
      </c>
      <c r="GCH9" s="26">
        <f t="shared" si="66"/>
        <v>0</v>
      </c>
      <c r="GCI9" s="26">
        <f t="shared" si="66"/>
        <v>0</v>
      </c>
      <c r="GCJ9" s="26">
        <f t="shared" si="66"/>
        <v>0</v>
      </c>
      <c r="GCK9" s="26">
        <f t="shared" si="66"/>
        <v>0</v>
      </c>
      <c r="GCL9" s="26">
        <f t="shared" si="66"/>
        <v>0</v>
      </c>
      <c r="GCM9" s="26">
        <f t="shared" ref="GCM9:GEX9" si="67">GCK9+GCI9</f>
        <v>0</v>
      </c>
      <c r="GCN9" s="26">
        <f t="shared" si="67"/>
        <v>0</v>
      </c>
      <c r="GCO9" s="26">
        <f t="shared" si="67"/>
        <v>0</v>
      </c>
      <c r="GCP9" s="26">
        <f t="shared" si="67"/>
        <v>0</v>
      </c>
      <c r="GCQ9" s="26">
        <f t="shared" si="67"/>
        <v>0</v>
      </c>
      <c r="GCR9" s="26">
        <f t="shared" si="67"/>
        <v>0</v>
      </c>
      <c r="GCS9" s="26">
        <f t="shared" si="67"/>
        <v>0</v>
      </c>
      <c r="GCT9" s="26">
        <f t="shared" si="67"/>
        <v>0</v>
      </c>
      <c r="GCU9" s="26">
        <f t="shared" si="67"/>
        <v>0</v>
      </c>
      <c r="GCV9" s="26">
        <f t="shared" si="67"/>
        <v>0</v>
      </c>
      <c r="GCW9" s="26">
        <f t="shared" si="67"/>
        <v>0</v>
      </c>
      <c r="GCX9" s="26">
        <f t="shared" si="67"/>
        <v>0</v>
      </c>
      <c r="GCY9" s="26">
        <f t="shared" si="67"/>
        <v>0</v>
      </c>
      <c r="GCZ9" s="26">
        <f t="shared" si="67"/>
        <v>0</v>
      </c>
      <c r="GDA9" s="26">
        <f t="shared" si="67"/>
        <v>0</v>
      </c>
      <c r="GDB9" s="26">
        <f t="shared" si="67"/>
        <v>0</v>
      </c>
      <c r="GDC9" s="26">
        <f t="shared" si="67"/>
        <v>0</v>
      </c>
      <c r="GDD9" s="26">
        <f t="shared" si="67"/>
        <v>0</v>
      </c>
      <c r="GDE9" s="26">
        <f t="shared" si="67"/>
        <v>0</v>
      </c>
      <c r="GDF9" s="26">
        <f t="shared" si="67"/>
        <v>0</v>
      </c>
      <c r="GDG9" s="26">
        <f t="shared" si="67"/>
        <v>0</v>
      </c>
      <c r="GDH9" s="26">
        <f t="shared" si="67"/>
        <v>0</v>
      </c>
      <c r="GDI9" s="26">
        <f t="shared" si="67"/>
        <v>0</v>
      </c>
      <c r="GDJ9" s="26">
        <f t="shared" si="67"/>
        <v>0</v>
      </c>
      <c r="GDK9" s="26">
        <f t="shared" si="67"/>
        <v>0</v>
      </c>
      <c r="GDL9" s="26">
        <f t="shared" si="67"/>
        <v>0</v>
      </c>
      <c r="GDM9" s="26">
        <f t="shared" si="67"/>
        <v>0</v>
      </c>
      <c r="GDN9" s="26">
        <f t="shared" si="67"/>
        <v>0</v>
      </c>
      <c r="GDO9" s="26">
        <f t="shared" si="67"/>
        <v>0</v>
      </c>
      <c r="GDP9" s="26">
        <f t="shared" si="67"/>
        <v>0</v>
      </c>
      <c r="GDQ9" s="26">
        <f t="shared" si="67"/>
        <v>0</v>
      </c>
      <c r="GDR9" s="26">
        <f t="shared" si="67"/>
        <v>0</v>
      </c>
      <c r="GDS9" s="26">
        <f t="shared" si="67"/>
        <v>0</v>
      </c>
      <c r="GDT9" s="26">
        <f t="shared" si="67"/>
        <v>0</v>
      </c>
      <c r="GDU9" s="26">
        <f t="shared" si="67"/>
        <v>0</v>
      </c>
      <c r="GDV9" s="26">
        <f t="shared" si="67"/>
        <v>0</v>
      </c>
      <c r="GDW9" s="26">
        <f t="shared" si="67"/>
        <v>0</v>
      </c>
      <c r="GDX9" s="26">
        <f t="shared" si="67"/>
        <v>0</v>
      </c>
      <c r="GDY9" s="26">
        <f t="shared" si="67"/>
        <v>0</v>
      </c>
      <c r="GDZ9" s="26">
        <f t="shared" si="67"/>
        <v>0</v>
      </c>
      <c r="GEA9" s="26">
        <f t="shared" si="67"/>
        <v>0</v>
      </c>
      <c r="GEB9" s="26">
        <f t="shared" si="67"/>
        <v>0</v>
      </c>
      <c r="GEC9" s="26">
        <f t="shared" si="67"/>
        <v>0</v>
      </c>
      <c r="GED9" s="26">
        <f t="shared" si="67"/>
        <v>0</v>
      </c>
      <c r="GEE9" s="26">
        <f t="shared" si="67"/>
        <v>0</v>
      </c>
      <c r="GEF9" s="26">
        <f t="shared" si="67"/>
        <v>0</v>
      </c>
      <c r="GEG9" s="26">
        <f t="shared" si="67"/>
        <v>0</v>
      </c>
      <c r="GEH9" s="26">
        <f t="shared" si="67"/>
        <v>0</v>
      </c>
      <c r="GEI9" s="26">
        <f t="shared" si="67"/>
        <v>0</v>
      </c>
      <c r="GEJ9" s="26">
        <f t="shared" si="67"/>
        <v>0</v>
      </c>
      <c r="GEK9" s="26">
        <f t="shared" si="67"/>
        <v>0</v>
      </c>
      <c r="GEL9" s="26">
        <f t="shared" si="67"/>
        <v>0</v>
      </c>
      <c r="GEM9" s="26">
        <f t="shared" si="67"/>
        <v>0</v>
      </c>
      <c r="GEN9" s="26">
        <f t="shared" si="67"/>
        <v>0</v>
      </c>
      <c r="GEO9" s="26">
        <f t="shared" si="67"/>
        <v>0</v>
      </c>
      <c r="GEP9" s="26">
        <f t="shared" si="67"/>
        <v>0</v>
      </c>
      <c r="GEQ9" s="26">
        <f t="shared" si="67"/>
        <v>0</v>
      </c>
      <c r="GER9" s="26">
        <f t="shared" si="67"/>
        <v>0</v>
      </c>
      <c r="GES9" s="26">
        <f t="shared" si="67"/>
        <v>0</v>
      </c>
      <c r="GET9" s="26">
        <f t="shared" si="67"/>
        <v>0</v>
      </c>
      <c r="GEU9" s="26">
        <f t="shared" si="67"/>
        <v>0</v>
      </c>
      <c r="GEV9" s="26">
        <f t="shared" si="67"/>
        <v>0</v>
      </c>
      <c r="GEW9" s="26">
        <f t="shared" si="67"/>
        <v>0</v>
      </c>
      <c r="GEX9" s="26">
        <f t="shared" si="67"/>
        <v>0</v>
      </c>
      <c r="GEY9" s="26">
        <f t="shared" ref="GEY9:GHJ9" si="68">GEW9+GEU9</f>
        <v>0</v>
      </c>
      <c r="GEZ9" s="26">
        <f t="shared" si="68"/>
        <v>0</v>
      </c>
      <c r="GFA9" s="26">
        <f t="shared" si="68"/>
        <v>0</v>
      </c>
      <c r="GFB9" s="26">
        <f t="shared" si="68"/>
        <v>0</v>
      </c>
      <c r="GFC9" s="26">
        <f t="shared" si="68"/>
        <v>0</v>
      </c>
      <c r="GFD9" s="26">
        <f t="shared" si="68"/>
        <v>0</v>
      </c>
      <c r="GFE9" s="26">
        <f t="shared" si="68"/>
        <v>0</v>
      </c>
      <c r="GFF9" s="26">
        <f t="shared" si="68"/>
        <v>0</v>
      </c>
      <c r="GFG9" s="26">
        <f t="shared" si="68"/>
        <v>0</v>
      </c>
      <c r="GFH9" s="26">
        <f t="shared" si="68"/>
        <v>0</v>
      </c>
      <c r="GFI9" s="26">
        <f t="shared" si="68"/>
        <v>0</v>
      </c>
      <c r="GFJ9" s="26">
        <f t="shared" si="68"/>
        <v>0</v>
      </c>
      <c r="GFK9" s="26">
        <f t="shared" si="68"/>
        <v>0</v>
      </c>
      <c r="GFL9" s="26">
        <f t="shared" si="68"/>
        <v>0</v>
      </c>
      <c r="GFM9" s="26">
        <f t="shared" si="68"/>
        <v>0</v>
      </c>
      <c r="GFN9" s="26">
        <f t="shared" si="68"/>
        <v>0</v>
      </c>
      <c r="GFO9" s="26">
        <f t="shared" si="68"/>
        <v>0</v>
      </c>
      <c r="GFP9" s="26">
        <f t="shared" si="68"/>
        <v>0</v>
      </c>
      <c r="GFQ9" s="26">
        <f t="shared" si="68"/>
        <v>0</v>
      </c>
      <c r="GFR9" s="26">
        <f t="shared" si="68"/>
        <v>0</v>
      </c>
      <c r="GFS9" s="26">
        <f t="shared" si="68"/>
        <v>0</v>
      </c>
      <c r="GFT9" s="26">
        <f t="shared" si="68"/>
        <v>0</v>
      </c>
      <c r="GFU9" s="26">
        <f t="shared" si="68"/>
        <v>0</v>
      </c>
      <c r="GFV9" s="26">
        <f t="shared" si="68"/>
        <v>0</v>
      </c>
      <c r="GFW9" s="26">
        <f t="shared" si="68"/>
        <v>0</v>
      </c>
      <c r="GFX9" s="26">
        <f t="shared" si="68"/>
        <v>0</v>
      </c>
      <c r="GFY9" s="26">
        <f t="shared" si="68"/>
        <v>0</v>
      </c>
      <c r="GFZ9" s="26">
        <f t="shared" si="68"/>
        <v>0</v>
      </c>
      <c r="GGA9" s="26">
        <f t="shared" si="68"/>
        <v>0</v>
      </c>
      <c r="GGB9" s="26">
        <f t="shared" si="68"/>
        <v>0</v>
      </c>
      <c r="GGC9" s="26">
        <f t="shared" si="68"/>
        <v>0</v>
      </c>
      <c r="GGD9" s="26">
        <f t="shared" si="68"/>
        <v>0</v>
      </c>
      <c r="GGE9" s="26">
        <f t="shared" si="68"/>
        <v>0</v>
      </c>
      <c r="GGF9" s="26">
        <f t="shared" si="68"/>
        <v>0</v>
      </c>
      <c r="GGG9" s="26">
        <f t="shared" si="68"/>
        <v>0</v>
      </c>
      <c r="GGH9" s="26">
        <f t="shared" si="68"/>
        <v>0</v>
      </c>
      <c r="GGI9" s="26">
        <f t="shared" si="68"/>
        <v>0</v>
      </c>
      <c r="GGJ9" s="26">
        <f t="shared" si="68"/>
        <v>0</v>
      </c>
      <c r="GGK9" s="26">
        <f t="shared" si="68"/>
        <v>0</v>
      </c>
      <c r="GGL9" s="26">
        <f t="shared" si="68"/>
        <v>0</v>
      </c>
      <c r="GGM9" s="26">
        <f t="shared" si="68"/>
        <v>0</v>
      </c>
      <c r="GGN9" s="26">
        <f t="shared" si="68"/>
        <v>0</v>
      </c>
      <c r="GGO9" s="26">
        <f t="shared" si="68"/>
        <v>0</v>
      </c>
      <c r="GGP9" s="26">
        <f t="shared" si="68"/>
        <v>0</v>
      </c>
      <c r="GGQ9" s="26">
        <f t="shared" si="68"/>
        <v>0</v>
      </c>
      <c r="GGR9" s="26">
        <f t="shared" si="68"/>
        <v>0</v>
      </c>
      <c r="GGS9" s="26">
        <f t="shared" si="68"/>
        <v>0</v>
      </c>
      <c r="GGT9" s="26">
        <f t="shared" si="68"/>
        <v>0</v>
      </c>
      <c r="GGU9" s="26">
        <f t="shared" si="68"/>
        <v>0</v>
      </c>
      <c r="GGV9" s="26">
        <f t="shared" si="68"/>
        <v>0</v>
      </c>
      <c r="GGW9" s="26">
        <f t="shared" si="68"/>
        <v>0</v>
      </c>
      <c r="GGX9" s="26">
        <f t="shared" si="68"/>
        <v>0</v>
      </c>
      <c r="GGY9" s="26">
        <f t="shared" si="68"/>
        <v>0</v>
      </c>
      <c r="GGZ9" s="26">
        <f t="shared" si="68"/>
        <v>0</v>
      </c>
      <c r="GHA9" s="26">
        <f t="shared" si="68"/>
        <v>0</v>
      </c>
      <c r="GHB9" s="26">
        <f t="shared" si="68"/>
        <v>0</v>
      </c>
      <c r="GHC9" s="26">
        <f t="shared" si="68"/>
        <v>0</v>
      </c>
      <c r="GHD9" s="26">
        <f t="shared" si="68"/>
        <v>0</v>
      </c>
      <c r="GHE9" s="26">
        <f t="shared" si="68"/>
        <v>0</v>
      </c>
      <c r="GHF9" s="26">
        <f t="shared" si="68"/>
        <v>0</v>
      </c>
      <c r="GHG9" s="26">
        <f t="shared" si="68"/>
        <v>0</v>
      </c>
      <c r="GHH9" s="26">
        <f t="shared" si="68"/>
        <v>0</v>
      </c>
      <c r="GHI9" s="26">
        <f t="shared" si="68"/>
        <v>0</v>
      </c>
      <c r="GHJ9" s="26">
        <f t="shared" si="68"/>
        <v>0</v>
      </c>
      <c r="GHK9" s="26">
        <f t="shared" ref="GHK9:GJV9" si="69">GHI9+GHG9</f>
        <v>0</v>
      </c>
      <c r="GHL9" s="26">
        <f t="shared" si="69"/>
        <v>0</v>
      </c>
      <c r="GHM9" s="26">
        <f t="shared" si="69"/>
        <v>0</v>
      </c>
      <c r="GHN9" s="26">
        <f t="shared" si="69"/>
        <v>0</v>
      </c>
      <c r="GHO9" s="26">
        <f t="shared" si="69"/>
        <v>0</v>
      </c>
      <c r="GHP9" s="26">
        <f t="shared" si="69"/>
        <v>0</v>
      </c>
      <c r="GHQ9" s="26">
        <f t="shared" si="69"/>
        <v>0</v>
      </c>
      <c r="GHR9" s="26">
        <f t="shared" si="69"/>
        <v>0</v>
      </c>
      <c r="GHS9" s="26">
        <f t="shared" si="69"/>
        <v>0</v>
      </c>
      <c r="GHT9" s="26">
        <f t="shared" si="69"/>
        <v>0</v>
      </c>
      <c r="GHU9" s="26">
        <f t="shared" si="69"/>
        <v>0</v>
      </c>
      <c r="GHV9" s="26">
        <f t="shared" si="69"/>
        <v>0</v>
      </c>
      <c r="GHW9" s="26">
        <f t="shared" si="69"/>
        <v>0</v>
      </c>
      <c r="GHX9" s="26">
        <f t="shared" si="69"/>
        <v>0</v>
      </c>
      <c r="GHY9" s="26">
        <f t="shared" si="69"/>
        <v>0</v>
      </c>
      <c r="GHZ9" s="26">
        <f t="shared" si="69"/>
        <v>0</v>
      </c>
      <c r="GIA9" s="26">
        <f t="shared" si="69"/>
        <v>0</v>
      </c>
      <c r="GIB9" s="26">
        <f t="shared" si="69"/>
        <v>0</v>
      </c>
      <c r="GIC9" s="26">
        <f t="shared" si="69"/>
        <v>0</v>
      </c>
      <c r="GID9" s="26">
        <f t="shared" si="69"/>
        <v>0</v>
      </c>
      <c r="GIE9" s="26">
        <f t="shared" si="69"/>
        <v>0</v>
      </c>
      <c r="GIF9" s="26">
        <f t="shared" si="69"/>
        <v>0</v>
      </c>
      <c r="GIG9" s="26">
        <f t="shared" si="69"/>
        <v>0</v>
      </c>
      <c r="GIH9" s="26">
        <f t="shared" si="69"/>
        <v>0</v>
      </c>
      <c r="GII9" s="26">
        <f t="shared" si="69"/>
        <v>0</v>
      </c>
      <c r="GIJ9" s="26">
        <f t="shared" si="69"/>
        <v>0</v>
      </c>
      <c r="GIK9" s="26">
        <f t="shared" si="69"/>
        <v>0</v>
      </c>
      <c r="GIL9" s="26">
        <f t="shared" si="69"/>
        <v>0</v>
      </c>
      <c r="GIM9" s="26">
        <f t="shared" si="69"/>
        <v>0</v>
      </c>
      <c r="GIN9" s="26">
        <f t="shared" si="69"/>
        <v>0</v>
      </c>
      <c r="GIO9" s="26">
        <f t="shared" si="69"/>
        <v>0</v>
      </c>
      <c r="GIP9" s="26">
        <f t="shared" si="69"/>
        <v>0</v>
      </c>
      <c r="GIQ9" s="26">
        <f t="shared" si="69"/>
        <v>0</v>
      </c>
      <c r="GIR9" s="26">
        <f t="shared" si="69"/>
        <v>0</v>
      </c>
      <c r="GIS9" s="26">
        <f t="shared" si="69"/>
        <v>0</v>
      </c>
      <c r="GIT9" s="26">
        <f t="shared" si="69"/>
        <v>0</v>
      </c>
      <c r="GIU9" s="26">
        <f t="shared" si="69"/>
        <v>0</v>
      </c>
      <c r="GIV9" s="26">
        <f t="shared" si="69"/>
        <v>0</v>
      </c>
      <c r="GIW9" s="26">
        <f t="shared" si="69"/>
        <v>0</v>
      </c>
      <c r="GIX9" s="26">
        <f t="shared" si="69"/>
        <v>0</v>
      </c>
      <c r="GIY9" s="26">
        <f t="shared" si="69"/>
        <v>0</v>
      </c>
      <c r="GIZ9" s="26">
        <f t="shared" si="69"/>
        <v>0</v>
      </c>
      <c r="GJA9" s="26">
        <f t="shared" si="69"/>
        <v>0</v>
      </c>
      <c r="GJB9" s="26">
        <f t="shared" si="69"/>
        <v>0</v>
      </c>
      <c r="GJC9" s="26">
        <f t="shared" si="69"/>
        <v>0</v>
      </c>
      <c r="GJD9" s="26">
        <f t="shared" si="69"/>
        <v>0</v>
      </c>
      <c r="GJE9" s="26">
        <f t="shared" si="69"/>
        <v>0</v>
      </c>
      <c r="GJF9" s="26">
        <f t="shared" si="69"/>
        <v>0</v>
      </c>
      <c r="GJG9" s="26">
        <f t="shared" si="69"/>
        <v>0</v>
      </c>
      <c r="GJH9" s="26">
        <f t="shared" si="69"/>
        <v>0</v>
      </c>
      <c r="GJI9" s="26">
        <f t="shared" si="69"/>
        <v>0</v>
      </c>
      <c r="GJJ9" s="26">
        <f t="shared" si="69"/>
        <v>0</v>
      </c>
      <c r="GJK9" s="26">
        <f t="shared" si="69"/>
        <v>0</v>
      </c>
      <c r="GJL9" s="26">
        <f t="shared" si="69"/>
        <v>0</v>
      </c>
      <c r="GJM9" s="26">
        <f t="shared" si="69"/>
        <v>0</v>
      </c>
      <c r="GJN9" s="26">
        <f t="shared" si="69"/>
        <v>0</v>
      </c>
      <c r="GJO9" s="26">
        <f t="shared" si="69"/>
        <v>0</v>
      </c>
      <c r="GJP9" s="26">
        <f t="shared" si="69"/>
        <v>0</v>
      </c>
      <c r="GJQ9" s="26">
        <f t="shared" si="69"/>
        <v>0</v>
      </c>
      <c r="GJR9" s="26">
        <f t="shared" si="69"/>
        <v>0</v>
      </c>
      <c r="GJS9" s="26">
        <f t="shared" si="69"/>
        <v>0</v>
      </c>
      <c r="GJT9" s="26">
        <f t="shared" si="69"/>
        <v>0</v>
      </c>
      <c r="GJU9" s="26">
        <f t="shared" si="69"/>
        <v>0</v>
      </c>
      <c r="GJV9" s="26">
        <f t="shared" si="69"/>
        <v>0</v>
      </c>
      <c r="GJW9" s="26">
        <f t="shared" ref="GJW9:GMH9" si="70">GJU9+GJS9</f>
        <v>0</v>
      </c>
      <c r="GJX9" s="26">
        <f t="shared" si="70"/>
        <v>0</v>
      </c>
      <c r="GJY9" s="26">
        <f t="shared" si="70"/>
        <v>0</v>
      </c>
      <c r="GJZ9" s="26">
        <f t="shared" si="70"/>
        <v>0</v>
      </c>
      <c r="GKA9" s="26">
        <f t="shared" si="70"/>
        <v>0</v>
      </c>
      <c r="GKB9" s="26">
        <f t="shared" si="70"/>
        <v>0</v>
      </c>
      <c r="GKC9" s="26">
        <f t="shared" si="70"/>
        <v>0</v>
      </c>
      <c r="GKD9" s="26">
        <f t="shared" si="70"/>
        <v>0</v>
      </c>
      <c r="GKE9" s="26">
        <f t="shared" si="70"/>
        <v>0</v>
      </c>
      <c r="GKF9" s="26">
        <f t="shared" si="70"/>
        <v>0</v>
      </c>
      <c r="GKG9" s="26">
        <f t="shared" si="70"/>
        <v>0</v>
      </c>
      <c r="GKH9" s="26">
        <f t="shared" si="70"/>
        <v>0</v>
      </c>
      <c r="GKI9" s="26">
        <f t="shared" si="70"/>
        <v>0</v>
      </c>
      <c r="GKJ9" s="26">
        <f t="shared" si="70"/>
        <v>0</v>
      </c>
      <c r="GKK9" s="26">
        <f t="shared" si="70"/>
        <v>0</v>
      </c>
      <c r="GKL9" s="26">
        <f t="shared" si="70"/>
        <v>0</v>
      </c>
      <c r="GKM9" s="26">
        <f t="shared" si="70"/>
        <v>0</v>
      </c>
      <c r="GKN9" s="26">
        <f t="shared" si="70"/>
        <v>0</v>
      </c>
      <c r="GKO9" s="26">
        <f t="shared" si="70"/>
        <v>0</v>
      </c>
      <c r="GKP9" s="26">
        <f t="shared" si="70"/>
        <v>0</v>
      </c>
      <c r="GKQ9" s="26">
        <f t="shared" si="70"/>
        <v>0</v>
      </c>
      <c r="GKR9" s="26">
        <f t="shared" si="70"/>
        <v>0</v>
      </c>
      <c r="GKS9" s="26">
        <f t="shared" si="70"/>
        <v>0</v>
      </c>
      <c r="GKT9" s="26">
        <f t="shared" si="70"/>
        <v>0</v>
      </c>
      <c r="GKU9" s="26">
        <f t="shared" si="70"/>
        <v>0</v>
      </c>
      <c r="GKV9" s="26">
        <f t="shared" si="70"/>
        <v>0</v>
      </c>
      <c r="GKW9" s="26">
        <f t="shared" si="70"/>
        <v>0</v>
      </c>
      <c r="GKX9" s="26">
        <f t="shared" si="70"/>
        <v>0</v>
      </c>
      <c r="GKY9" s="26">
        <f t="shared" si="70"/>
        <v>0</v>
      </c>
      <c r="GKZ9" s="26">
        <f t="shared" si="70"/>
        <v>0</v>
      </c>
      <c r="GLA9" s="26">
        <f t="shared" si="70"/>
        <v>0</v>
      </c>
      <c r="GLB9" s="26">
        <f t="shared" si="70"/>
        <v>0</v>
      </c>
      <c r="GLC9" s="26">
        <f t="shared" si="70"/>
        <v>0</v>
      </c>
      <c r="GLD9" s="26">
        <f t="shared" si="70"/>
        <v>0</v>
      </c>
      <c r="GLE9" s="26">
        <f t="shared" si="70"/>
        <v>0</v>
      </c>
      <c r="GLF9" s="26">
        <f t="shared" si="70"/>
        <v>0</v>
      </c>
      <c r="GLG9" s="26">
        <f t="shared" si="70"/>
        <v>0</v>
      </c>
      <c r="GLH9" s="26">
        <f t="shared" si="70"/>
        <v>0</v>
      </c>
      <c r="GLI9" s="26">
        <f t="shared" si="70"/>
        <v>0</v>
      </c>
      <c r="GLJ9" s="26">
        <f t="shared" si="70"/>
        <v>0</v>
      </c>
      <c r="GLK9" s="26">
        <f t="shared" si="70"/>
        <v>0</v>
      </c>
      <c r="GLL9" s="26">
        <f t="shared" si="70"/>
        <v>0</v>
      </c>
      <c r="GLM9" s="26">
        <f t="shared" si="70"/>
        <v>0</v>
      </c>
      <c r="GLN9" s="26">
        <f t="shared" si="70"/>
        <v>0</v>
      </c>
      <c r="GLO9" s="26">
        <f t="shared" si="70"/>
        <v>0</v>
      </c>
      <c r="GLP9" s="26">
        <f t="shared" si="70"/>
        <v>0</v>
      </c>
      <c r="GLQ9" s="26">
        <f t="shared" si="70"/>
        <v>0</v>
      </c>
      <c r="GLR9" s="26">
        <f t="shared" si="70"/>
        <v>0</v>
      </c>
      <c r="GLS9" s="26">
        <f t="shared" si="70"/>
        <v>0</v>
      </c>
      <c r="GLT9" s="26">
        <f t="shared" si="70"/>
        <v>0</v>
      </c>
      <c r="GLU9" s="26">
        <f t="shared" si="70"/>
        <v>0</v>
      </c>
      <c r="GLV9" s="26">
        <f t="shared" si="70"/>
        <v>0</v>
      </c>
      <c r="GLW9" s="26">
        <f t="shared" si="70"/>
        <v>0</v>
      </c>
      <c r="GLX9" s="26">
        <f t="shared" si="70"/>
        <v>0</v>
      </c>
      <c r="GLY9" s="26">
        <f t="shared" si="70"/>
        <v>0</v>
      </c>
      <c r="GLZ9" s="26">
        <f t="shared" si="70"/>
        <v>0</v>
      </c>
      <c r="GMA9" s="26">
        <f t="shared" si="70"/>
        <v>0</v>
      </c>
      <c r="GMB9" s="26">
        <f t="shared" si="70"/>
        <v>0</v>
      </c>
      <c r="GMC9" s="26">
        <f t="shared" si="70"/>
        <v>0</v>
      </c>
      <c r="GMD9" s="26">
        <f t="shared" si="70"/>
        <v>0</v>
      </c>
      <c r="GME9" s="26">
        <f t="shared" si="70"/>
        <v>0</v>
      </c>
      <c r="GMF9" s="26">
        <f t="shared" si="70"/>
        <v>0</v>
      </c>
      <c r="GMG9" s="26">
        <f t="shared" si="70"/>
        <v>0</v>
      </c>
      <c r="GMH9" s="26">
        <f t="shared" si="70"/>
        <v>0</v>
      </c>
      <c r="GMI9" s="26">
        <f t="shared" ref="GMI9:GOT9" si="71">GMG9+GME9</f>
        <v>0</v>
      </c>
      <c r="GMJ9" s="26">
        <f t="shared" si="71"/>
        <v>0</v>
      </c>
      <c r="GMK9" s="26">
        <f t="shared" si="71"/>
        <v>0</v>
      </c>
      <c r="GML9" s="26">
        <f t="shared" si="71"/>
        <v>0</v>
      </c>
      <c r="GMM9" s="26">
        <f t="shared" si="71"/>
        <v>0</v>
      </c>
      <c r="GMN9" s="26">
        <f t="shared" si="71"/>
        <v>0</v>
      </c>
      <c r="GMO9" s="26">
        <f t="shared" si="71"/>
        <v>0</v>
      </c>
      <c r="GMP9" s="26">
        <f t="shared" si="71"/>
        <v>0</v>
      </c>
      <c r="GMQ9" s="26">
        <f t="shared" si="71"/>
        <v>0</v>
      </c>
      <c r="GMR9" s="26">
        <f t="shared" si="71"/>
        <v>0</v>
      </c>
      <c r="GMS9" s="26">
        <f t="shared" si="71"/>
        <v>0</v>
      </c>
      <c r="GMT9" s="26">
        <f t="shared" si="71"/>
        <v>0</v>
      </c>
      <c r="GMU9" s="26">
        <f t="shared" si="71"/>
        <v>0</v>
      </c>
      <c r="GMV9" s="26">
        <f t="shared" si="71"/>
        <v>0</v>
      </c>
      <c r="GMW9" s="26">
        <f t="shared" si="71"/>
        <v>0</v>
      </c>
      <c r="GMX9" s="26">
        <f t="shared" si="71"/>
        <v>0</v>
      </c>
      <c r="GMY9" s="26">
        <f t="shared" si="71"/>
        <v>0</v>
      </c>
      <c r="GMZ9" s="26">
        <f t="shared" si="71"/>
        <v>0</v>
      </c>
      <c r="GNA9" s="26">
        <f t="shared" si="71"/>
        <v>0</v>
      </c>
      <c r="GNB9" s="26">
        <f t="shared" si="71"/>
        <v>0</v>
      </c>
      <c r="GNC9" s="26">
        <f t="shared" si="71"/>
        <v>0</v>
      </c>
      <c r="GND9" s="26">
        <f t="shared" si="71"/>
        <v>0</v>
      </c>
      <c r="GNE9" s="26">
        <f t="shared" si="71"/>
        <v>0</v>
      </c>
      <c r="GNF9" s="26">
        <f t="shared" si="71"/>
        <v>0</v>
      </c>
      <c r="GNG9" s="26">
        <f t="shared" si="71"/>
        <v>0</v>
      </c>
      <c r="GNH9" s="26">
        <f t="shared" si="71"/>
        <v>0</v>
      </c>
      <c r="GNI9" s="26">
        <f t="shared" si="71"/>
        <v>0</v>
      </c>
      <c r="GNJ9" s="26">
        <f t="shared" si="71"/>
        <v>0</v>
      </c>
      <c r="GNK9" s="26">
        <f t="shared" si="71"/>
        <v>0</v>
      </c>
      <c r="GNL9" s="26">
        <f t="shared" si="71"/>
        <v>0</v>
      </c>
      <c r="GNM9" s="26">
        <f t="shared" si="71"/>
        <v>0</v>
      </c>
      <c r="GNN9" s="26">
        <f t="shared" si="71"/>
        <v>0</v>
      </c>
      <c r="GNO9" s="26">
        <f t="shared" si="71"/>
        <v>0</v>
      </c>
      <c r="GNP9" s="26">
        <f t="shared" si="71"/>
        <v>0</v>
      </c>
      <c r="GNQ9" s="26">
        <f t="shared" si="71"/>
        <v>0</v>
      </c>
      <c r="GNR9" s="26">
        <f t="shared" si="71"/>
        <v>0</v>
      </c>
      <c r="GNS9" s="26">
        <f t="shared" si="71"/>
        <v>0</v>
      </c>
      <c r="GNT9" s="26">
        <f t="shared" si="71"/>
        <v>0</v>
      </c>
      <c r="GNU9" s="26">
        <f t="shared" si="71"/>
        <v>0</v>
      </c>
      <c r="GNV9" s="26">
        <f t="shared" si="71"/>
        <v>0</v>
      </c>
      <c r="GNW9" s="26">
        <f t="shared" si="71"/>
        <v>0</v>
      </c>
      <c r="GNX9" s="26">
        <f t="shared" si="71"/>
        <v>0</v>
      </c>
      <c r="GNY9" s="26">
        <f t="shared" si="71"/>
        <v>0</v>
      </c>
      <c r="GNZ9" s="26">
        <f t="shared" si="71"/>
        <v>0</v>
      </c>
      <c r="GOA9" s="26">
        <f t="shared" si="71"/>
        <v>0</v>
      </c>
      <c r="GOB9" s="26">
        <f t="shared" si="71"/>
        <v>0</v>
      </c>
      <c r="GOC9" s="26">
        <f t="shared" si="71"/>
        <v>0</v>
      </c>
      <c r="GOD9" s="26">
        <f t="shared" si="71"/>
        <v>0</v>
      </c>
      <c r="GOE9" s="26">
        <f t="shared" si="71"/>
        <v>0</v>
      </c>
      <c r="GOF9" s="26">
        <f t="shared" si="71"/>
        <v>0</v>
      </c>
      <c r="GOG9" s="26">
        <f t="shared" si="71"/>
        <v>0</v>
      </c>
      <c r="GOH9" s="26">
        <f t="shared" si="71"/>
        <v>0</v>
      </c>
      <c r="GOI9" s="26">
        <f t="shared" si="71"/>
        <v>0</v>
      </c>
      <c r="GOJ9" s="26">
        <f t="shared" si="71"/>
        <v>0</v>
      </c>
      <c r="GOK9" s="26">
        <f t="shared" si="71"/>
        <v>0</v>
      </c>
      <c r="GOL9" s="26">
        <f t="shared" si="71"/>
        <v>0</v>
      </c>
      <c r="GOM9" s="26">
        <f t="shared" si="71"/>
        <v>0</v>
      </c>
      <c r="GON9" s="26">
        <f t="shared" si="71"/>
        <v>0</v>
      </c>
      <c r="GOO9" s="26">
        <f t="shared" si="71"/>
        <v>0</v>
      </c>
      <c r="GOP9" s="26">
        <f t="shared" si="71"/>
        <v>0</v>
      </c>
      <c r="GOQ9" s="26">
        <f t="shared" si="71"/>
        <v>0</v>
      </c>
      <c r="GOR9" s="26">
        <f t="shared" si="71"/>
        <v>0</v>
      </c>
      <c r="GOS9" s="26">
        <f t="shared" si="71"/>
        <v>0</v>
      </c>
      <c r="GOT9" s="26">
        <f t="shared" si="71"/>
        <v>0</v>
      </c>
      <c r="GOU9" s="26">
        <f t="shared" ref="GOU9:GRF9" si="72">GOS9+GOQ9</f>
        <v>0</v>
      </c>
      <c r="GOV9" s="26">
        <f t="shared" si="72"/>
        <v>0</v>
      </c>
      <c r="GOW9" s="26">
        <f t="shared" si="72"/>
        <v>0</v>
      </c>
      <c r="GOX9" s="26">
        <f t="shared" si="72"/>
        <v>0</v>
      </c>
      <c r="GOY9" s="26">
        <f t="shared" si="72"/>
        <v>0</v>
      </c>
      <c r="GOZ9" s="26">
        <f t="shared" si="72"/>
        <v>0</v>
      </c>
      <c r="GPA9" s="26">
        <f t="shared" si="72"/>
        <v>0</v>
      </c>
      <c r="GPB9" s="26">
        <f t="shared" si="72"/>
        <v>0</v>
      </c>
      <c r="GPC9" s="26">
        <f t="shared" si="72"/>
        <v>0</v>
      </c>
      <c r="GPD9" s="26">
        <f t="shared" si="72"/>
        <v>0</v>
      </c>
      <c r="GPE9" s="26">
        <f t="shared" si="72"/>
        <v>0</v>
      </c>
      <c r="GPF9" s="26">
        <f t="shared" si="72"/>
        <v>0</v>
      </c>
      <c r="GPG9" s="26">
        <f t="shared" si="72"/>
        <v>0</v>
      </c>
      <c r="GPH9" s="26">
        <f t="shared" si="72"/>
        <v>0</v>
      </c>
      <c r="GPI9" s="26">
        <f t="shared" si="72"/>
        <v>0</v>
      </c>
      <c r="GPJ9" s="26">
        <f t="shared" si="72"/>
        <v>0</v>
      </c>
      <c r="GPK9" s="26">
        <f t="shared" si="72"/>
        <v>0</v>
      </c>
      <c r="GPL9" s="26">
        <f t="shared" si="72"/>
        <v>0</v>
      </c>
      <c r="GPM9" s="26">
        <f t="shared" si="72"/>
        <v>0</v>
      </c>
      <c r="GPN9" s="26">
        <f t="shared" si="72"/>
        <v>0</v>
      </c>
      <c r="GPO9" s="26">
        <f t="shared" si="72"/>
        <v>0</v>
      </c>
      <c r="GPP9" s="26">
        <f t="shared" si="72"/>
        <v>0</v>
      </c>
      <c r="GPQ9" s="26">
        <f t="shared" si="72"/>
        <v>0</v>
      </c>
      <c r="GPR9" s="26">
        <f t="shared" si="72"/>
        <v>0</v>
      </c>
      <c r="GPS9" s="26">
        <f t="shared" si="72"/>
        <v>0</v>
      </c>
      <c r="GPT9" s="26">
        <f t="shared" si="72"/>
        <v>0</v>
      </c>
      <c r="GPU9" s="26">
        <f t="shared" si="72"/>
        <v>0</v>
      </c>
      <c r="GPV9" s="26">
        <f t="shared" si="72"/>
        <v>0</v>
      </c>
      <c r="GPW9" s="26">
        <f t="shared" si="72"/>
        <v>0</v>
      </c>
      <c r="GPX9" s="26">
        <f t="shared" si="72"/>
        <v>0</v>
      </c>
      <c r="GPY9" s="26">
        <f t="shared" si="72"/>
        <v>0</v>
      </c>
      <c r="GPZ9" s="26">
        <f t="shared" si="72"/>
        <v>0</v>
      </c>
      <c r="GQA9" s="26">
        <f t="shared" si="72"/>
        <v>0</v>
      </c>
      <c r="GQB9" s="26">
        <f t="shared" si="72"/>
        <v>0</v>
      </c>
      <c r="GQC9" s="26">
        <f t="shared" si="72"/>
        <v>0</v>
      </c>
      <c r="GQD9" s="26">
        <f t="shared" si="72"/>
        <v>0</v>
      </c>
      <c r="GQE9" s="26">
        <f t="shared" si="72"/>
        <v>0</v>
      </c>
      <c r="GQF9" s="26">
        <f t="shared" si="72"/>
        <v>0</v>
      </c>
      <c r="GQG9" s="26">
        <f t="shared" si="72"/>
        <v>0</v>
      </c>
      <c r="GQH9" s="26">
        <f t="shared" si="72"/>
        <v>0</v>
      </c>
      <c r="GQI9" s="26">
        <f t="shared" si="72"/>
        <v>0</v>
      </c>
      <c r="GQJ9" s="26">
        <f t="shared" si="72"/>
        <v>0</v>
      </c>
      <c r="GQK9" s="26">
        <f t="shared" si="72"/>
        <v>0</v>
      </c>
      <c r="GQL9" s="26">
        <f t="shared" si="72"/>
        <v>0</v>
      </c>
      <c r="GQM9" s="26">
        <f t="shared" si="72"/>
        <v>0</v>
      </c>
      <c r="GQN9" s="26">
        <f t="shared" si="72"/>
        <v>0</v>
      </c>
      <c r="GQO9" s="26">
        <f t="shared" si="72"/>
        <v>0</v>
      </c>
      <c r="GQP9" s="26">
        <f t="shared" si="72"/>
        <v>0</v>
      </c>
      <c r="GQQ9" s="26">
        <f t="shared" si="72"/>
        <v>0</v>
      </c>
      <c r="GQR9" s="26">
        <f t="shared" si="72"/>
        <v>0</v>
      </c>
      <c r="GQS9" s="26">
        <f t="shared" si="72"/>
        <v>0</v>
      </c>
      <c r="GQT9" s="26">
        <f t="shared" si="72"/>
        <v>0</v>
      </c>
      <c r="GQU9" s="26">
        <f t="shared" si="72"/>
        <v>0</v>
      </c>
      <c r="GQV9" s="26">
        <f t="shared" si="72"/>
        <v>0</v>
      </c>
      <c r="GQW9" s="26">
        <f t="shared" si="72"/>
        <v>0</v>
      </c>
      <c r="GQX9" s="26">
        <f t="shared" si="72"/>
        <v>0</v>
      </c>
      <c r="GQY9" s="26">
        <f t="shared" si="72"/>
        <v>0</v>
      </c>
      <c r="GQZ9" s="26">
        <f t="shared" si="72"/>
        <v>0</v>
      </c>
      <c r="GRA9" s="26">
        <f t="shared" si="72"/>
        <v>0</v>
      </c>
      <c r="GRB9" s="26">
        <f t="shared" si="72"/>
        <v>0</v>
      </c>
      <c r="GRC9" s="26">
        <f t="shared" si="72"/>
        <v>0</v>
      </c>
      <c r="GRD9" s="26">
        <f t="shared" si="72"/>
        <v>0</v>
      </c>
      <c r="GRE9" s="26">
        <f t="shared" si="72"/>
        <v>0</v>
      </c>
      <c r="GRF9" s="26">
        <f t="shared" si="72"/>
        <v>0</v>
      </c>
      <c r="GRG9" s="26">
        <f t="shared" ref="GRG9:GTR9" si="73">GRE9+GRC9</f>
        <v>0</v>
      </c>
      <c r="GRH9" s="26">
        <f t="shared" si="73"/>
        <v>0</v>
      </c>
      <c r="GRI9" s="26">
        <f t="shared" si="73"/>
        <v>0</v>
      </c>
      <c r="GRJ9" s="26">
        <f t="shared" si="73"/>
        <v>0</v>
      </c>
      <c r="GRK9" s="26">
        <f t="shared" si="73"/>
        <v>0</v>
      </c>
      <c r="GRL9" s="26">
        <f t="shared" si="73"/>
        <v>0</v>
      </c>
      <c r="GRM9" s="26">
        <f t="shared" si="73"/>
        <v>0</v>
      </c>
      <c r="GRN9" s="26">
        <f t="shared" si="73"/>
        <v>0</v>
      </c>
      <c r="GRO9" s="26">
        <f t="shared" si="73"/>
        <v>0</v>
      </c>
      <c r="GRP9" s="26">
        <f t="shared" si="73"/>
        <v>0</v>
      </c>
      <c r="GRQ9" s="26">
        <f t="shared" si="73"/>
        <v>0</v>
      </c>
      <c r="GRR9" s="26">
        <f t="shared" si="73"/>
        <v>0</v>
      </c>
      <c r="GRS9" s="26">
        <f t="shared" si="73"/>
        <v>0</v>
      </c>
      <c r="GRT9" s="26">
        <f t="shared" si="73"/>
        <v>0</v>
      </c>
      <c r="GRU9" s="26">
        <f t="shared" si="73"/>
        <v>0</v>
      </c>
      <c r="GRV9" s="26">
        <f t="shared" si="73"/>
        <v>0</v>
      </c>
      <c r="GRW9" s="26">
        <f t="shared" si="73"/>
        <v>0</v>
      </c>
      <c r="GRX9" s="26">
        <f t="shared" si="73"/>
        <v>0</v>
      </c>
      <c r="GRY9" s="26">
        <f t="shared" si="73"/>
        <v>0</v>
      </c>
      <c r="GRZ9" s="26">
        <f t="shared" si="73"/>
        <v>0</v>
      </c>
      <c r="GSA9" s="26">
        <f t="shared" si="73"/>
        <v>0</v>
      </c>
      <c r="GSB9" s="26">
        <f t="shared" si="73"/>
        <v>0</v>
      </c>
      <c r="GSC9" s="26">
        <f t="shared" si="73"/>
        <v>0</v>
      </c>
      <c r="GSD9" s="26">
        <f t="shared" si="73"/>
        <v>0</v>
      </c>
      <c r="GSE9" s="26">
        <f t="shared" si="73"/>
        <v>0</v>
      </c>
      <c r="GSF9" s="26">
        <f t="shared" si="73"/>
        <v>0</v>
      </c>
      <c r="GSG9" s="26">
        <f t="shared" si="73"/>
        <v>0</v>
      </c>
      <c r="GSH9" s="26">
        <f t="shared" si="73"/>
        <v>0</v>
      </c>
      <c r="GSI9" s="26">
        <f t="shared" si="73"/>
        <v>0</v>
      </c>
      <c r="GSJ9" s="26">
        <f t="shared" si="73"/>
        <v>0</v>
      </c>
      <c r="GSK9" s="26">
        <f t="shared" si="73"/>
        <v>0</v>
      </c>
      <c r="GSL9" s="26">
        <f t="shared" si="73"/>
        <v>0</v>
      </c>
      <c r="GSM9" s="26">
        <f t="shared" si="73"/>
        <v>0</v>
      </c>
      <c r="GSN9" s="26">
        <f t="shared" si="73"/>
        <v>0</v>
      </c>
      <c r="GSO9" s="26">
        <f t="shared" si="73"/>
        <v>0</v>
      </c>
      <c r="GSP9" s="26">
        <f t="shared" si="73"/>
        <v>0</v>
      </c>
      <c r="GSQ9" s="26">
        <f t="shared" si="73"/>
        <v>0</v>
      </c>
      <c r="GSR9" s="26">
        <f t="shared" si="73"/>
        <v>0</v>
      </c>
      <c r="GSS9" s="26">
        <f t="shared" si="73"/>
        <v>0</v>
      </c>
      <c r="GST9" s="26">
        <f t="shared" si="73"/>
        <v>0</v>
      </c>
      <c r="GSU9" s="26">
        <f t="shared" si="73"/>
        <v>0</v>
      </c>
      <c r="GSV9" s="26">
        <f t="shared" si="73"/>
        <v>0</v>
      </c>
      <c r="GSW9" s="26">
        <f t="shared" si="73"/>
        <v>0</v>
      </c>
      <c r="GSX9" s="26">
        <f t="shared" si="73"/>
        <v>0</v>
      </c>
      <c r="GSY9" s="26">
        <f t="shared" si="73"/>
        <v>0</v>
      </c>
      <c r="GSZ9" s="26">
        <f t="shared" si="73"/>
        <v>0</v>
      </c>
      <c r="GTA9" s="26">
        <f t="shared" si="73"/>
        <v>0</v>
      </c>
      <c r="GTB9" s="26">
        <f t="shared" si="73"/>
        <v>0</v>
      </c>
      <c r="GTC9" s="26">
        <f t="shared" si="73"/>
        <v>0</v>
      </c>
      <c r="GTD9" s="26">
        <f t="shared" si="73"/>
        <v>0</v>
      </c>
      <c r="GTE9" s="26">
        <f t="shared" si="73"/>
        <v>0</v>
      </c>
      <c r="GTF9" s="26">
        <f t="shared" si="73"/>
        <v>0</v>
      </c>
      <c r="GTG9" s="26">
        <f t="shared" si="73"/>
        <v>0</v>
      </c>
      <c r="GTH9" s="26">
        <f t="shared" si="73"/>
        <v>0</v>
      </c>
      <c r="GTI9" s="26">
        <f t="shared" si="73"/>
        <v>0</v>
      </c>
      <c r="GTJ9" s="26">
        <f t="shared" si="73"/>
        <v>0</v>
      </c>
      <c r="GTK9" s="26">
        <f t="shared" si="73"/>
        <v>0</v>
      </c>
      <c r="GTL9" s="26">
        <f t="shared" si="73"/>
        <v>0</v>
      </c>
      <c r="GTM9" s="26">
        <f t="shared" si="73"/>
        <v>0</v>
      </c>
      <c r="GTN9" s="26">
        <f t="shared" si="73"/>
        <v>0</v>
      </c>
      <c r="GTO9" s="26">
        <f t="shared" si="73"/>
        <v>0</v>
      </c>
      <c r="GTP9" s="26">
        <f t="shared" si="73"/>
        <v>0</v>
      </c>
      <c r="GTQ9" s="26">
        <f t="shared" si="73"/>
        <v>0</v>
      </c>
      <c r="GTR9" s="26">
        <f t="shared" si="73"/>
        <v>0</v>
      </c>
      <c r="GTS9" s="26">
        <f t="shared" ref="GTS9:GWD9" si="74">GTQ9+GTO9</f>
        <v>0</v>
      </c>
      <c r="GTT9" s="26">
        <f t="shared" si="74"/>
        <v>0</v>
      </c>
      <c r="GTU9" s="26">
        <f t="shared" si="74"/>
        <v>0</v>
      </c>
      <c r="GTV9" s="26">
        <f t="shared" si="74"/>
        <v>0</v>
      </c>
      <c r="GTW9" s="26">
        <f t="shared" si="74"/>
        <v>0</v>
      </c>
      <c r="GTX9" s="26">
        <f t="shared" si="74"/>
        <v>0</v>
      </c>
      <c r="GTY9" s="26">
        <f t="shared" si="74"/>
        <v>0</v>
      </c>
      <c r="GTZ9" s="26">
        <f t="shared" si="74"/>
        <v>0</v>
      </c>
      <c r="GUA9" s="26">
        <f t="shared" si="74"/>
        <v>0</v>
      </c>
      <c r="GUB9" s="26">
        <f t="shared" si="74"/>
        <v>0</v>
      </c>
      <c r="GUC9" s="26">
        <f t="shared" si="74"/>
        <v>0</v>
      </c>
      <c r="GUD9" s="26">
        <f t="shared" si="74"/>
        <v>0</v>
      </c>
      <c r="GUE9" s="26">
        <f t="shared" si="74"/>
        <v>0</v>
      </c>
      <c r="GUF9" s="26">
        <f t="shared" si="74"/>
        <v>0</v>
      </c>
      <c r="GUG9" s="26">
        <f t="shared" si="74"/>
        <v>0</v>
      </c>
      <c r="GUH9" s="26">
        <f t="shared" si="74"/>
        <v>0</v>
      </c>
      <c r="GUI9" s="26">
        <f t="shared" si="74"/>
        <v>0</v>
      </c>
      <c r="GUJ9" s="26">
        <f t="shared" si="74"/>
        <v>0</v>
      </c>
      <c r="GUK9" s="26">
        <f t="shared" si="74"/>
        <v>0</v>
      </c>
      <c r="GUL9" s="26">
        <f t="shared" si="74"/>
        <v>0</v>
      </c>
      <c r="GUM9" s="26">
        <f t="shared" si="74"/>
        <v>0</v>
      </c>
      <c r="GUN9" s="26">
        <f t="shared" si="74"/>
        <v>0</v>
      </c>
      <c r="GUO9" s="26">
        <f t="shared" si="74"/>
        <v>0</v>
      </c>
      <c r="GUP9" s="26">
        <f t="shared" si="74"/>
        <v>0</v>
      </c>
      <c r="GUQ9" s="26">
        <f t="shared" si="74"/>
        <v>0</v>
      </c>
      <c r="GUR9" s="26">
        <f t="shared" si="74"/>
        <v>0</v>
      </c>
      <c r="GUS9" s="26">
        <f t="shared" si="74"/>
        <v>0</v>
      </c>
      <c r="GUT9" s="26">
        <f t="shared" si="74"/>
        <v>0</v>
      </c>
      <c r="GUU9" s="26">
        <f t="shared" si="74"/>
        <v>0</v>
      </c>
      <c r="GUV9" s="26">
        <f t="shared" si="74"/>
        <v>0</v>
      </c>
      <c r="GUW9" s="26">
        <f t="shared" si="74"/>
        <v>0</v>
      </c>
      <c r="GUX9" s="26">
        <f t="shared" si="74"/>
        <v>0</v>
      </c>
      <c r="GUY9" s="26">
        <f t="shared" si="74"/>
        <v>0</v>
      </c>
      <c r="GUZ9" s="26">
        <f t="shared" si="74"/>
        <v>0</v>
      </c>
      <c r="GVA9" s="26">
        <f t="shared" si="74"/>
        <v>0</v>
      </c>
      <c r="GVB9" s="26">
        <f t="shared" si="74"/>
        <v>0</v>
      </c>
      <c r="GVC9" s="26">
        <f t="shared" si="74"/>
        <v>0</v>
      </c>
      <c r="GVD9" s="26">
        <f t="shared" si="74"/>
        <v>0</v>
      </c>
      <c r="GVE9" s="26">
        <f t="shared" si="74"/>
        <v>0</v>
      </c>
      <c r="GVF9" s="26">
        <f t="shared" si="74"/>
        <v>0</v>
      </c>
      <c r="GVG9" s="26">
        <f t="shared" si="74"/>
        <v>0</v>
      </c>
      <c r="GVH9" s="26">
        <f t="shared" si="74"/>
        <v>0</v>
      </c>
      <c r="GVI9" s="26">
        <f t="shared" si="74"/>
        <v>0</v>
      </c>
      <c r="GVJ9" s="26">
        <f t="shared" si="74"/>
        <v>0</v>
      </c>
      <c r="GVK9" s="26">
        <f t="shared" si="74"/>
        <v>0</v>
      </c>
      <c r="GVL9" s="26">
        <f t="shared" si="74"/>
        <v>0</v>
      </c>
      <c r="GVM9" s="26">
        <f t="shared" si="74"/>
        <v>0</v>
      </c>
      <c r="GVN9" s="26">
        <f t="shared" si="74"/>
        <v>0</v>
      </c>
      <c r="GVO9" s="26">
        <f t="shared" si="74"/>
        <v>0</v>
      </c>
      <c r="GVP9" s="26">
        <f t="shared" si="74"/>
        <v>0</v>
      </c>
      <c r="GVQ9" s="26">
        <f t="shared" si="74"/>
        <v>0</v>
      </c>
      <c r="GVR9" s="26">
        <f t="shared" si="74"/>
        <v>0</v>
      </c>
      <c r="GVS9" s="26">
        <f t="shared" si="74"/>
        <v>0</v>
      </c>
      <c r="GVT9" s="26">
        <f t="shared" si="74"/>
        <v>0</v>
      </c>
      <c r="GVU9" s="26">
        <f t="shared" si="74"/>
        <v>0</v>
      </c>
      <c r="GVV9" s="26">
        <f t="shared" si="74"/>
        <v>0</v>
      </c>
      <c r="GVW9" s="26">
        <f t="shared" si="74"/>
        <v>0</v>
      </c>
      <c r="GVX9" s="26">
        <f t="shared" si="74"/>
        <v>0</v>
      </c>
      <c r="GVY9" s="26">
        <f t="shared" si="74"/>
        <v>0</v>
      </c>
      <c r="GVZ9" s="26">
        <f t="shared" si="74"/>
        <v>0</v>
      </c>
      <c r="GWA9" s="26">
        <f t="shared" si="74"/>
        <v>0</v>
      </c>
      <c r="GWB9" s="26">
        <f t="shared" si="74"/>
        <v>0</v>
      </c>
      <c r="GWC9" s="26">
        <f t="shared" si="74"/>
        <v>0</v>
      </c>
      <c r="GWD9" s="26">
        <f t="shared" si="74"/>
        <v>0</v>
      </c>
      <c r="GWE9" s="26">
        <f t="shared" ref="GWE9:GYP9" si="75">GWC9+GWA9</f>
        <v>0</v>
      </c>
      <c r="GWF9" s="26">
        <f t="shared" si="75"/>
        <v>0</v>
      </c>
      <c r="GWG9" s="26">
        <f t="shared" si="75"/>
        <v>0</v>
      </c>
      <c r="GWH9" s="26">
        <f t="shared" si="75"/>
        <v>0</v>
      </c>
      <c r="GWI9" s="26">
        <f t="shared" si="75"/>
        <v>0</v>
      </c>
      <c r="GWJ9" s="26">
        <f t="shared" si="75"/>
        <v>0</v>
      </c>
      <c r="GWK9" s="26">
        <f t="shared" si="75"/>
        <v>0</v>
      </c>
      <c r="GWL9" s="26">
        <f t="shared" si="75"/>
        <v>0</v>
      </c>
      <c r="GWM9" s="26">
        <f t="shared" si="75"/>
        <v>0</v>
      </c>
      <c r="GWN9" s="26">
        <f t="shared" si="75"/>
        <v>0</v>
      </c>
      <c r="GWO9" s="26">
        <f t="shared" si="75"/>
        <v>0</v>
      </c>
      <c r="GWP9" s="26">
        <f t="shared" si="75"/>
        <v>0</v>
      </c>
      <c r="GWQ9" s="26">
        <f t="shared" si="75"/>
        <v>0</v>
      </c>
      <c r="GWR9" s="26">
        <f t="shared" si="75"/>
        <v>0</v>
      </c>
      <c r="GWS9" s="26">
        <f t="shared" si="75"/>
        <v>0</v>
      </c>
      <c r="GWT9" s="26">
        <f t="shared" si="75"/>
        <v>0</v>
      </c>
      <c r="GWU9" s="26">
        <f t="shared" si="75"/>
        <v>0</v>
      </c>
      <c r="GWV9" s="26">
        <f t="shared" si="75"/>
        <v>0</v>
      </c>
      <c r="GWW9" s="26">
        <f t="shared" si="75"/>
        <v>0</v>
      </c>
      <c r="GWX9" s="26">
        <f t="shared" si="75"/>
        <v>0</v>
      </c>
      <c r="GWY9" s="26">
        <f t="shared" si="75"/>
        <v>0</v>
      </c>
      <c r="GWZ9" s="26">
        <f t="shared" si="75"/>
        <v>0</v>
      </c>
      <c r="GXA9" s="26">
        <f t="shared" si="75"/>
        <v>0</v>
      </c>
      <c r="GXB9" s="26">
        <f t="shared" si="75"/>
        <v>0</v>
      </c>
      <c r="GXC9" s="26">
        <f t="shared" si="75"/>
        <v>0</v>
      </c>
      <c r="GXD9" s="26">
        <f t="shared" si="75"/>
        <v>0</v>
      </c>
      <c r="GXE9" s="26">
        <f t="shared" si="75"/>
        <v>0</v>
      </c>
      <c r="GXF9" s="26">
        <f t="shared" si="75"/>
        <v>0</v>
      </c>
      <c r="GXG9" s="26">
        <f t="shared" si="75"/>
        <v>0</v>
      </c>
      <c r="GXH9" s="26">
        <f t="shared" si="75"/>
        <v>0</v>
      </c>
      <c r="GXI9" s="26">
        <f t="shared" si="75"/>
        <v>0</v>
      </c>
      <c r="GXJ9" s="26">
        <f t="shared" si="75"/>
        <v>0</v>
      </c>
      <c r="GXK9" s="26">
        <f t="shared" si="75"/>
        <v>0</v>
      </c>
      <c r="GXL9" s="26">
        <f t="shared" si="75"/>
        <v>0</v>
      </c>
      <c r="GXM9" s="26">
        <f t="shared" si="75"/>
        <v>0</v>
      </c>
      <c r="GXN9" s="26">
        <f t="shared" si="75"/>
        <v>0</v>
      </c>
      <c r="GXO9" s="26">
        <f t="shared" si="75"/>
        <v>0</v>
      </c>
      <c r="GXP9" s="26">
        <f t="shared" si="75"/>
        <v>0</v>
      </c>
      <c r="GXQ9" s="26">
        <f t="shared" si="75"/>
        <v>0</v>
      </c>
      <c r="GXR9" s="26">
        <f t="shared" si="75"/>
        <v>0</v>
      </c>
      <c r="GXS9" s="26">
        <f t="shared" si="75"/>
        <v>0</v>
      </c>
      <c r="GXT9" s="26">
        <f t="shared" si="75"/>
        <v>0</v>
      </c>
      <c r="GXU9" s="26">
        <f t="shared" si="75"/>
        <v>0</v>
      </c>
      <c r="GXV9" s="26">
        <f t="shared" si="75"/>
        <v>0</v>
      </c>
      <c r="GXW9" s="26">
        <f t="shared" si="75"/>
        <v>0</v>
      </c>
      <c r="GXX9" s="26">
        <f t="shared" si="75"/>
        <v>0</v>
      </c>
      <c r="GXY9" s="26">
        <f t="shared" si="75"/>
        <v>0</v>
      </c>
      <c r="GXZ9" s="26">
        <f t="shared" si="75"/>
        <v>0</v>
      </c>
      <c r="GYA9" s="26">
        <f t="shared" si="75"/>
        <v>0</v>
      </c>
      <c r="GYB9" s="26">
        <f t="shared" si="75"/>
        <v>0</v>
      </c>
      <c r="GYC9" s="26">
        <f t="shared" si="75"/>
        <v>0</v>
      </c>
      <c r="GYD9" s="26">
        <f t="shared" si="75"/>
        <v>0</v>
      </c>
      <c r="GYE9" s="26">
        <f t="shared" si="75"/>
        <v>0</v>
      </c>
      <c r="GYF9" s="26">
        <f t="shared" si="75"/>
        <v>0</v>
      </c>
      <c r="GYG9" s="26">
        <f t="shared" si="75"/>
        <v>0</v>
      </c>
      <c r="GYH9" s="26">
        <f t="shared" si="75"/>
        <v>0</v>
      </c>
      <c r="GYI9" s="26">
        <f t="shared" si="75"/>
        <v>0</v>
      </c>
      <c r="GYJ9" s="26">
        <f t="shared" si="75"/>
        <v>0</v>
      </c>
      <c r="GYK9" s="26">
        <f t="shared" si="75"/>
        <v>0</v>
      </c>
      <c r="GYL9" s="26">
        <f t="shared" si="75"/>
        <v>0</v>
      </c>
      <c r="GYM9" s="26">
        <f t="shared" si="75"/>
        <v>0</v>
      </c>
      <c r="GYN9" s="26">
        <f t="shared" si="75"/>
        <v>0</v>
      </c>
      <c r="GYO9" s="26">
        <f t="shared" si="75"/>
        <v>0</v>
      </c>
      <c r="GYP9" s="26">
        <f t="shared" si="75"/>
        <v>0</v>
      </c>
      <c r="GYQ9" s="26">
        <f t="shared" ref="GYQ9:HBB9" si="76">GYO9+GYM9</f>
        <v>0</v>
      </c>
      <c r="GYR9" s="26">
        <f t="shared" si="76"/>
        <v>0</v>
      </c>
      <c r="GYS9" s="26">
        <f t="shared" si="76"/>
        <v>0</v>
      </c>
      <c r="GYT9" s="26">
        <f t="shared" si="76"/>
        <v>0</v>
      </c>
      <c r="GYU9" s="26">
        <f t="shared" si="76"/>
        <v>0</v>
      </c>
      <c r="GYV9" s="26">
        <f t="shared" si="76"/>
        <v>0</v>
      </c>
      <c r="GYW9" s="26">
        <f t="shared" si="76"/>
        <v>0</v>
      </c>
      <c r="GYX9" s="26">
        <f t="shared" si="76"/>
        <v>0</v>
      </c>
      <c r="GYY9" s="26">
        <f t="shared" si="76"/>
        <v>0</v>
      </c>
      <c r="GYZ9" s="26">
        <f t="shared" si="76"/>
        <v>0</v>
      </c>
      <c r="GZA9" s="26">
        <f t="shared" si="76"/>
        <v>0</v>
      </c>
      <c r="GZB9" s="26">
        <f t="shared" si="76"/>
        <v>0</v>
      </c>
      <c r="GZC9" s="26">
        <f t="shared" si="76"/>
        <v>0</v>
      </c>
      <c r="GZD9" s="26">
        <f t="shared" si="76"/>
        <v>0</v>
      </c>
      <c r="GZE9" s="26">
        <f t="shared" si="76"/>
        <v>0</v>
      </c>
      <c r="GZF9" s="26">
        <f t="shared" si="76"/>
        <v>0</v>
      </c>
      <c r="GZG9" s="26">
        <f t="shared" si="76"/>
        <v>0</v>
      </c>
      <c r="GZH9" s="26">
        <f t="shared" si="76"/>
        <v>0</v>
      </c>
      <c r="GZI9" s="26">
        <f t="shared" si="76"/>
        <v>0</v>
      </c>
      <c r="GZJ9" s="26">
        <f t="shared" si="76"/>
        <v>0</v>
      </c>
      <c r="GZK9" s="26">
        <f t="shared" si="76"/>
        <v>0</v>
      </c>
      <c r="GZL9" s="26">
        <f t="shared" si="76"/>
        <v>0</v>
      </c>
      <c r="GZM9" s="26">
        <f t="shared" si="76"/>
        <v>0</v>
      </c>
      <c r="GZN9" s="26">
        <f t="shared" si="76"/>
        <v>0</v>
      </c>
      <c r="GZO9" s="26">
        <f t="shared" si="76"/>
        <v>0</v>
      </c>
      <c r="GZP9" s="26">
        <f t="shared" si="76"/>
        <v>0</v>
      </c>
      <c r="GZQ9" s="26">
        <f t="shared" si="76"/>
        <v>0</v>
      </c>
      <c r="GZR9" s="26">
        <f t="shared" si="76"/>
        <v>0</v>
      </c>
      <c r="GZS9" s="26">
        <f t="shared" si="76"/>
        <v>0</v>
      </c>
      <c r="GZT9" s="26">
        <f t="shared" si="76"/>
        <v>0</v>
      </c>
      <c r="GZU9" s="26">
        <f t="shared" si="76"/>
        <v>0</v>
      </c>
      <c r="GZV9" s="26">
        <f t="shared" si="76"/>
        <v>0</v>
      </c>
      <c r="GZW9" s="26">
        <f t="shared" si="76"/>
        <v>0</v>
      </c>
      <c r="GZX9" s="26">
        <f t="shared" si="76"/>
        <v>0</v>
      </c>
      <c r="GZY9" s="26">
        <f t="shared" si="76"/>
        <v>0</v>
      </c>
      <c r="GZZ9" s="26">
        <f t="shared" si="76"/>
        <v>0</v>
      </c>
      <c r="HAA9" s="26">
        <f t="shared" si="76"/>
        <v>0</v>
      </c>
      <c r="HAB9" s="26">
        <f t="shared" si="76"/>
        <v>0</v>
      </c>
      <c r="HAC9" s="26">
        <f t="shared" si="76"/>
        <v>0</v>
      </c>
      <c r="HAD9" s="26">
        <f t="shared" si="76"/>
        <v>0</v>
      </c>
      <c r="HAE9" s="26">
        <f t="shared" si="76"/>
        <v>0</v>
      </c>
      <c r="HAF9" s="26">
        <f t="shared" si="76"/>
        <v>0</v>
      </c>
      <c r="HAG9" s="26">
        <f t="shared" si="76"/>
        <v>0</v>
      </c>
      <c r="HAH9" s="26">
        <f t="shared" si="76"/>
        <v>0</v>
      </c>
      <c r="HAI9" s="26">
        <f t="shared" si="76"/>
        <v>0</v>
      </c>
      <c r="HAJ9" s="26">
        <f t="shared" si="76"/>
        <v>0</v>
      </c>
      <c r="HAK9" s="26">
        <f t="shared" si="76"/>
        <v>0</v>
      </c>
      <c r="HAL9" s="26">
        <f t="shared" si="76"/>
        <v>0</v>
      </c>
      <c r="HAM9" s="26">
        <f t="shared" si="76"/>
        <v>0</v>
      </c>
      <c r="HAN9" s="26">
        <f t="shared" si="76"/>
        <v>0</v>
      </c>
      <c r="HAO9" s="26">
        <f t="shared" si="76"/>
        <v>0</v>
      </c>
      <c r="HAP9" s="26">
        <f t="shared" si="76"/>
        <v>0</v>
      </c>
      <c r="HAQ9" s="26">
        <f t="shared" si="76"/>
        <v>0</v>
      </c>
      <c r="HAR9" s="26">
        <f t="shared" si="76"/>
        <v>0</v>
      </c>
      <c r="HAS9" s="26">
        <f t="shared" si="76"/>
        <v>0</v>
      </c>
      <c r="HAT9" s="26">
        <f t="shared" si="76"/>
        <v>0</v>
      </c>
      <c r="HAU9" s="26">
        <f t="shared" si="76"/>
        <v>0</v>
      </c>
      <c r="HAV9" s="26">
        <f t="shared" si="76"/>
        <v>0</v>
      </c>
      <c r="HAW9" s="26">
        <f t="shared" si="76"/>
        <v>0</v>
      </c>
      <c r="HAX9" s="26">
        <f t="shared" si="76"/>
        <v>0</v>
      </c>
      <c r="HAY9" s="26">
        <f t="shared" si="76"/>
        <v>0</v>
      </c>
      <c r="HAZ9" s="26">
        <f t="shared" si="76"/>
        <v>0</v>
      </c>
      <c r="HBA9" s="26">
        <f t="shared" si="76"/>
        <v>0</v>
      </c>
      <c r="HBB9" s="26">
        <f t="shared" si="76"/>
        <v>0</v>
      </c>
      <c r="HBC9" s="26">
        <f t="shared" ref="HBC9:HDN9" si="77">HBA9+HAY9</f>
        <v>0</v>
      </c>
      <c r="HBD9" s="26">
        <f t="shared" si="77"/>
        <v>0</v>
      </c>
      <c r="HBE9" s="26">
        <f t="shared" si="77"/>
        <v>0</v>
      </c>
      <c r="HBF9" s="26">
        <f t="shared" si="77"/>
        <v>0</v>
      </c>
      <c r="HBG9" s="26">
        <f t="shared" si="77"/>
        <v>0</v>
      </c>
      <c r="HBH9" s="26">
        <f t="shared" si="77"/>
        <v>0</v>
      </c>
      <c r="HBI9" s="26">
        <f t="shared" si="77"/>
        <v>0</v>
      </c>
      <c r="HBJ9" s="26">
        <f t="shared" si="77"/>
        <v>0</v>
      </c>
      <c r="HBK9" s="26">
        <f t="shared" si="77"/>
        <v>0</v>
      </c>
      <c r="HBL9" s="26">
        <f t="shared" si="77"/>
        <v>0</v>
      </c>
      <c r="HBM9" s="26">
        <f t="shared" si="77"/>
        <v>0</v>
      </c>
      <c r="HBN9" s="26">
        <f t="shared" si="77"/>
        <v>0</v>
      </c>
      <c r="HBO9" s="26">
        <f t="shared" si="77"/>
        <v>0</v>
      </c>
      <c r="HBP9" s="26">
        <f t="shared" si="77"/>
        <v>0</v>
      </c>
      <c r="HBQ9" s="26">
        <f t="shared" si="77"/>
        <v>0</v>
      </c>
      <c r="HBR9" s="26">
        <f t="shared" si="77"/>
        <v>0</v>
      </c>
      <c r="HBS9" s="26">
        <f t="shared" si="77"/>
        <v>0</v>
      </c>
      <c r="HBT9" s="26">
        <f t="shared" si="77"/>
        <v>0</v>
      </c>
      <c r="HBU9" s="26">
        <f t="shared" si="77"/>
        <v>0</v>
      </c>
      <c r="HBV9" s="26">
        <f t="shared" si="77"/>
        <v>0</v>
      </c>
      <c r="HBW9" s="26">
        <f t="shared" si="77"/>
        <v>0</v>
      </c>
      <c r="HBX9" s="26">
        <f t="shared" si="77"/>
        <v>0</v>
      </c>
      <c r="HBY9" s="26">
        <f t="shared" si="77"/>
        <v>0</v>
      </c>
      <c r="HBZ9" s="26">
        <f t="shared" si="77"/>
        <v>0</v>
      </c>
      <c r="HCA9" s="26">
        <f t="shared" si="77"/>
        <v>0</v>
      </c>
      <c r="HCB9" s="26">
        <f t="shared" si="77"/>
        <v>0</v>
      </c>
      <c r="HCC9" s="26">
        <f t="shared" si="77"/>
        <v>0</v>
      </c>
      <c r="HCD9" s="26">
        <f t="shared" si="77"/>
        <v>0</v>
      </c>
      <c r="HCE9" s="26">
        <f t="shared" si="77"/>
        <v>0</v>
      </c>
      <c r="HCF9" s="26">
        <f t="shared" si="77"/>
        <v>0</v>
      </c>
      <c r="HCG9" s="26">
        <f t="shared" si="77"/>
        <v>0</v>
      </c>
      <c r="HCH9" s="26">
        <f t="shared" si="77"/>
        <v>0</v>
      </c>
      <c r="HCI9" s="26">
        <f t="shared" si="77"/>
        <v>0</v>
      </c>
      <c r="HCJ9" s="26">
        <f t="shared" si="77"/>
        <v>0</v>
      </c>
      <c r="HCK9" s="26">
        <f t="shared" si="77"/>
        <v>0</v>
      </c>
      <c r="HCL9" s="26">
        <f t="shared" si="77"/>
        <v>0</v>
      </c>
      <c r="HCM9" s="26">
        <f t="shared" si="77"/>
        <v>0</v>
      </c>
      <c r="HCN9" s="26">
        <f t="shared" si="77"/>
        <v>0</v>
      </c>
      <c r="HCO9" s="26">
        <f t="shared" si="77"/>
        <v>0</v>
      </c>
      <c r="HCP9" s="26">
        <f t="shared" si="77"/>
        <v>0</v>
      </c>
      <c r="HCQ9" s="26">
        <f t="shared" si="77"/>
        <v>0</v>
      </c>
      <c r="HCR9" s="26">
        <f t="shared" si="77"/>
        <v>0</v>
      </c>
      <c r="HCS9" s="26">
        <f t="shared" si="77"/>
        <v>0</v>
      </c>
      <c r="HCT9" s="26">
        <f t="shared" si="77"/>
        <v>0</v>
      </c>
      <c r="HCU9" s="26">
        <f t="shared" si="77"/>
        <v>0</v>
      </c>
      <c r="HCV9" s="26">
        <f t="shared" si="77"/>
        <v>0</v>
      </c>
      <c r="HCW9" s="26">
        <f t="shared" si="77"/>
        <v>0</v>
      </c>
      <c r="HCX9" s="26">
        <f t="shared" si="77"/>
        <v>0</v>
      </c>
      <c r="HCY9" s="26">
        <f t="shared" si="77"/>
        <v>0</v>
      </c>
      <c r="HCZ9" s="26">
        <f t="shared" si="77"/>
        <v>0</v>
      </c>
      <c r="HDA9" s="26">
        <f t="shared" si="77"/>
        <v>0</v>
      </c>
      <c r="HDB9" s="26">
        <f t="shared" si="77"/>
        <v>0</v>
      </c>
      <c r="HDC9" s="26">
        <f t="shared" si="77"/>
        <v>0</v>
      </c>
      <c r="HDD9" s="26">
        <f t="shared" si="77"/>
        <v>0</v>
      </c>
      <c r="HDE9" s="26">
        <f t="shared" si="77"/>
        <v>0</v>
      </c>
      <c r="HDF9" s="26">
        <f t="shared" si="77"/>
        <v>0</v>
      </c>
      <c r="HDG9" s="26">
        <f t="shared" si="77"/>
        <v>0</v>
      </c>
      <c r="HDH9" s="26">
        <f t="shared" si="77"/>
        <v>0</v>
      </c>
      <c r="HDI9" s="26">
        <f t="shared" si="77"/>
        <v>0</v>
      </c>
      <c r="HDJ9" s="26">
        <f t="shared" si="77"/>
        <v>0</v>
      </c>
      <c r="HDK9" s="26">
        <f t="shared" si="77"/>
        <v>0</v>
      </c>
      <c r="HDL9" s="26">
        <f t="shared" si="77"/>
        <v>0</v>
      </c>
      <c r="HDM9" s="26">
        <f t="shared" si="77"/>
        <v>0</v>
      </c>
      <c r="HDN9" s="26">
        <f t="shared" si="77"/>
        <v>0</v>
      </c>
      <c r="HDO9" s="26">
        <f t="shared" ref="HDO9:HFZ9" si="78">HDM9+HDK9</f>
        <v>0</v>
      </c>
      <c r="HDP9" s="26">
        <f t="shared" si="78"/>
        <v>0</v>
      </c>
      <c r="HDQ9" s="26">
        <f t="shared" si="78"/>
        <v>0</v>
      </c>
      <c r="HDR9" s="26">
        <f t="shared" si="78"/>
        <v>0</v>
      </c>
      <c r="HDS9" s="26">
        <f t="shared" si="78"/>
        <v>0</v>
      </c>
      <c r="HDT9" s="26">
        <f t="shared" si="78"/>
        <v>0</v>
      </c>
      <c r="HDU9" s="26">
        <f t="shared" si="78"/>
        <v>0</v>
      </c>
      <c r="HDV9" s="26">
        <f t="shared" si="78"/>
        <v>0</v>
      </c>
      <c r="HDW9" s="26">
        <f t="shared" si="78"/>
        <v>0</v>
      </c>
      <c r="HDX9" s="26">
        <f t="shared" si="78"/>
        <v>0</v>
      </c>
      <c r="HDY9" s="26">
        <f t="shared" si="78"/>
        <v>0</v>
      </c>
      <c r="HDZ9" s="26">
        <f t="shared" si="78"/>
        <v>0</v>
      </c>
      <c r="HEA9" s="26">
        <f t="shared" si="78"/>
        <v>0</v>
      </c>
      <c r="HEB9" s="26">
        <f t="shared" si="78"/>
        <v>0</v>
      </c>
      <c r="HEC9" s="26">
        <f t="shared" si="78"/>
        <v>0</v>
      </c>
      <c r="HED9" s="26">
        <f t="shared" si="78"/>
        <v>0</v>
      </c>
      <c r="HEE9" s="26">
        <f t="shared" si="78"/>
        <v>0</v>
      </c>
      <c r="HEF9" s="26">
        <f t="shared" si="78"/>
        <v>0</v>
      </c>
      <c r="HEG9" s="26">
        <f t="shared" si="78"/>
        <v>0</v>
      </c>
      <c r="HEH9" s="26">
        <f t="shared" si="78"/>
        <v>0</v>
      </c>
      <c r="HEI9" s="26">
        <f t="shared" si="78"/>
        <v>0</v>
      </c>
      <c r="HEJ9" s="26">
        <f t="shared" si="78"/>
        <v>0</v>
      </c>
      <c r="HEK9" s="26">
        <f t="shared" si="78"/>
        <v>0</v>
      </c>
      <c r="HEL9" s="26">
        <f t="shared" si="78"/>
        <v>0</v>
      </c>
      <c r="HEM9" s="26">
        <f t="shared" si="78"/>
        <v>0</v>
      </c>
      <c r="HEN9" s="26">
        <f t="shared" si="78"/>
        <v>0</v>
      </c>
      <c r="HEO9" s="26">
        <f t="shared" si="78"/>
        <v>0</v>
      </c>
      <c r="HEP9" s="26">
        <f t="shared" si="78"/>
        <v>0</v>
      </c>
      <c r="HEQ9" s="26">
        <f t="shared" si="78"/>
        <v>0</v>
      </c>
      <c r="HER9" s="26">
        <f t="shared" si="78"/>
        <v>0</v>
      </c>
      <c r="HES9" s="26">
        <f t="shared" si="78"/>
        <v>0</v>
      </c>
      <c r="HET9" s="26">
        <f t="shared" si="78"/>
        <v>0</v>
      </c>
      <c r="HEU9" s="26">
        <f t="shared" si="78"/>
        <v>0</v>
      </c>
      <c r="HEV9" s="26">
        <f t="shared" si="78"/>
        <v>0</v>
      </c>
      <c r="HEW9" s="26">
        <f t="shared" si="78"/>
        <v>0</v>
      </c>
      <c r="HEX9" s="26">
        <f t="shared" si="78"/>
        <v>0</v>
      </c>
      <c r="HEY9" s="26">
        <f t="shared" si="78"/>
        <v>0</v>
      </c>
      <c r="HEZ9" s="26">
        <f t="shared" si="78"/>
        <v>0</v>
      </c>
      <c r="HFA9" s="26">
        <f t="shared" si="78"/>
        <v>0</v>
      </c>
      <c r="HFB9" s="26">
        <f t="shared" si="78"/>
        <v>0</v>
      </c>
      <c r="HFC9" s="26">
        <f t="shared" si="78"/>
        <v>0</v>
      </c>
      <c r="HFD9" s="26">
        <f t="shared" si="78"/>
        <v>0</v>
      </c>
      <c r="HFE9" s="26">
        <f t="shared" si="78"/>
        <v>0</v>
      </c>
      <c r="HFF9" s="26">
        <f t="shared" si="78"/>
        <v>0</v>
      </c>
      <c r="HFG9" s="26">
        <f t="shared" si="78"/>
        <v>0</v>
      </c>
      <c r="HFH9" s="26">
        <f t="shared" si="78"/>
        <v>0</v>
      </c>
      <c r="HFI9" s="26">
        <f t="shared" si="78"/>
        <v>0</v>
      </c>
      <c r="HFJ9" s="26">
        <f t="shared" si="78"/>
        <v>0</v>
      </c>
      <c r="HFK9" s="26">
        <f t="shared" si="78"/>
        <v>0</v>
      </c>
      <c r="HFL9" s="26">
        <f t="shared" si="78"/>
        <v>0</v>
      </c>
      <c r="HFM9" s="26">
        <f t="shared" si="78"/>
        <v>0</v>
      </c>
      <c r="HFN9" s="26">
        <f t="shared" si="78"/>
        <v>0</v>
      </c>
      <c r="HFO9" s="26">
        <f t="shared" si="78"/>
        <v>0</v>
      </c>
      <c r="HFP9" s="26">
        <f t="shared" si="78"/>
        <v>0</v>
      </c>
      <c r="HFQ9" s="26">
        <f t="shared" si="78"/>
        <v>0</v>
      </c>
      <c r="HFR9" s="26">
        <f t="shared" si="78"/>
        <v>0</v>
      </c>
      <c r="HFS9" s="26">
        <f t="shared" si="78"/>
        <v>0</v>
      </c>
      <c r="HFT9" s="26">
        <f t="shared" si="78"/>
        <v>0</v>
      </c>
      <c r="HFU9" s="26">
        <f t="shared" si="78"/>
        <v>0</v>
      </c>
      <c r="HFV9" s="26">
        <f t="shared" si="78"/>
        <v>0</v>
      </c>
      <c r="HFW9" s="26">
        <f t="shared" si="78"/>
        <v>0</v>
      </c>
      <c r="HFX9" s="26">
        <f t="shared" si="78"/>
        <v>0</v>
      </c>
      <c r="HFY9" s="26">
        <f t="shared" si="78"/>
        <v>0</v>
      </c>
      <c r="HFZ9" s="26">
        <f t="shared" si="78"/>
        <v>0</v>
      </c>
      <c r="HGA9" s="26">
        <f t="shared" ref="HGA9:HIL9" si="79">HFY9+HFW9</f>
        <v>0</v>
      </c>
      <c r="HGB9" s="26">
        <f t="shared" si="79"/>
        <v>0</v>
      </c>
      <c r="HGC9" s="26">
        <f t="shared" si="79"/>
        <v>0</v>
      </c>
      <c r="HGD9" s="26">
        <f t="shared" si="79"/>
        <v>0</v>
      </c>
      <c r="HGE9" s="26">
        <f t="shared" si="79"/>
        <v>0</v>
      </c>
      <c r="HGF9" s="26">
        <f t="shared" si="79"/>
        <v>0</v>
      </c>
      <c r="HGG9" s="26">
        <f t="shared" si="79"/>
        <v>0</v>
      </c>
      <c r="HGH9" s="26">
        <f t="shared" si="79"/>
        <v>0</v>
      </c>
      <c r="HGI9" s="26">
        <f t="shared" si="79"/>
        <v>0</v>
      </c>
      <c r="HGJ9" s="26">
        <f t="shared" si="79"/>
        <v>0</v>
      </c>
      <c r="HGK9" s="26">
        <f t="shared" si="79"/>
        <v>0</v>
      </c>
      <c r="HGL9" s="26">
        <f t="shared" si="79"/>
        <v>0</v>
      </c>
      <c r="HGM9" s="26">
        <f t="shared" si="79"/>
        <v>0</v>
      </c>
      <c r="HGN9" s="26">
        <f t="shared" si="79"/>
        <v>0</v>
      </c>
      <c r="HGO9" s="26">
        <f t="shared" si="79"/>
        <v>0</v>
      </c>
      <c r="HGP9" s="26">
        <f t="shared" si="79"/>
        <v>0</v>
      </c>
      <c r="HGQ9" s="26">
        <f t="shared" si="79"/>
        <v>0</v>
      </c>
      <c r="HGR9" s="26">
        <f t="shared" si="79"/>
        <v>0</v>
      </c>
      <c r="HGS9" s="26">
        <f t="shared" si="79"/>
        <v>0</v>
      </c>
      <c r="HGT9" s="26">
        <f t="shared" si="79"/>
        <v>0</v>
      </c>
      <c r="HGU9" s="26">
        <f t="shared" si="79"/>
        <v>0</v>
      </c>
      <c r="HGV9" s="26">
        <f t="shared" si="79"/>
        <v>0</v>
      </c>
      <c r="HGW9" s="26">
        <f t="shared" si="79"/>
        <v>0</v>
      </c>
      <c r="HGX9" s="26">
        <f t="shared" si="79"/>
        <v>0</v>
      </c>
      <c r="HGY9" s="26">
        <f t="shared" si="79"/>
        <v>0</v>
      </c>
      <c r="HGZ9" s="26">
        <f t="shared" si="79"/>
        <v>0</v>
      </c>
      <c r="HHA9" s="26">
        <f t="shared" si="79"/>
        <v>0</v>
      </c>
      <c r="HHB9" s="26">
        <f t="shared" si="79"/>
        <v>0</v>
      </c>
      <c r="HHC9" s="26">
        <f t="shared" si="79"/>
        <v>0</v>
      </c>
      <c r="HHD9" s="26">
        <f t="shared" si="79"/>
        <v>0</v>
      </c>
      <c r="HHE9" s="26">
        <f t="shared" si="79"/>
        <v>0</v>
      </c>
      <c r="HHF9" s="26">
        <f t="shared" si="79"/>
        <v>0</v>
      </c>
      <c r="HHG9" s="26">
        <f t="shared" si="79"/>
        <v>0</v>
      </c>
      <c r="HHH9" s="26">
        <f t="shared" si="79"/>
        <v>0</v>
      </c>
      <c r="HHI9" s="26">
        <f t="shared" si="79"/>
        <v>0</v>
      </c>
      <c r="HHJ9" s="26">
        <f t="shared" si="79"/>
        <v>0</v>
      </c>
      <c r="HHK9" s="26">
        <f t="shared" si="79"/>
        <v>0</v>
      </c>
      <c r="HHL9" s="26">
        <f t="shared" si="79"/>
        <v>0</v>
      </c>
      <c r="HHM9" s="26">
        <f t="shared" si="79"/>
        <v>0</v>
      </c>
      <c r="HHN9" s="26">
        <f t="shared" si="79"/>
        <v>0</v>
      </c>
      <c r="HHO9" s="26">
        <f t="shared" si="79"/>
        <v>0</v>
      </c>
      <c r="HHP9" s="26">
        <f t="shared" si="79"/>
        <v>0</v>
      </c>
      <c r="HHQ9" s="26">
        <f t="shared" si="79"/>
        <v>0</v>
      </c>
      <c r="HHR9" s="26">
        <f t="shared" si="79"/>
        <v>0</v>
      </c>
      <c r="HHS9" s="26">
        <f t="shared" si="79"/>
        <v>0</v>
      </c>
      <c r="HHT9" s="26">
        <f t="shared" si="79"/>
        <v>0</v>
      </c>
      <c r="HHU9" s="26">
        <f t="shared" si="79"/>
        <v>0</v>
      </c>
      <c r="HHV9" s="26">
        <f t="shared" si="79"/>
        <v>0</v>
      </c>
      <c r="HHW9" s="26">
        <f t="shared" si="79"/>
        <v>0</v>
      </c>
      <c r="HHX9" s="26">
        <f t="shared" si="79"/>
        <v>0</v>
      </c>
      <c r="HHY9" s="26">
        <f t="shared" si="79"/>
        <v>0</v>
      </c>
      <c r="HHZ9" s="26">
        <f t="shared" si="79"/>
        <v>0</v>
      </c>
      <c r="HIA9" s="26">
        <f t="shared" si="79"/>
        <v>0</v>
      </c>
      <c r="HIB9" s="26">
        <f t="shared" si="79"/>
        <v>0</v>
      </c>
      <c r="HIC9" s="26">
        <f t="shared" si="79"/>
        <v>0</v>
      </c>
      <c r="HID9" s="26">
        <f t="shared" si="79"/>
        <v>0</v>
      </c>
      <c r="HIE9" s="26">
        <f t="shared" si="79"/>
        <v>0</v>
      </c>
      <c r="HIF9" s="26">
        <f t="shared" si="79"/>
        <v>0</v>
      </c>
      <c r="HIG9" s="26">
        <f t="shared" si="79"/>
        <v>0</v>
      </c>
      <c r="HIH9" s="26">
        <f t="shared" si="79"/>
        <v>0</v>
      </c>
      <c r="HII9" s="26">
        <f t="shared" si="79"/>
        <v>0</v>
      </c>
      <c r="HIJ9" s="26">
        <f t="shared" si="79"/>
        <v>0</v>
      </c>
      <c r="HIK9" s="26">
        <f t="shared" si="79"/>
        <v>0</v>
      </c>
      <c r="HIL9" s="26">
        <f t="shared" si="79"/>
        <v>0</v>
      </c>
      <c r="HIM9" s="26">
        <f t="shared" ref="HIM9:HKX9" si="80">HIK9+HII9</f>
        <v>0</v>
      </c>
      <c r="HIN9" s="26">
        <f t="shared" si="80"/>
        <v>0</v>
      </c>
      <c r="HIO9" s="26">
        <f t="shared" si="80"/>
        <v>0</v>
      </c>
      <c r="HIP9" s="26">
        <f t="shared" si="80"/>
        <v>0</v>
      </c>
      <c r="HIQ9" s="26">
        <f t="shared" si="80"/>
        <v>0</v>
      </c>
      <c r="HIR9" s="26">
        <f t="shared" si="80"/>
        <v>0</v>
      </c>
      <c r="HIS9" s="26">
        <f t="shared" si="80"/>
        <v>0</v>
      </c>
      <c r="HIT9" s="26">
        <f t="shared" si="80"/>
        <v>0</v>
      </c>
      <c r="HIU9" s="26">
        <f t="shared" si="80"/>
        <v>0</v>
      </c>
      <c r="HIV9" s="26">
        <f t="shared" si="80"/>
        <v>0</v>
      </c>
      <c r="HIW9" s="26">
        <f t="shared" si="80"/>
        <v>0</v>
      </c>
      <c r="HIX9" s="26">
        <f t="shared" si="80"/>
        <v>0</v>
      </c>
      <c r="HIY9" s="26">
        <f t="shared" si="80"/>
        <v>0</v>
      </c>
      <c r="HIZ9" s="26">
        <f t="shared" si="80"/>
        <v>0</v>
      </c>
      <c r="HJA9" s="26">
        <f t="shared" si="80"/>
        <v>0</v>
      </c>
      <c r="HJB9" s="26">
        <f t="shared" si="80"/>
        <v>0</v>
      </c>
      <c r="HJC9" s="26">
        <f t="shared" si="80"/>
        <v>0</v>
      </c>
      <c r="HJD9" s="26">
        <f t="shared" si="80"/>
        <v>0</v>
      </c>
      <c r="HJE9" s="26">
        <f t="shared" si="80"/>
        <v>0</v>
      </c>
      <c r="HJF9" s="26">
        <f t="shared" si="80"/>
        <v>0</v>
      </c>
      <c r="HJG9" s="26">
        <f t="shared" si="80"/>
        <v>0</v>
      </c>
      <c r="HJH9" s="26">
        <f t="shared" si="80"/>
        <v>0</v>
      </c>
      <c r="HJI9" s="26">
        <f t="shared" si="80"/>
        <v>0</v>
      </c>
      <c r="HJJ9" s="26">
        <f t="shared" si="80"/>
        <v>0</v>
      </c>
      <c r="HJK9" s="26">
        <f t="shared" si="80"/>
        <v>0</v>
      </c>
      <c r="HJL9" s="26">
        <f t="shared" si="80"/>
        <v>0</v>
      </c>
      <c r="HJM9" s="26">
        <f t="shared" si="80"/>
        <v>0</v>
      </c>
      <c r="HJN9" s="26">
        <f t="shared" si="80"/>
        <v>0</v>
      </c>
      <c r="HJO9" s="26">
        <f t="shared" si="80"/>
        <v>0</v>
      </c>
      <c r="HJP9" s="26">
        <f t="shared" si="80"/>
        <v>0</v>
      </c>
      <c r="HJQ9" s="26">
        <f t="shared" si="80"/>
        <v>0</v>
      </c>
      <c r="HJR9" s="26">
        <f t="shared" si="80"/>
        <v>0</v>
      </c>
      <c r="HJS9" s="26">
        <f t="shared" si="80"/>
        <v>0</v>
      </c>
      <c r="HJT9" s="26">
        <f t="shared" si="80"/>
        <v>0</v>
      </c>
      <c r="HJU9" s="26">
        <f t="shared" si="80"/>
        <v>0</v>
      </c>
      <c r="HJV9" s="26">
        <f t="shared" si="80"/>
        <v>0</v>
      </c>
      <c r="HJW9" s="26">
        <f t="shared" si="80"/>
        <v>0</v>
      </c>
      <c r="HJX9" s="26">
        <f t="shared" si="80"/>
        <v>0</v>
      </c>
      <c r="HJY9" s="26">
        <f t="shared" si="80"/>
        <v>0</v>
      </c>
      <c r="HJZ9" s="26">
        <f t="shared" si="80"/>
        <v>0</v>
      </c>
      <c r="HKA9" s="26">
        <f t="shared" si="80"/>
        <v>0</v>
      </c>
      <c r="HKB9" s="26">
        <f t="shared" si="80"/>
        <v>0</v>
      </c>
      <c r="HKC9" s="26">
        <f t="shared" si="80"/>
        <v>0</v>
      </c>
      <c r="HKD9" s="26">
        <f t="shared" si="80"/>
        <v>0</v>
      </c>
      <c r="HKE9" s="26">
        <f t="shared" si="80"/>
        <v>0</v>
      </c>
      <c r="HKF9" s="26">
        <f t="shared" si="80"/>
        <v>0</v>
      </c>
      <c r="HKG9" s="26">
        <f t="shared" si="80"/>
        <v>0</v>
      </c>
      <c r="HKH9" s="26">
        <f t="shared" si="80"/>
        <v>0</v>
      </c>
      <c r="HKI9" s="26">
        <f t="shared" si="80"/>
        <v>0</v>
      </c>
      <c r="HKJ9" s="26">
        <f t="shared" si="80"/>
        <v>0</v>
      </c>
      <c r="HKK9" s="26">
        <f t="shared" si="80"/>
        <v>0</v>
      </c>
      <c r="HKL9" s="26">
        <f t="shared" si="80"/>
        <v>0</v>
      </c>
      <c r="HKM9" s="26">
        <f t="shared" si="80"/>
        <v>0</v>
      </c>
      <c r="HKN9" s="26">
        <f t="shared" si="80"/>
        <v>0</v>
      </c>
      <c r="HKO9" s="26">
        <f t="shared" si="80"/>
        <v>0</v>
      </c>
      <c r="HKP9" s="26">
        <f t="shared" si="80"/>
        <v>0</v>
      </c>
      <c r="HKQ9" s="26">
        <f t="shared" si="80"/>
        <v>0</v>
      </c>
      <c r="HKR9" s="26">
        <f t="shared" si="80"/>
        <v>0</v>
      </c>
      <c r="HKS9" s="26">
        <f t="shared" si="80"/>
        <v>0</v>
      </c>
      <c r="HKT9" s="26">
        <f t="shared" si="80"/>
        <v>0</v>
      </c>
      <c r="HKU9" s="26">
        <f t="shared" si="80"/>
        <v>0</v>
      </c>
      <c r="HKV9" s="26">
        <f t="shared" si="80"/>
        <v>0</v>
      </c>
      <c r="HKW9" s="26">
        <f t="shared" si="80"/>
        <v>0</v>
      </c>
      <c r="HKX9" s="26">
        <f t="shared" si="80"/>
        <v>0</v>
      </c>
      <c r="HKY9" s="26">
        <f t="shared" ref="HKY9:HNJ9" si="81">HKW9+HKU9</f>
        <v>0</v>
      </c>
      <c r="HKZ9" s="26">
        <f t="shared" si="81"/>
        <v>0</v>
      </c>
      <c r="HLA9" s="26">
        <f t="shared" si="81"/>
        <v>0</v>
      </c>
      <c r="HLB9" s="26">
        <f t="shared" si="81"/>
        <v>0</v>
      </c>
      <c r="HLC9" s="26">
        <f t="shared" si="81"/>
        <v>0</v>
      </c>
      <c r="HLD9" s="26">
        <f t="shared" si="81"/>
        <v>0</v>
      </c>
      <c r="HLE9" s="26">
        <f t="shared" si="81"/>
        <v>0</v>
      </c>
      <c r="HLF9" s="26">
        <f t="shared" si="81"/>
        <v>0</v>
      </c>
      <c r="HLG9" s="26">
        <f t="shared" si="81"/>
        <v>0</v>
      </c>
      <c r="HLH9" s="26">
        <f t="shared" si="81"/>
        <v>0</v>
      </c>
      <c r="HLI9" s="26">
        <f t="shared" si="81"/>
        <v>0</v>
      </c>
      <c r="HLJ9" s="26">
        <f t="shared" si="81"/>
        <v>0</v>
      </c>
      <c r="HLK9" s="26">
        <f t="shared" si="81"/>
        <v>0</v>
      </c>
      <c r="HLL9" s="26">
        <f t="shared" si="81"/>
        <v>0</v>
      </c>
      <c r="HLM9" s="26">
        <f t="shared" si="81"/>
        <v>0</v>
      </c>
      <c r="HLN9" s="26">
        <f t="shared" si="81"/>
        <v>0</v>
      </c>
      <c r="HLO9" s="26">
        <f t="shared" si="81"/>
        <v>0</v>
      </c>
      <c r="HLP9" s="26">
        <f t="shared" si="81"/>
        <v>0</v>
      </c>
      <c r="HLQ9" s="26">
        <f t="shared" si="81"/>
        <v>0</v>
      </c>
      <c r="HLR9" s="26">
        <f t="shared" si="81"/>
        <v>0</v>
      </c>
      <c r="HLS9" s="26">
        <f t="shared" si="81"/>
        <v>0</v>
      </c>
      <c r="HLT9" s="26">
        <f t="shared" si="81"/>
        <v>0</v>
      </c>
      <c r="HLU9" s="26">
        <f t="shared" si="81"/>
        <v>0</v>
      </c>
      <c r="HLV9" s="26">
        <f t="shared" si="81"/>
        <v>0</v>
      </c>
      <c r="HLW9" s="26">
        <f t="shared" si="81"/>
        <v>0</v>
      </c>
      <c r="HLX9" s="26">
        <f t="shared" si="81"/>
        <v>0</v>
      </c>
      <c r="HLY9" s="26">
        <f t="shared" si="81"/>
        <v>0</v>
      </c>
      <c r="HLZ9" s="26">
        <f t="shared" si="81"/>
        <v>0</v>
      </c>
      <c r="HMA9" s="26">
        <f t="shared" si="81"/>
        <v>0</v>
      </c>
      <c r="HMB9" s="26">
        <f t="shared" si="81"/>
        <v>0</v>
      </c>
      <c r="HMC9" s="26">
        <f t="shared" si="81"/>
        <v>0</v>
      </c>
      <c r="HMD9" s="26">
        <f t="shared" si="81"/>
        <v>0</v>
      </c>
      <c r="HME9" s="26">
        <f t="shared" si="81"/>
        <v>0</v>
      </c>
      <c r="HMF9" s="26">
        <f t="shared" si="81"/>
        <v>0</v>
      </c>
      <c r="HMG9" s="26">
        <f t="shared" si="81"/>
        <v>0</v>
      </c>
      <c r="HMH9" s="26">
        <f t="shared" si="81"/>
        <v>0</v>
      </c>
      <c r="HMI9" s="26">
        <f t="shared" si="81"/>
        <v>0</v>
      </c>
      <c r="HMJ9" s="26">
        <f t="shared" si="81"/>
        <v>0</v>
      </c>
      <c r="HMK9" s="26">
        <f t="shared" si="81"/>
        <v>0</v>
      </c>
      <c r="HML9" s="26">
        <f t="shared" si="81"/>
        <v>0</v>
      </c>
      <c r="HMM9" s="26">
        <f t="shared" si="81"/>
        <v>0</v>
      </c>
      <c r="HMN9" s="26">
        <f t="shared" si="81"/>
        <v>0</v>
      </c>
      <c r="HMO9" s="26">
        <f t="shared" si="81"/>
        <v>0</v>
      </c>
      <c r="HMP9" s="26">
        <f t="shared" si="81"/>
        <v>0</v>
      </c>
      <c r="HMQ9" s="26">
        <f t="shared" si="81"/>
        <v>0</v>
      </c>
      <c r="HMR9" s="26">
        <f t="shared" si="81"/>
        <v>0</v>
      </c>
      <c r="HMS9" s="26">
        <f t="shared" si="81"/>
        <v>0</v>
      </c>
      <c r="HMT9" s="26">
        <f t="shared" si="81"/>
        <v>0</v>
      </c>
      <c r="HMU9" s="26">
        <f t="shared" si="81"/>
        <v>0</v>
      </c>
      <c r="HMV9" s="26">
        <f t="shared" si="81"/>
        <v>0</v>
      </c>
      <c r="HMW9" s="26">
        <f t="shared" si="81"/>
        <v>0</v>
      </c>
      <c r="HMX9" s="26">
        <f t="shared" si="81"/>
        <v>0</v>
      </c>
      <c r="HMY9" s="26">
        <f t="shared" si="81"/>
        <v>0</v>
      </c>
      <c r="HMZ9" s="26">
        <f t="shared" si="81"/>
        <v>0</v>
      </c>
      <c r="HNA9" s="26">
        <f t="shared" si="81"/>
        <v>0</v>
      </c>
      <c r="HNB9" s="26">
        <f t="shared" si="81"/>
        <v>0</v>
      </c>
      <c r="HNC9" s="26">
        <f t="shared" si="81"/>
        <v>0</v>
      </c>
      <c r="HND9" s="26">
        <f t="shared" si="81"/>
        <v>0</v>
      </c>
      <c r="HNE9" s="26">
        <f t="shared" si="81"/>
        <v>0</v>
      </c>
      <c r="HNF9" s="26">
        <f t="shared" si="81"/>
        <v>0</v>
      </c>
      <c r="HNG9" s="26">
        <f t="shared" si="81"/>
        <v>0</v>
      </c>
      <c r="HNH9" s="26">
        <f t="shared" si="81"/>
        <v>0</v>
      </c>
      <c r="HNI9" s="26">
        <f t="shared" si="81"/>
        <v>0</v>
      </c>
      <c r="HNJ9" s="26">
        <f t="shared" si="81"/>
        <v>0</v>
      </c>
      <c r="HNK9" s="26">
        <f t="shared" ref="HNK9:HPV9" si="82">HNI9+HNG9</f>
        <v>0</v>
      </c>
      <c r="HNL9" s="26">
        <f t="shared" si="82"/>
        <v>0</v>
      </c>
      <c r="HNM9" s="26">
        <f t="shared" si="82"/>
        <v>0</v>
      </c>
      <c r="HNN9" s="26">
        <f t="shared" si="82"/>
        <v>0</v>
      </c>
      <c r="HNO9" s="26">
        <f t="shared" si="82"/>
        <v>0</v>
      </c>
      <c r="HNP9" s="26">
        <f t="shared" si="82"/>
        <v>0</v>
      </c>
      <c r="HNQ9" s="26">
        <f t="shared" si="82"/>
        <v>0</v>
      </c>
      <c r="HNR9" s="26">
        <f t="shared" si="82"/>
        <v>0</v>
      </c>
      <c r="HNS9" s="26">
        <f t="shared" si="82"/>
        <v>0</v>
      </c>
      <c r="HNT9" s="26">
        <f t="shared" si="82"/>
        <v>0</v>
      </c>
      <c r="HNU9" s="26">
        <f t="shared" si="82"/>
        <v>0</v>
      </c>
      <c r="HNV9" s="26">
        <f t="shared" si="82"/>
        <v>0</v>
      </c>
      <c r="HNW9" s="26">
        <f t="shared" si="82"/>
        <v>0</v>
      </c>
      <c r="HNX9" s="26">
        <f t="shared" si="82"/>
        <v>0</v>
      </c>
      <c r="HNY9" s="26">
        <f t="shared" si="82"/>
        <v>0</v>
      </c>
      <c r="HNZ9" s="26">
        <f t="shared" si="82"/>
        <v>0</v>
      </c>
      <c r="HOA9" s="26">
        <f t="shared" si="82"/>
        <v>0</v>
      </c>
      <c r="HOB9" s="26">
        <f t="shared" si="82"/>
        <v>0</v>
      </c>
      <c r="HOC9" s="26">
        <f t="shared" si="82"/>
        <v>0</v>
      </c>
      <c r="HOD9" s="26">
        <f t="shared" si="82"/>
        <v>0</v>
      </c>
      <c r="HOE9" s="26">
        <f t="shared" si="82"/>
        <v>0</v>
      </c>
      <c r="HOF9" s="26">
        <f t="shared" si="82"/>
        <v>0</v>
      </c>
      <c r="HOG9" s="26">
        <f t="shared" si="82"/>
        <v>0</v>
      </c>
      <c r="HOH9" s="26">
        <f t="shared" si="82"/>
        <v>0</v>
      </c>
      <c r="HOI9" s="26">
        <f t="shared" si="82"/>
        <v>0</v>
      </c>
      <c r="HOJ9" s="26">
        <f t="shared" si="82"/>
        <v>0</v>
      </c>
      <c r="HOK9" s="26">
        <f t="shared" si="82"/>
        <v>0</v>
      </c>
      <c r="HOL9" s="26">
        <f t="shared" si="82"/>
        <v>0</v>
      </c>
      <c r="HOM9" s="26">
        <f t="shared" si="82"/>
        <v>0</v>
      </c>
      <c r="HON9" s="26">
        <f t="shared" si="82"/>
        <v>0</v>
      </c>
      <c r="HOO9" s="26">
        <f t="shared" si="82"/>
        <v>0</v>
      </c>
      <c r="HOP9" s="26">
        <f t="shared" si="82"/>
        <v>0</v>
      </c>
      <c r="HOQ9" s="26">
        <f t="shared" si="82"/>
        <v>0</v>
      </c>
      <c r="HOR9" s="26">
        <f t="shared" si="82"/>
        <v>0</v>
      </c>
      <c r="HOS9" s="26">
        <f t="shared" si="82"/>
        <v>0</v>
      </c>
      <c r="HOT9" s="26">
        <f t="shared" si="82"/>
        <v>0</v>
      </c>
      <c r="HOU9" s="26">
        <f t="shared" si="82"/>
        <v>0</v>
      </c>
      <c r="HOV9" s="26">
        <f t="shared" si="82"/>
        <v>0</v>
      </c>
      <c r="HOW9" s="26">
        <f t="shared" si="82"/>
        <v>0</v>
      </c>
      <c r="HOX9" s="26">
        <f t="shared" si="82"/>
        <v>0</v>
      </c>
      <c r="HOY9" s="26">
        <f t="shared" si="82"/>
        <v>0</v>
      </c>
      <c r="HOZ9" s="26">
        <f t="shared" si="82"/>
        <v>0</v>
      </c>
      <c r="HPA9" s="26">
        <f t="shared" si="82"/>
        <v>0</v>
      </c>
      <c r="HPB9" s="26">
        <f t="shared" si="82"/>
        <v>0</v>
      </c>
      <c r="HPC9" s="26">
        <f t="shared" si="82"/>
        <v>0</v>
      </c>
      <c r="HPD9" s="26">
        <f t="shared" si="82"/>
        <v>0</v>
      </c>
      <c r="HPE9" s="26">
        <f t="shared" si="82"/>
        <v>0</v>
      </c>
      <c r="HPF9" s="26">
        <f t="shared" si="82"/>
        <v>0</v>
      </c>
      <c r="HPG9" s="26">
        <f t="shared" si="82"/>
        <v>0</v>
      </c>
      <c r="HPH9" s="26">
        <f t="shared" si="82"/>
        <v>0</v>
      </c>
      <c r="HPI9" s="26">
        <f t="shared" si="82"/>
        <v>0</v>
      </c>
      <c r="HPJ9" s="26">
        <f t="shared" si="82"/>
        <v>0</v>
      </c>
      <c r="HPK9" s="26">
        <f t="shared" si="82"/>
        <v>0</v>
      </c>
      <c r="HPL9" s="26">
        <f t="shared" si="82"/>
        <v>0</v>
      </c>
      <c r="HPM9" s="26">
        <f t="shared" si="82"/>
        <v>0</v>
      </c>
      <c r="HPN9" s="26">
        <f t="shared" si="82"/>
        <v>0</v>
      </c>
      <c r="HPO9" s="26">
        <f t="shared" si="82"/>
        <v>0</v>
      </c>
      <c r="HPP9" s="26">
        <f t="shared" si="82"/>
        <v>0</v>
      </c>
      <c r="HPQ9" s="26">
        <f t="shared" si="82"/>
        <v>0</v>
      </c>
      <c r="HPR9" s="26">
        <f t="shared" si="82"/>
        <v>0</v>
      </c>
      <c r="HPS9" s="26">
        <f t="shared" si="82"/>
        <v>0</v>
      </c>
      <c r="HPT9" s="26">
        <f t="shared" si="82"/>
        <v>0</v>
      </c>
      <c r="HPU9" s="26">
        <f t="shared" si="82"/>
        <v>0</v>
      </c>
      <c r="HPV9" s="26">
        <f t="shared" si="82"/>
        <v>0</v>
      </c>
      <c r="HPW9" s="26">
        <f t="shared" ref="HPW9:HSH9" si="83">HPU9+HPS9</f>
        <v>0</v>
      </c>
      <c r="HPX9" s="26">
        <f t="shared" si="83"/>
        <v>0</v>
      </c>
      <c r="HPY9" s="26">
        <f t="shared" si="83"/>
        <v>0</v>
      </c>
      <c r="HPZ9" s="26">
        <f t="shared" si="83"/>
        <v>0</v>
      </c>
      <c r="HQA9" s="26">
        <f t="shared" si="83"/>
        <v>0</v>
      </c>
      <c r="HQB9" s="26">
        <f t="shared" si="83"/>
        <v>0</v>
      </c>
      <c r="HQC9" s="26">
        <f t="shared" si="83"/>
        <v>0</v>
      </c>
      <c r="HQD9" s="26">
        <f t="shared" si="83"/>
        <v>0</v>
      </c>
      <c r="HQE9" s="26">
        <f t="shared" si="83"/>
        <v>0</v>
      </c>
      <c r="HQF9" s="26">
        <f t="shared" si="83"/>
        <v>0</v>
      </c>
      <c r="HQG9" s="26">
        <f t="shared" si="83"/>
        <v>0</v>
      </c>
      <c r="HQH9" s="26">
        <f t="shared" si="83"/>
        <v>0</v>
      </c>
      <c r="HQI9" s="26">
        <f t="shared" si="83"/>
        <v>0</v>
      </c>
      <c r="HQJ9" s="26">
        <f t="shared" si="83"/>
        <v>0</v>
      </c>
      <c r="HQK9" s="26">
        <f t="shared" si="83"/>
        <v>0</v>
      </c>
      <c r="HQL9" s="26">
        <f t="shared" si="83"/>
        <v>0</v>
      </c>
      <c r="HQM9" s="26">
        <f t="shared" si="83"/>
        <v>0</v>
      </c>
      <c r="HQN9" s="26">
        <f t="shared" si="83"/>
        <v>0</v>
      </c>
      <c r="HQO9" s="26">
        <f t="shared" si="83"/>
        <v>0</v>
      </c>
      <c r="HQP9" s="26">
        <f t="shared" si="83"/>
        <v>0</v>
      </c>
      <c r="HQQ9" s="26">
        <f t="shared" si="83"/>
        <v>0</v>
      </c>
      <c r="HQR9" s="26">
        <f t="shared" si="83"/>
        <v>0</v>
      </c>
      <c r="HQS9" s="26">
        <f t="shared" si="83"/>
        <v>0</v>
      </c>
      <c r="HQT9" s="26">
        <f t="shared" si="83"/>
        <v>0</v>
      </c>
      <c r="HQU9" s="26">
        <f t="shared" si="83"/>
        <v>0</v>
      </c>
      <c r="HQV9" s="26">
        <f t="shared" si="83"/>
        <v>0</v>
      </c>
      <c r="HQW9" s="26">
        <f t="shared" si="83"/>
        <v>0</v>
      </c>
      <c r="HQX9" s="26">
        <f t="shared" si="83"/>
        <v>0</v>
      </c>
      <c r="HQY9" s="26">
        <f t="shared" si="83"/>
        <v>0</v>
      </c>
      <c r="HQZ9" s="26">
        <f t="shared" si="83"/>
        <v>0</v>
      </c>
      <c r="HRA9" s="26">
        <f t="shared" si="83"/>
        <v>0</v>
      </c>
      <c r="HRB9" s="26">
        <f t="shared" si="83"/>
        <v>0</v>
      </c>
      <c r="HRC9" s="26">
        <f t="shared" si="83"/>
        <v>0</v>
      </c>
      <c r="HRD9" s="26">
        <f t="shared" si="83"/>
        <v>0</v>
      </c>
      <c r="HRE9" s="26">
        <f t="shared" si="83"/>
        <v>0</v>
      </c>
      <c r="HRF9" s="26">
        <f t="shared" si="83"/>
        <v>0</v>
      </c>
      <c r="HRG9" s="26">
        <f t="shared" si="83"/>
        <v>0</v>
      </c>
      <c r="HRH9" s="26">
        <f t="shared" si="83"/>
        <v>0</v>
      </c>
      <c r="HRI9" s="26">
        <f t="shared" si="83"/>
        <v>0</v>
      </c>
      <c r="HRJ9" s="26">
        <f t="shared" si="83"/>
        <v>0</v>
      </c>
      <c r="HRK9" s="26">
        <f t="shared" si="83"/>
        <v>0</v>
      </c>
      <c r="HRL9" s="26">
        <f t="shared" si="83"/>
        <v>0</v>
      </c>
      <c r="HRM9" s="26">
        <f t="shared" si="83"/>
        <v>0</v>
      </c>
      <c r="HRN9" s="26">
        <f t="shared" si="83"/>
        <v>0</v>
      </c>
      <c r="HRO9" s="26">
        <f t="shared" si="83"/>
        <v>0</v>
      </c>
      <c r="HRP9" s="26">
        <f t="shared" si="83"/>
        <v>0</v>
      </c>
      <c r="HRQ9" s="26">
        <f t="shared" si="83"/>
        <v>0</v>
      </c>
      <c r="HRR9" s="26">
        <f t="shared" si="83"/>
        <v>0</v>
      </c>
      <c r="HRS9" s="26">
        <f t="shared" si="83"/>
        <v>0</v>
      </c>
      <c r="HRT9" s="26">
        <f t="shared" si="83"/>
        <v>0</v>
      </c>
      <c r="HRU9" s="26">
        <f t="shared" si="83"/>
        <v>0</v>
      </c>
      <c r="HRV9" s="26">
        <f t="shared" si="83"/>
        <v>0</v>
      </c>
      <c r="HRW9" s="26">
        <f t="shared" si="83"/>
        <v>0</v>
      </c>
      <c r="HRX9" s="26">
        <f t="shared" si="83"/>
        <v>0</v>
      </c>
      <c r="HRY9" s="26">
        <f t="shared" si="83"/>
        <v>0</v>
      </c>
      <c r="HRZ9" s="26">
        <f t="shared" si="83"/>
        <v>0</v>
      </c>
      <c r="HSA9" s="26">
        <f t="shared" si="83"/>
        <v>0</v>
      </c>
      <c r="HSB9" s="26">
        <f t="shared" si="83"/>
        <v>0</v>
      </c>
      <c r="HSC9" s="26">
        <f t="shared" si="83"/>
        <v>0</v>
      </c>
      <c r="HSD9" s="26">
        <f t="shared" si="83"/>
        <v>0</v>
      </c>
      <c r="HSE9" s="26">
        <f t="shared" si="83"/>
        <v>0</v>
      </c>
      <c r="HSF9" s="26">
        <f t="shared" si="83"/>
        <v>0</v>
      </c>
      <c r="HSG9" s="26">
        <f t="shared" si="83"/>
        <v>0</v>
      </c>
      <c r="HSH9" s="26">
        <f t="shared" si="83"/>
        <v>0</v>
      </c>
      <c r="HSI9" s="26">
        <f t="shared" ref="HSI9:HUT9" si="84">HSG9+HSE9</f>
        <v>0</v>
      </c>
      <c r="HSJ9" s="26">
        <f t="shared" si="84"/>
        <v>0</v>
      </c>
      <c r="HSK9" s="26">
        <f t="shared" si="84"/>
        <v>0</v>
      </c>
      <c r="HSL9" s="26">
        <f t="shared" si="84"/>
        <v>0</v>
      </c>
      <c r="HSM9" s="26">
        <f t="shared" si="84"/>
        <v>0</v>
      </c>
      <c r="HSN9" s="26">
        <f t="shared" si="84"/>
        <v>0</v>
      </c>
      <c r="HSO9" s="26">
        <f t="shared" si="84"/>
        <v>0</v>
      </c>
      <c r="HSP9" s="26">
        <f t="shared" si="84"/>
        <v>0</v>
      </c>
      <c r="HSQ9" s="26">
        <f t="shared" si="84"/>
        <v>0</v>
      </c>
      <c r="HSR9" s="26">
        <f t="shared" si="84"/>
        <v>0</v>
      </c>
      <c r="HSS9" s="26">
        <f t="shared" si="84"/>
        <v>0</v>
      </c>
      <c r="HST9" s="26">
        <f t="shared" si="84"/>
        <v>0</v>
      </c>
      <c r="HSU9" s="26">
        <f t="shared" si="84"/>
        <v>0</v>
      </c>
      <c r="HSV9" s="26">
        <f t="shared" si="84"/>
        <v>0</v>
      </c>
      <c r="HSW9" s="26">
        <f t="shared" si="84"/>
        <v>0</v>
      </c>
      <c r="HSX9" s="26">
        <f t="shared" si="84"/>
        <v>0</v>
      </c>
      <c r="HSY9" s="26">
        <f t="shared" si="84"/>
        <v>0</v>
      </c>
      <c r="HSZ9" s="26">
        <f t="shared" si="84"/>
        <v>0</v>
      </c>
      <c r="HTA9" s="26">
        <f t="shared" si="84"/>
        <v>0</v>
      </c>
      <c r="HTB9" s="26">
        <f t="shared" si="84"/>
        <v>0</v>
      </c>
      <c r="HTC9" s="26">
        <f t="shared" si="84"/>
        <v>0</v>
      </c>
      <c r="HTD9" s="26">
        <f t="shared" si="84"/>
        <v>0</v>
      </c>
      <c r="HTE9" s="26">
        <f t="shared" si="84"/>
        <v>0</v>
      </c>
      <c r="HTF9" s="26">
        <f t="shared" si="84"/>
        <v>0</v>
      </c>
      <c r="HTG9" s="26">
        <f t="shared" si="84"/>
        <v>0</v>
      </c>
      <c r="HTH9" s="26">
        <f t="shared" si="84"/>
        <v>0</v>
      </c>
      <c r="HTI9" s="26">
        <f t="shared" si="84"/>
        <v>0</v>
      </c>
      <c r="HTJ9" s="26">
        <f t="shared" si="84"/>
        <v>0</v>
      </c>
      <c r="HTK9" s="26">
        <f t="shared" si="84"/>
        <v>0</v>
      </c>
      <c r="HTL9" s="26">
        <f t="shared" si="84"/>
        <v>0</v>
      </c>
      <c r="HTM9" s="26">
        <f t="shared" si="84"/>
        <v>0</v>
      </c>
      <c r="HTN9" s="26">
        <f t="shared" si="84"/>
        <v>0</v>
      </c>
      <c r="HTO9" s="26">
        <f t="shared" si="84"/>
        <v>0</v>
      </c>
      <c r="HTP9" s="26">
        <f t="shared" si="84"/>
        <v>0</v>
      </c>
      <c r="HTQ9" s="26">
        <f t="shared" si="84"/>
        <v>0</v>
      </c>
      <c r="HTR9" s="26">
        <f t="shared" si="84"/>
        <v>0</v>
      </c>
      <c r="HTS9" s="26">
        <f t="shared" si="84"/>
        <v>0</v>
      </c>
      <c r="HTT9" s="26">
        <f t="shared" si="84"/>
        <v>0</v>
      </c>
      <c r="HTU9" s="26">
        <f t="shared" si="84"/>
        <v>0</v>
      </c>
      <c r="HTV9" s="26">
        <f t="shared" si="84"/>
        <v>0</v>
      </c>
      <c r="HTW9" s="26">
        <f t="shared" si="84"/>
        <v>0</v>
      </c>
      <c r="HTX9" s="26">
        <f t="shared" si="84"/>
        <v>0</v>
      </c>
      <c r="HTY9" s="26">
        <f t="shared" si="84"/>
        <v>0</v>
      </c>
      <c r="HTZ9" s="26">
        <f t="shared" si="84"/>
        <v>0</v>
      </c>
      <c r="HUA9" s="26">
        <f t="shared" si="84"/>
        <v>0</v>
      </c>
      <c r="HUB9" s="26">
        <f t="shared" si="84"/>
        <v>0</v>
      </c>
      <c r="HUC9" s="26">
        <f t="shared" si="84"/>
        <v>0</v>
      </c>
      <c r="HUD9" s="26">
        <f t="shared" si="84"/>
        <v>0</v>
      </c>
      <c r="HUE9" s="26">
        <f t="shared" si="84"/>
        <v>0</v>
      </c>
      <c r="HUF9" s="26">
        <f t="shared" si="84"/>
        <v>0</v>
      </c>
      <c r="HUG9" s="26">
        <f t="shared" si="84"/>
        <v>0</v>
      </c>
      <c r="HUH9" s="26">
        <f t="shared" si="84"/>
        <v>0</v>
      </c>
      <c r="HUI9" s="26">
        <f t="shared" si="84"/>
        <v>0</v>
      </c>
      <c r="HUJ9" s="26">
        <f t="shared" si="84"/>
        <v>0</v>
      </c>
      <c r="HUK9" s="26">
        <f t="shared" si="84"/>
        <v>0</v>
      </c>
      <c r="HUL9" s="26">
        <f t="shared" si="84"/>
        <v>0</v>
      </c>
      <c r="HUM9" s="26">
        <f t="shared" si="84"/>
        <v>0</v>
      </c>
      <c r="HUN9" s="26">
        <f t="shared" si="84"/>
        <v>0</v>
      </c>
      <c r="HUO9" s="26">
        <f t="shared" si="84"/>
        <v>0</v>
      </c>
      <c r="HUP9" s="26">
        <f t="shared" si="84"/>
        <v>0</v>
      </c>
      <c r="HUQ9" s="26">
        <f t="shared" si="84"/>
        <v>0</v>
      </c>
      <c r="HUR9" s="26">
        <f t="shared" si="84"/>
        <v>0</v>
      </c>
      <c r="HUS9" s="26">
        <f t="shared" si="84"/>
        <v>0</v>
      </c>
      <c r="HUT9" s="26">
        <f t="shared" si="84"/>
        <v>0</v>
      </c>
      <c r="HUU9" s="26">
        <f t="shared" ref="HUU9:HXF9" si="85">HUS9+HUQ9</f>
        <v>0</v>
      </c>
      <c r="HUV9" s="26">
        <f t="shared" si="85"/>
        <v>0</v>
      </c>
      <c r="HUW9" s="26">
        <f t="shared" si="85"/>
        <v>0</v>
      </c>
      <c r="HUX9" s="26">
        <f t="shared" si="85"/>
        <v>0</v>
      </c>
      <c r="HUY9" s="26">
        <f t="shared" si="85"/>
        <v>0</v>
      </c>
      <c r="HUZ9" s="26">
        <f t="shared" si="85"/>
        <v>0</v>
      </c>
      <c r="HVA9" s="26">
        <f t="shared" si="85"/>
        <v>0</v>
      </c>
      <c r="HVB9" s="26">
        <f t="shared" si="85"/>
        <v>0</v>
      </c>
      <c r="HVC9" s="26">
        <f t="shared" si="85"/>
        <v>0</v>
      </c>
      <c r="HVD9" s="26">
        <f t="shared" si="85"/>
        <v>0</v>
      </c>
      <c r="HVE9" s="26">
        <f t="shared" si="85"/>
        <v>0</v>
      </c>
      <c r="HVF9" s="26">
        <f t="shared" si="85"/>
        <v>0</v>
      </c>
      <c r="HVG9" s="26">
        <f t="shared" si="85"/>
        <v>0</v>
      </c>
      <c r="HVH9" s="26">
        <f t="shared" si="85"/>
        <v>0</v>
      </c>
      <c r="HVI9" s="26">
        <f t="shared" si="85"/>
        <v>0</v>
      </c>
      <c r="HVJ9" s="26">
        <f t="shared" si="85"/>
        <v>0</v>
      </c>
      <c r="HVK9" s="26">
        <f t="shared" si="85"/>
        <v>0</v>
      </c>
      <c r="HVL9" s="26">
        <f t="shared" si="85"/>
        <v>0</v>
      </c>
      <c r="HVM9" s="26">
        <f t="shared" si="85"/>
        <v>0</v>
      </c>
      <c r="HVN9" s="26">
        <f t="shared" si="85"/>
        <v>0</v>
      </c>
      <c r="HVO9" s="26">
        <f t="shared" si="85"/>
        <v>0</v>
      </c>
      <c r="HVP9" s="26">
        <f t="shared" si="85"/>
        <v>0</v>
      </c>
      <c r="HVQ9" s="26">
        <f t="shared" si="85"/>
        <v>0</v>
      </c>
      <c r="HVR9" s="26">
        <f t="shared" si="85"/>
        <v>0</v>
      </c>
      <c r="HVS9" s="26">
        <f t="shared" si="85"/>
        <v>0</v>
      </c>
      <c r="HVT9" s="26">
        <f t="shared" si="85"/>
        <v>0</v>
      </c>
      <c r="HVU9" s="26">
        <f t="shared" si="85"/>
        <v>0</v>
      </c>
      <c r="HVV9" s="26">
        <f t="shared" si="85"/>
        <v>0</v>
      </c>
      <c r="HVW9" s="26">
        <f t="shared" si="85"/>
        <v>0</v>
      </c>
      <c r="HVX9" s="26">
        <f t="shared" si="85"/>
        <v>0</v>
      </c>
      <c r="HVY9" s="26">
        <f t="shared" si="85"/>
        <v>0</v>
      </c>
      <c r="HVZ9" s="26">
        <f t="shared" si="85"/>
        <v>0</v>
      </c>
      <c r="HWA9" s="26">
        <f t="shared" si="85"/>
        <v>0</v>
      </c>
      <c r="HWB9" s="26">
        <f t="shared" si="85"/>
        <v>0</v>
      </c>
      <c r="HWC9" s="26">
        <f t="shared" si="85"/>
        <v>0</v>
      </c>
      <c r="HWD9" s="26">
        <f t="shared" si="85"/>
        <v>0</v>
      </c>
      <c r="HWE9" s="26">
        <f t="shared" si="85"/>
        <v>0</v>
      </c>
      <c r="HWF9" s="26">
        <f t="shared" si="85"/>
        <v>0</v>
      </c>
      <c r="HWG9" s="26">
        <f t="shared" si="85"/>
        <v>0</v>
      </c>
      <c r="HWH9" s="26">
        <f t="shared" si="85"/>
        <v>0</v>
      </c>
      <c r="HWI9" s="26">
        <f t="shared" si="85"/>
        <v>0</v>
      </c>
      <c r="HWJ9" s="26">
        <f t="shared" si="85"/>
        <v>0</v>
      </c>
      <c r="HWK9" s="26">
        <f t="shared" si="85"/>
        <v>0</v>
      </c>
      <c r="HWL9" s="26">
        <f t="shared" si="85"/>
        <v>0</v>
      </c>
      <c r="HWM9" s="26">
        <f t="shared" si="85"/>
        <v>0</v>
      </c>
      <c r="HWN9" s="26">
        <f t="shared" si="85"/>
        <v>0</v>
      </c>
      <c r="HWO9" s="26">
        <f t="shared" si="85"/>
        <v>0</v>
      </c>
      <c r="HWP9" s="26">
        <f t="shared" si="85"/>
        <v>0</v>
      </c>
      <c r="HWQ9" s="26">
        <f t="shared" si="85"/>
        <v>0</v>
      </c>
      <c r="HWR9" s="26">
        <f t="shared" si="85"/>
        <v>0</v>
      </c>
      <c r="HWS9" s="26">
        <f t="shared" si="85"/>
        <v>0</v>
      </c>
      <c r="HWT9" s="26">
        <f t="shared" si="85"/>
        <v>0</v>
      </c>
      <c r="HWU9" s="26">
        <f t="shared" si="85"/>
        <v>0</v>
      </c>
      <c r="HWV9" s="26">
        <f t="shared" si="85"/>
        <v>0</v>
      </c>
      <c r="HWW9" s="26">
        <f t="shared" si="85"/>
        <v>0</v>
      </c>
      <c r="HWX9" s="26">
        <f t="shared" si="85"/>
        <v>0</v>
      </c>
      <c r="HWY9" s="26">
        <f t="shared" si="85"/>
        <v>0</v>
      </c>
      <c r="HWZ9" s="26">
        <f t="shared" si="85"/>
        <v>0</v>
      </c>
      <c r="HXA9" s="26">
        <f t="shared" si="85"/>
        <v>0</v>
      </c>
      <c r="HXB9" s="26">
        <f t="shared" si="85"/>
        <v>0</v>
      </c>
      <c r="HXC9" s="26">
        <f t="shared" si="85"/>
        <v>0</v>
      </c>
      <c r="HXD9" s="26">
        <f t="shared" si="85"/>
        <v>0</v>
      </c>
      <c r="HXE9" s="26">
        <f t="shared" si="85"/>
        <v>0</v>
      </c>
      <c r="HXF9" s="26">
        <f t="shared" si="85"/>
        <v>0</v>
      </c>
      <c r="HXG9" s="26">
        <f t="shared" ref="HXG9:HZR9" si="86">HXE9+HXC9</f>
        <v>0</v>
      </c>
      <c r="HXH9" s="26">
        <f t="shared" si="86"/>
        <v>0</v>
      </c>
      <c r="HXI9" s="26">
        <f t="shared" si="86"/>
        <v>0</v>
      </c>
      <c r="HXJ9" s="26">
        <f t="shared" si="86"/>
        <v>0</v>
      </c>
      <c r="HXK9" s="26">
        <f t="shared" si="86"/>
        <v>0</v>
      </c>
      <c r="HXL9" s="26">
        <f t="shared" si="86"/>
        <v>0</v>
      </c>
      <c r="HXM9" s="26">
        <f t="shared" si="86"/>
        <v>0</v>
      </c>
      <c r="HXN9" s="26">
        <f t="shared" si="86"/>
        <v>0</v>
      </c>
      <c r="HXO9" s="26">
        <f t="shared" si="86"/>
        <v>0</v>
      </c>
      <c r="HXP9" s="26">
        <f t="shared" si="86"/>
        <v>0</v>
      </c>
      <c r="HXQ9" s="26">
        <f t="shared" si="86"/>
        <v>0</v>
      </c>
      <c r="HXR9" s="26">
        <f t="shared" si="86"/>
        <v>0</v>
      </c>
      <c r="HXS9" s="26">
        <f t="shared" si="86"/>
        <v>0</v>
      </c>
      <c r="HXT9" s="26">
        <f t="shared" si="86"/>
        <v>0</v>
      </c>
      <c r="HXU9" s="26">
        <f t="shared" si="86"/>
        <v>0</v>
      </c>
      <c r="HXV9" s="26">
        <f t="shared" si="86"/>
        <v>0</v>
      </c>
      <c r="HXW9" s="26">
        <f t="shared" si="86"/>
        <v>0</v>
      </c>
      <c r="HXX9" s="26">
        <f t="shared" si="86"/>
        <v>0</v>
      </c>
      <c r="HXY9" s="26">
        <f t="shared" si="86"/>
        <v>0</v>
      </c>
      <c r="HXZ9" s="26">
        <f t="shared" si="86"/>
        <v>0</v>
      </c>
      <c r="HYA9" s="26">
        <f t="shared" si="86"/>
        <v>0</v>
      </c>
      <c r="HYB9" s="26">
        <f t="shared" si="86"/>
        <v>0</v>
      </c>
      <c r="HYC9" s="26">
        <f t="shared" si="86"/>
        <v>0</v>
      </c>
      <c r="HYD9" s="26">
        <f t="shared" si="86"/>
        <v>0</v>
      </c>
      <c r="HYE9" s="26">
        <f t="shared" si="86"/>
        <v>0</v>
      </c>
      <c r="HYF9" s="26">
        <f t="shared" si="86"/>
        <v>0</v>
      </c>
      <c r="HYG9" s="26">
        <f t="shared" si="86"/>
        <v>0</v>
      </c>
      <c r="HYH9" s="26">
        <f t="shared" si="86"/>
        <v>0</v>
      </c>
      <c r="HYI9" s="26">
        <f t="shared" si="86"/>
        <v>0</v>
      </c>
      <c r="HYJ9" s="26">
        <f t="shared" si="86"/>
        <v>0</v>
      </c>
      <c r="HYK9" s="26">
        <f t="shared" si="86"/>
        <v>0</v>
      </c>
      <c r="HYL9" s="26">
        <f t="shared" si="86"/>
        <v>0</v>
      </c>
      <c r="HYM9" s="26">
        <f t="shared" si="86"/>
        <v>0</v>
      </c>
      <c r="HYN9" s="26">
        <f t="shared" si="86"/>
        <v>0</v>
      </c>
      <c r="HYO9" s="26">
        <f t="shared" si="86"/>
        <v>0</v>
      </c>
      <c r="HYP9" s="26">
        <f t="shared" si="86"/>
        <v>0</v>
      </c>
      <c r="HYQ9" s="26">
        <f t="shared" si="86"/>
        <v>0</v>
      </c>
      <c r="HYR9" s="26">
        <f t="shared" si="86"/>
        <v>0</v>
      </c>
      <c r="HYS9" s="26">
        <f t="shared" si="86"/>
        <v>0</v>
      </c>
      <c r="HYT9" s="26">
        <f t="shared" si="86"/>
        <v>0</v>
      </c>
      <c r="HYU9" s="26">
        <f t="shared" si="86"/>
        <v>0</v>
      </c>
      <c r="HYV9" s="26">
        <f t="shared" si="86"/>
        <v>0</v>
      </c>
      <c r="HYW9" s="26">
        <f t="shared" si="86"/>
        <v>0</v>
      </c>
      <c r="HYX9" s="26">
        <f t="shared" si="86"/>
        <v>0</v>
      </c>
      <c r="HYY9" s="26">
        <f t="shared" si="86"/>
        <v>0</v>
      </c>
      <c r="HYZ9" s="26">
        <f t="shared" si="86"/>
        <v>0</v>
      </c>
      <c r="HZA9" s="26">
        <f t="shared" si="86"/>
        <v>0</v>
      </c>
      <c r="HZB9" s="26">
        <f t="shared" si="86"/>
        <v>0</v>
      </c>
      <c r="HZC9" s="26">
        <f t="shared" si="86"/>
        <v>0</v>
      </c>
      <c r="HZD9" s="26">
        <f t="shared" si="86"/>
        <v>0</v>
      </c>
      <c r="HZE9" s="26">
        <f t="shared" si="86"/>
        <v>0</v>
      </c>
      <c r="HZF9" s="26">
        <f t="shared" si="86"/>
        <v>0</v>
      </c>
      <c r="HZG9" s="26">
        <f t="shared" si="86"/>
        <v>0</v>
      </c>
      <c r="HZH9" s="26">
        <f t="shared" si="86"/>
        <v>0</v>
      </c>
      <c r="HZI9" s="26">
        <f t="shared" si="86"/>
        <v>0</v>
      </c>
      <c r="HZJ9" s="26">
        <f t="shared" si="86"/>
        <v>0</v>
      </c>
      <c r="HZK9" s="26">
        <f t="shared" si="86"/>
        <v>0</v>
      </c>
      <c r="HZL9" s="26">
        <f t="shared" si="86"/>
        <v>0</v>
      </c>
      <c r="HZM9" s="26">
        <f t="shared" si="86"/>
        <v>0</v>
      </c>
      <c r="HZN9" s="26">
        <f t="shared" si="86"/>
        <v>0</v>
      </c>
      <c r="HZO9" s="26">
        <f t="shared" si="86"/>
        <v>0</v>
      </c>
      <c r="HZP9" s="26">
        <f t="shared" si="86"/>
        <v>0</v>
      </c>
      <c r="HZQ9" s="26">
        <f t="shared" si="86"/>
        <v>0</v>
      </c>
      <c r="HZR9" s="26">
        <f t="shared" si="86"/>
        <v>0</v>
      </c>
      <c r="HZS9" s="26">
        <f t="shared" ref="HZS9:ICD9" si="87">HZQ9+HZO9</f>
        <v>0</v>
      </c>
      <c r="HZT9" s="26">
        <f t="shared" si="87"/>
        <v>0</v>
      </c>
      <c r="HZU9" s="26">
        <f t="shared" si="87"/>
        <v>0</v>
      </c>
      <c r="HZV9" s="26">
        <f t="shared" si="87"/>
        <v>0</v>
      </c>
      <c r="HZW9" s="26">
        <f t="shared" si="87"/>
        <v>0</v>
      </c>
      <c r="HZX9" s="26">
        <f t="shared" si="87"/>
        <v>0</v>
      </c>
      <c r="HZY9" s="26">
        <f t="shared" si="87"/>
        <v>0</v>
      </c>
      <c r="HZZ9" s="26">
        <f t="shared" si="87"/>
        <v>0</v>
      </c>
      <c r="IAA9" s="26">
        <f t="shared" si="87"/>
        <v>0</v>
      </c>
      <c r="IAB9" s="26">
        <f t="shared" si="87"/>
        <v>0</v>
      </c>
      <c r="IAC9" s="26">
        <f t="shared" si="87"/>
        <v>0</v>
      </c>
      <c r="IAD9" s="26">
        <f t="shared" si="87"/>
        <v>0</v>
      </c>
      <c r="IAE9" s="26">
        <f t="shared" si="87"/>
        <v>0</v>
      </c>
      <c r="IAF9" s="26">
        <f t="shared" si="87"/>
        <v>0</v>
      </c>
      <c r="IAG9" s="26">
        <f t="shared" si="87"/>
        <v>0</v>
      </c>
      <c r="IAH9" s="26">
        <f t="shared" si="87"/>
        <v>0</v>
      </c>
      <c r="IAI9" s="26">
        <f t="shared" si="87"/>
        <v>0</v>
      </c>
      <c r="IAJ9" s="26">
        <f t="shared" si="87"/>
        <v>0</v>
      </c>
      <c r="IAK9" s="26">
        <f t="shared" si="87"/>
        <v>0</v>
      </c>
      <c r="IAL9" s="26">
        <f t="shared" si="87"/>
        <v>0</v>
      </c>
      <c r="IAM9" s="26">
        <f t="shared" si="87"/>
        <v>0</v>
      </c>
      <c r="IAN9" s="26">
        <f t="shared" si="87"/>
        <v>0</v>
      </c>
      <c r="IAO9" s="26">
        <f t="shared" si="87"/>
        <v>0</v>
      </c>
      <c r="IAP9" s="26">
        <f t="shared" si="87"/>
        <v>0</v>
      </c>
      <c r="IAQ9" s="26">
        <f t="shared" si="87"/>
        <v>0</v>
      </c>
      <c r="IAR9" s="26">
        <f t="shared" si="87"/>
        <v>0</v>
      </c>
      <c r="IAS9" s="26">
        <f t="shared" si="87"/>
        <v>0</v>
      </c>
      <c r="IAT9" s="26">
        <f t="shared" si="87"/>
        <v>0</v>
      </c>
      <c r="IAU9" s="26">
        <f t="shared" si="87"/>
        <v>0</v>
      </c>
      <c r="IAV9" s="26">
        <f t="shared" si="87"/>
        <v>0</v>
      </c>
      <c r="IAW9" s="26">
        <f t="shared" si="87"/>
        <v>0</v>
      </c>
      <c r="IAX9" s="26">
        <f t="shared" si="87"/>
        <v>0</v>
      </c>
      <c r="IAY9" s="26">
        <f t="shared" si="87"/>
        <v>0</v>
      </c>
      <c r="IAZ9" s="26">
        <f t="shared" si="87"/>
        <v>0</v>
      </c>
      <c r="IBA9" s="26">
        <f t="shared" si="87"/>
        <v>0</v>
      </c>
      <c r="IBB9" s="26">
        <f t="shared" si="87"/>
        <v>0</v>
      </c>
      <c r="IBC9" s="26">
        <f t="shared" si="87"/>
        <v>0</v>
      </c>
      <c r="IBD9" s="26">
        <f t="shared" si="87"/>
        <v>0</v>
      </c>
      <c r="IBE9" s="26">
        <f t="shared" si="87"/>
        <v>0</v>
      </c>
      <c r="IBF9" s="26">
        <f t="shared" si="87"/>
        <v>0</v>
      </c>
      <c r="IBG9" s="26">
        <f t="shared" si="87"/>
        <v>0</v>
      </c>
      <c r="IBH9" s="26">
        <f t="shared" si="87"/>
        <v>0</v>
      </c>
      <c r="IBI9" s="26">
        <f t="shared" si="87"/>
        <v>0</v>
      </c>
      <c r="IBJ9" s="26">
        <f t="shared" si="87"/>
        <v>0</v>
      </c>
      <c r="IBK9" s="26">
        <f t="shared" si="87"/>
        <v>0</v>
      </c>
      <c r="IBL9" s="26">
        <f t="shared" si="87"/>
        <v>0</v>
      </c>
      <c r="IBM9" s="26">
        <f t="shared" si="87"/>
        <v>0</v>
      </c>
      <c r="IBN9" s="26">
        <f t="shared" si="87"/>
        <v>0</v>
      </c>
      <c r="IBO9" s="26">
        <f t="shared" si="87"/>
        <v>0</v>
      </c>
      <c r="IBP9" s="26">
        <f t="shared" si="87"/>
        <v>0</v>
      </c>
      <c r="IBQ9" s="26">
        <f t="shared" si="87"/>
        <v>0</v>
      </c>
      <c r="IBR9" s="26">
        <f t="shared" si="87"/>
        <v>0</v>
      </c>
      <c r="IBS9" s="26">
        <f t="shared" si="87"/>
        <v>0</v>
      </c>
      <c r="IBT9" s="26">
        <f t="shared" si="87"/>
        <v>0</v>
      </c>
      <c r="IBU9" s="26">
        <f t="shared" si="87"/>
        <v>0</v>
      </c>
      <c r="IBV9" s="26">
        <f t="shared" si="87"/>
        <v>0</v>
      </c>
      <c r="IBW9" s="26">
        <f t="shared" si="87"/>
        <v>0</v>
      </c>
      <c r="IBX9" s="26">
        <f t="shared" si="87"/>
        <v>0</v>
      </c>
      <c r="IBY9" s="26">
        <f t="shared" si="87"/>
        <v>0</v>
      </c>
      <c r="IBZ9" s="26">
        <f t="shared" si="87"/>
        <v>0</v>
      </c>
      <c r="ICA9" s="26">
        <f t="shared" si="87"/>
        <v>0</v>
      </c>
      <c r="ICB9" s="26">
        <f t="shared" si="87"/>
        <v>0</v>
      </c>
      <c r="ICC9" s="26">
        <f t="shared" si="87"/>
        <v>0</v>
      </c>
      <c r="ICD9" s="26">
        <f t="shared" si="87"/>
        <v>0</v>
      </c>
      <c r="ICE9" s="26">
        <f t="shared" ref="ICE9:IEP9" si="88">ICC9+ICA9</f>
        <v>0</v>
      </c>
      <c r="ICF9" s="26">
        <f t="shared" si="88"/>
        <v>0</v>
      </c>
      <c r="ICG9" s="26">
        <f t="shared" si="88"/>
        <v>0</v>
      </c>
      <c r="ICH9" s="26">
        <f t="shared" si="88"/>
        <v>0</v>
      </c>
      <c r="ICI9" s="26">
        <f t="shared" si="88"/>
        <v>0</v>
      </c>
      <c r="ICJ9" s="26">
        <f t="shared" si="88"/>
        <v>0</v>
      </c>
      <c r="ICK9" s="26">
        <f t="shared" si="88"/>
        <v>0</v>
      </c>
      <c r="ICL9" s="26">
        <f t="shared" si="88"/>
        <v>0</v>
      </c>
      <c r="ICM9" s="26">
        <f t="shared" si="88"/>
        <v>0</v>
      </c>
      <c r="ICN9" s="26">
        <f t="shared" si="88"/>
        <v>0</v>
      </c>
      <c r="ICO9" s="26">
        <f t="shared" si="88"/>
        <v>0</v>
      </c>
      <c r="ICP9" s="26">
        <f t="shared" si="88"/>
        <v>0</v>
      </c>
      <c r="ICQ9" s="26">
        <f t="shared" si="88"/>
        <v>0</v>
      </c>
      <c r="ICR9" s="26">
        <f t="shared" si="88"/>
        <v>0</v>
      </c>
      <c r="ICS9" s="26">
        <f t="shared" si="88"/>
        <v>0</v>
      </c>
      <c r="ICT9" s="26">
        <f t="shared" si="88"/>
        <v>0</v>
      </c>
      <c r="ICU9" s="26">
        <f t="shared" si="88"/>
        <v>0</v>
      </c>
      <c r="ICV9" s="26">
        <f t="shared" si="88"/>
        <v>0</v>
      </c>
      <c r="ICW9" s="26">
        <f t="shared" si="88"/>
        <v>0</v>
      </c>
      <c r="ICX9" s="26">
        <f t="shared" si="88"/>
        <v>0</v>
      </c>
      <c r="ICY9" s="26">
        <f t="shared" si="88"/>
        <v>0</v>
      </c>
      <c r="ICZ9" s="26">
        <f t="shared" si="88"/>
        <v>0</v>
      </c>
      <c r="IDA9" s="26">
        <f t="shared" si="88"/>
        <v>0</v>
      </c>
      <c r="IDB9" s="26">
        <f t="shared" si="88"/>
        <v>0</v>
      </c>
      <c r="IDC9" s="26">
        <f t="shared" si="88"/>
        <v>0</v>
      </c>
      <c r="IDD9" s="26">
        <f t="shared" si="88"/>
        <v>0</v>
      </c>
      <c r="IDE9" s="26">
        <f t="shared" si="88"/>
        <v>0</v>
      </c>
      <c r="IDF9" s="26">
        <f t="shared" si="88"/>
        <v>0</v>
      </c>
      <c r="IDG9" s="26">
        <f t="shared" si="88"/>
        <v>0</v>
      </c>
      <c r="IDH9" s="26">
        <f t="shared" si="88"/>
        <v>0</v>
      </c>
      <c r="IDI9" s="26">
        <f t="shared" si="88"/>
        <v>0</v>
      </c>
      <c r="IDJ9" s="26">
        <f t="shared" si="88"/>
        <v>0</v>
      </c>
      <c r="IDK9" s="26">
        <f t="shared" si="88"/>
        <v>0</v>
      </c>
      <c r="IDL9" s="26">
        <f t="shared" si="88"/>
        <v>0</v>
      </c>
      <c r="IDM9" s="26">
        <f t="shared" si="88"/>
        <v>0</v>
      </c>
      <c r="IDN9" s="26">
        <f t="shared" si="88"/>
        <v>0</v>
      </c>
      <c r="IDO9" s="26">
        <f t="shared" si="88"/>
        <v>0</v>
      </c>
      <c r="IDP9" s="26">
        <f t="shared" si="88"/>
        <v>0</v>
      </c>
      <c r="IDQ9" s="26">
        <f t="shared" si="88"/>
        <v>0</v>
      </c>
      <c r="IDR9" s="26">
        <f t="shared" si="88"/>
        <v>0</v>
      </c>
      <c r="IDS9" s="26">
        <f t="shared" si="88"/>
        <v>0</v>
      </c>
      <c r="IDT9" s="26">
        <f t="shared" si="88"/>
        <v>0</v>
      </c>
      <c r="IDU9" s="26">
        <f t="shared" si="88"/>
        <v>0</v>
      </c>
      <c r="IDV9" s="26">
        <f t="shared" si="88"/>
        <v>0</v>
      </c>
      <c r="IDW9" s="26">
        <f t="shared" si="88"/>
        <v>0</v>
      </c>
      <c r="IDX9" s="26">
        <f t="shared" si="88"/>
        <v>0</v>
      </c>
      <c r="IDY9" s="26">
        <f t="shared" si="88"/>
        <v>0</v>
      </c>
      <c r="IDZ9" s="26">
        <f t="shared" si="88"/>
        <v>0</v>
      </c>
      <c r="IEA9" s="26">
        <f t="shared" si="88"/>
        <v>0</v>
      </c>
      <c r="IEB9" s="26">
        <f t="shared" si="88"/>
        <v>0</v>
      </c>
      <c r="IEC9" s="26">
        <f t="shared" si="88"/>
        <v>0</v>
      </c>
      <c r="IED9" s="26">
        <f t="shared" si="88"/>
        <v>0</v>
      </c>
      <c r="IEE9" s="26">
        <f t="shared" si="88"/>
        <v>0</v>
      </c>
      <c r="IEF9" s="26">
        <f t="shared" si="88"/>
        <v>0</v>
      </c>
      <c r="IEG9" s="26">
        <f t="shared" si="88"/>
        <v>0</v>
      </c>
      <c r="IEH9" s="26">
        <f t="shared" si="88"/>
        <v>0</v>
      </c>
      <c r="IEI9" s="26">
        <f t="shared" si="88"/>
        <v>0</v>
      </c>
      <c r="IEJ9" s="26">
        <f t="shared" si="88"/>
        <v>0</v>
      </c>
      <c r="IEK9" s="26">
        <f t="shared" si="88"/>
        <v>0</v>
      </c>
      <c r="IEL9" s="26">
        <f t="shared" si="88"/>
        <v>0</v>
      </c>
      <c r="IEM9" s="26">
        <f t="shared" si="88"/>
        <v>0</v>
      </c>
      <c r="IEN9" s="26">
        <f t="shared" si="88"/>
        <v>0</v>
      </c>
      <c r="IEO9" s="26">
        <f t="shared" si="88"/>
        <v>0</v>
      </c>
      <c r="IEP9" s="26">
        <f t="shared" si="88"/>
        <v>0</v>
      </c>
      <c r="IEQ9" s="26">
        <f t="shared" ref="IEQ9:IHB9" si="89">IEO9+IEM9</f>
        <v>0</v>
      </c>
      <c r="IER9" s="26">
        <f t="shared" si="89"/>
        <v>0</v>
      </c>
      <c r="IES9" s="26">
        <f t="shared" si="89"/>
        <v>0</v>
      </c>
      <c r="IET9" s="26">
        <f t="shared" si="89"/>
        <v>0</v>
      </c>
      <c r="IEU9" s="26">
        <f t="shared" si="89"/>
        <v>0</v>
      </c>
      <c r="IEV9" s="26">
        <f t="shared" si="89"/>
        <v>0</v>
      </c>
      <c r="IEW9" s="26">
        <f t="shared" si="89"/>
        <v>0</v>
      </c>
      <c r="IEX9" s="26">
        <f t="shared" si="89"/>
        <v>0</v>
      </c>
      <c r="IEY9" s="26">
        <f t="shared" si="89"/>
        <v>0</v>
      </c>
      <c r="IEZ9" s="26">
        <f t="shared" si="89"/>
        <v>0</v>
      </c>
      <c r="IFA9" s="26">
        <f t="shared" si="89"/>
        <v>0</v>
      </c>
      <c r="IFB9" s="26">
        <f t="shared" si="89"/>
        <v>0</v>
      </c>
      <c r="IFC9" s="26">
        <f t="shared" si="89"/>
        <v>0</v>
      </c>
      <c r="IFD9" s="26">
        <f t="shared" si="89"/>
        <v>0</v>
      </c>
      <c r="IFE9" s="26">
        <f t="shared" si="89"/>
        <v>0</v>
      </c>
      <c r="IFF9" s="26">
        <f t="shared" si="89"/>
        <v>0</v>
      </c>
      <c r="IFG9" s="26">
        <f t="shared" si="89"/>
        <v>0</v>
      </c>
      <c r="IFH9" s="26">
        <f t="shared" si="89"/>
        <v>0</v>
      </c>
      <c r="IFI9" s="26">
        <f t="shared" si="89"/>
        <v>0</v>
      </c>
      <c r="IFJ9" s="26">
        <f t="shared" si="89"/>
        <v>0</v>
      </c>
      <c r="IFK9" s="26">
        <f t="shared" si="89"/>
        <v>0</v>
      </c>
      <c r="IFL9" s="26">
        <f t="shared" si="89"/>
        <v>0</v>
      </c>
      <c r="IFM9" s="26">
        <f t="shared" si="89"/>
        <v>0</v>
      </c>
      <c r="IFN9" s="26">
        <f t="shared" si="89"/>
        <v>0</v>
      </c>
      <c r="IFO9" s="26">
        <f t="shared" si="89"/>
        <v>0</v>
      </c>
      <c r="IFP9" s="26">
        <f t="shared" si="89"/>
        <v>0</v>
      </c>
      <c r="IFQ9" s="26">
        <f t="shared" si="89"/>
        <v>0</v>
      </c>
      <c r="IFR9" s="26">
        <f t="shared" si="89"/>
        <v>0</v>
      </c>
      <c r="IFS9" s="26">
        <f t="shared" si="89"/>
        <v>0</v>
      </c>
      <c r="IFT9" s="26">
        <f t="shared" si="89"/>
        <v>0</v>
      </c>
      <c r="IFU9" s="26">
        <f t="shared" si="89"/>
        <v>0</v>
      </c>
      <c r="IFV9" s="26">
        <f t="shared" si="89"/>
        <v>0</v>
      </c>
      <c r="IFW9" s="26">
        <f t="shared" si="89"/>
        <v>0</v>
      </c>
      <c r="IFX9" s="26">
        <f t="shared" si="89"/>
        <v>0</v>
      </c>
      <c r="IFY9" s="26">
        <f t="shared" si="89"/>
        <v>0</v>
      </c>
      <c r="IFZ9" s="26">
        <f t="shared" si="89"/>
        <v>0</v>
      </c>
      <c r="IGA9" s="26">
        <f t="shared" si="89"/>
        <v>0</v>
      </c>
      <c r="IGB9" s="26">
        <f t="shared" si="89"/>
        <v>0</v>
      </c>
      <c r="IGC9" s="26">
        <f t="shared" si="89"/>
        <v>0</v>
      </c>
      <c r="IGD9" s="26">
        <f t="shared" si="89"/>
        <v>0</v>
      </c>
      <c r="IGE9" s="26">
        <f t="shared" si="89"/>
        <v>0</v>
      </c>
      <c r="IGF9" s="26">
        <f t="shared" si="89"/>
        <v>0</v>
      </c>
      <c r="IGG9" s="26">
        <f t="shared" si="89"/>
        <v>0</v>
      </c>
      <c r="IGH9" s="26">
        <f t="shared" si="89"/>
        <v>0</v>
      </c>
      <c r="IGI9" s="26">
        <f t="shared" si="89"/>
        <v>0</v>
      </c>
      <c r="IGJ9" s="26">
        <f t="shared" si="89"/>
        <v>0</v>
      </c>
      <c r="IGK9" s="26">
        <f t="shared" si="89"/>
        <v>0</v>
      </c>
      <c r="IGL9" s="26">
        <f t="shared" si="89"/>
        <v>0</v>
      </c>
      <c r="IGM9" s="26">
        <f t="shared" si="89"/>
        <v>0</v>
      </c>
      <c r="IGN9" s="26">
        <f t="shared" si="89"/>
        <v>0</v>
      </c>
      <c r="IGO9" s="26">
        <f t="shared" si="89"/>
        <v>0</v>
      </c>
      <c r="IGP9" s="26">
        <f t="shared" si="89"/>
        <v>0</v>
      </c>
      <c r="IGQ9" s="26">
        <f t="shared" si="89"/>
        <v>0</v>
      </c>
      <c r="IGR9" s="26">
        <f t="shared" si="89"/>
        <v>0</v>
      </c>
      <c r="IGS9" s="26">
        <f t="shared" si="89"/>
        <v>0</v>
      </c>
      <c r="IGT9" s="26">
        <f t="shared" si="89"/>
        <v>0</v>
      </c>
      <c r="IGU9" s="26">
        <f t="shared" si="89"/>
        <v>0</v>
      </c>
      <c r="IGV9" s="26">
        <f t="shared" si="89"/>
        <v>0</v>
      </c>
      <c r="IGW9" s="26">
        <f t="shared" si="89"/>
        <v>0</v>
      </c>
      <c r="IGX9" s="26">
        <f t="shared" si="89"/>
        <v>0</v>
      </c>
      <c r="IGY9" s="26">
        <f t="shared" si="89"/>
        <v>0</v>
      </c>
      <c r="IGZ9" s="26">
        <f t="shared" si="89"/>
        <v>0</v>
      </c>
      <c r="IHA9" s="26">
        <f t="shared" si="89"/>
        <v>0</v>
      </c>
      <c r="IHB9" s="26">
        <f t="shared" si="89"/>
        <v>0</v>
      </c>
      <c r="IHC9" s="26">
        <f t="shared" ref="IHC9:IJN9" si="90">IHA9+IGY9</f>
        <v>0</v>
      </c>
      <c r="IHD9" s="26">
        <f t="shared" si="90"/>
        <v>0</v>
      </c>
      <c r="IHE9" s="26">
        <f t="shared" si="90"/>
        <v>0</v>
      </c>
      <c r="IHF9" s="26">
        <f t="shared" si="90"/>
        <v>0</v>
      </c>
      <c r="IHG9" s="26">
        <f t="shared" si="90"/>
        <v>0</v>
      </c>
      <c r="IHH9" s="26">
        <f t="shared" si="90"/>
        <v>0</v>
      </c>
      <c r="IHI9" s="26">
        <f t="shared" si="90"/>
        <v>0</v>
      </c>
      <c r="IHJ9" s="26">
        <f t="shared" si="90"/>
        <v>0</v>
      </c>
      <c r="IHK9" s="26">
        <f t="shared" si="90"/>
        <v>0</v>
      </c>
      <c r="IHL9" s="26">
        <f t="shared" si="90"/>
        <v>0</v>
      </c>
      <c r="IHM9" s="26">
        <f t="shared" si="90"/>
        <v>0</v>
      </c>
      <c r="IHN9" s="26">
        <f t="shared" si="90"/>
        <v>0</v>
      </c>
      <c r="IHO9" s="26">
        <f t="shared" si="90"/>
        <v>0</v>
      </c>
      <c r="IHP9" s="26">
        <f t="shared" si="90"/>
        <v>0</v>
      </c>
      <c r="IHQ9" s="26">
        <f t="shared" si="90"/>
        <v>0</v>
      </c>
      <c r="IHR9" s="26">
        <f t="shared" si="90"/>
        <v>0</v>
      </c>
      <c r="IHS9" s="26">
        <f t="shared" si="90"/>
        <v>0</v>
      </c>
      <c r="IHT9" s="26">
        <f t="shared" si="90"/>
        <v>0</v>
      </c>
      <c r="IHU9" s="26">
        <f t="shared" si="90"/>
        <v>0</v>
      </c>
      <c r="IHV9" s="26">
        <f t="shared" si="90"/>
        <v>0</v>
      </c>
      <c r="IHW9" s="26">
        <f t="shared" si="90"/>
        <v>0</v>
      </c>
      <c r="IHX9" s="26">
        <f t="shared" si="90"/>
        <v>0</v>
      </c>
      <c r="IHY9" s="26">
        <f t="shared" si="90"/>
        <v>0</v>
      </c>
      <c r="IHZ9" s="26">
        <f t="shared" si="90"/>
        <v>0</v>
      </c>
      <c r="IIA9" s="26">
        <f t="shared" si="90"/>
        <v>0</v>
      </c>
      <c r="IIB9" s="26">
        <f t="shared" si="90"/>
        <v>0</v>
      </c>
      <c r="IIC9" s="26">
        <f t="shared" si="90"/>
        <v>0</v>
      </c>
      <c r="IID9" s="26">
        <f t="shared" si="90"/>
        <v>0</v>
      </c>
      <c r="IIE9" s="26">
        <f t="shared" si="90"/>
        <v>0</v>
      </c>
      <c r="IIF9" s="26">
        <f t="shared" si="90"/>
        <v>0</v>
      </c>
      <c r="IIG9" s="26">
        <f t="shared" si="90"/>
        <v>0</v>
      </c>
      <c r="IIH9" s="26">
        <f t="shared" si="90"/>
        <v>0</v>
      </c>
      <c r="III9" s="26">
        <f t="shared" si="90"/>
        <v>0</v>
      </c>
      <c r="IIJ9" s="26">
        <f t="shared" si="90"/>
        <v>0</v>
      </c>
      <c r="IIK9" s="26">
        <f t="shared" si="90"/>
        <v>0</v>
      </c>
      <c r="IIL9" s="26">
        <f t="shared" si="90"/>
        <v>0</v>
      </c>
      <c r="IIM9" s="26">
        <f t="shared" si="90"/>
        <v>0</v>
      </c>
      <c r="IIN9" s="26">
        <f t="shared" si="90"/>
        <v>0</v>
      </c>
      <c r="IIO9" s="26">
        <f t="shared" si="90"/>
        <v>0</v>
      </c>
      <c r="IIP9" s="26">
        <f t="shared" si="90"/>
        <v>0</v>
      </c>
      <c r="IIQ9" s="26">
        <f t="shared" si="90"/>
        <v>0</v>
      </c>
      <c r="IIR9" s="26">
        <f t="shared" si="90"/>
        <v>0</v>
      </c>
      <c r="IIS9" s="26">
        <f t="shared" si="90"/>
        <v>0</v>
      </c>
      <c r="IIT9" s="26">
        <f t="shared" si="90"/>
        <v>0</v>
      </c>
      <c r="IIU9" s="26">
        <f t="shared" si="90"/>
        <v>0</v>
      </c>
      <c r="IIV9" s="26">
        <f t="shared" si="90"/>
        <v>0</v>
      </c>
      <c r="IIW9" s="26">
        <f t="shared" si="90"/>
        <v>0</v>
      </c>
      <c r="IIX9" s="26">
        <f t="shared" si="90"/>
        <v>0</v>
      </c>
      <c r="IIY9" s="26">
        <f t="shared" si="90"/>
        <v>0</v>
      </c>
      <c r="IIZ9" s="26">
        <f t="shared" si="90"/>
        <v>0</v>
      </c>
      <c r="IJA9" s="26">
        <f t="shared" si="90"/>
        <v>0</v>
      </c>
      <c r="IJB9" s="26">
        <f t="shared" si="90"/>
        <v>0</v>
      </c>
      <c r="IJC9" s="26">
        <f t="shared" si="90"/>
        <v>0</v>
      </c>
      <c r="IJD9" s="26">
        <f t="shared" si="90"/>
        <v>0</v>
      </c>
      <c r="IJE9" s="26">
        <f t="shared" si="90"/>
        <v>0</v>
      </c>
      <c r="IJF9" s="26">
        <f t="shared" si="90"/>
        <v>0</v>
      </c>
      <c r="IJG9" s="26">
        <f t="shared" si="90"/>
        <v>0</v>
      </c>
      <c r="IJH9" s="26">
        <f t="shared" si="90"/>
        <v>0</v>
      </c>
      <c r="IJI9" s="26">
        <f t="shared" si="90"/>
        <v>0</v>
      </c>
      <c r="IJJ9" s="26">
        <f t="shared" si="90"/>
        <v>0</v>
      </c>
      <c r="IJK9" s="26">
        <f t="shared" si="90"/>
        <v>0</v>
      </c>
      <c r="IJL9" s="26">
        <f t="shared" si="90"/>
        <v>0</v>
      </c>
      <c r="IJM9" s="26">
        <f t="shared" si="90"/>
        <v>0</v>
      </c>
      <c r="IJN9" s="26">
        <f t="shared" si="90"/>
        <v>0</v>
      </c>
      <c r="IJO9" s="26">
        <f t="shared" ref="IJO9:ILZ9" si="91">IJM9+IJK9</f>
        <v>0</v>
      </c>
      <c r="IJP9" s="26">
        <f t="shared" si="91"/>
        <v>0</v>
      </c>
      <c r="IJQ9" s="26">
        <f t="shared" si="91"/>
        <v>0</v>
      </c>
      <c r="IJR9" s="26">
        <f t="shared" si="91"/>
        <v>0</v>
      </c>
      <c r="IJS9" s="26">
        <f t="shared" si="91"/>
        <v>0</v>
      </c>
      <c r="IJT9" s="26">
        <f t="shared" si="91"/>
        <v>0</v>
      </c>
      <c r="IJU9" s="26">
        <f t="shared" si="91"/>
        <v>0</v>
      </c>
      <c r="IJV9" s="26">
        <f t="shared" si="91"/>
        <v>0</v>
      </c>
      <c r="IJW9" s="26">
        <f t="shared" si="91"/>
        <v>0</v>
      </c>
      <c r="IJX9" s="26">
        <f t="shared" si="91"/>
        <v>0</v>
      </c>
      <c r="IJY9" s="26">
        <f t="shared" si="91"/>
        <v>0</v>
      </c>
      <c r="IJZ9" s="26">
        <f t="shared" si="91"/>
        <v>0</v>
      </c>
      <c r="IKA9" s="26">
        <f t="shared" si="91"/>
        <v>0</v>
      </c>
      <c r="IKB9" s="26">
        <f t="shared" si="91"/>
        <v>0</v>
      </c>
      <c r="IKC9" s="26">
        <f t="shared" si="91"/>
        <v>0</v>
      </c>
      <c r="IKD9" s="26">
        <f t="shared" si="91"/>
        <v>0</v>
      </c>
      <c r="IKE9" s="26">
        <f t="shared" si="91"/>
        <v>0</v>
      </c>
      <c r="IKF9" s="26">
        <f t="shared" si="91"/>
        <v>0</v>
      </c>
      <c r="IKG9" s="26">
        <f t="shared" si="91"/>
        <v>0</v>
      </c>
      <c r="IKH9" s="26">
        <f t="shared" si="91"/>
        <v>0</v>
      </c>
      <c r="IKI9" s="26">
        <f t="shared" si="91"/>
        <v>0</v>
      </c>
      <c r="IKJ9" s="26">
        <f t="shared" si="91"/>
        <v>0</v>
      </c>
      <c r="IKK9" s="26">
        <f t="shared" si="91"/>
        <v>0</v>
      </c>
      <c r="IKL9" s="26">
        <f t="shared" si="91"/>
        <v>0</v>
      </c>
      <c r="IKM9" s="26">
        <f t="shared" si="91"/>
        <v>0</v>
      </c>
      <c r="IKN9" s="26">
        <f t="shared" si="91"/>
        <v>0</v>
      </c>
      <c r="IKO9" s="26">
        <f t="shared" si="91"/>
        <v>0</v>
      </c>
      <c r="IKP9" s="26">
        <f t="shared" si="91"/>
        <v>0</v>
      </c>
      <c r="IKQ9" s="26">
        <f t="shared" si="91"/>
        <v>0</v>
      </c>
      <c r="IKR9" s="26">
        <f t="shared" si="91"/>
        <v>0</v>
      </c>
      <c r="IKS9" s="26">
        <f t="shared" si="91"/>
        <v>0</v>
      </c>
      <c r="IKT9" s="26">
        <f t="shared" si="91"/>
        <v>0</v>
      </c>
      <c r="IKU9" s="26">
        <f t="shared" si="91"/>
        <v>0</v>
      </c>
      <c r="IKV9" s="26">
        <f t="shared" si="91"/>
        <v>0</v>
      </c>
      <c r="IKW9" s="26">
        <f t="shared" si="91"/>
        <v>0</v>
      </c>
      <c r="IKX9" s="26">
        <f t="shared" si="91"/>
        <v>0</v>
      </c>
      <c r="IKY9" s="26">
        <f t="shared" si="91"/>
        <v>0</v>
      </c>
      <c r="IKZ9" s="26">
        <f t="shared" si="91"/>
        <v>0</v>
      </c>
      <c r="ILA9" s="26">
        <f t="shared" si="91"/>
        <v>0</v>
      </c>
      <c r="ILB9" s="26">
        <f t="shared" si="91"/>
        <v>0</v>
      </c>
      <c r="ILC9" s="26">
        <f t="shared" si="91"/>
        <v>0</v>
      </c>
      <c r="ILD9" s="26">
        <f t="shared" si="91"/>
        <v>0</v>
      </c>
      <c r="ILE9" s="26">
        <f t="shared" si="91"/>
        <v>0</v>
      </c>
      <c r="ILF9" s="26">
        <f t="shared" si="91"/>
        <v>0</v>
      </c>
      <c r="ILG9" s="26">
        <f t="shared" si="91"/>
        <v>0</v>
      </c>
      <c r="ILH9" s="26">
        <f t="shared" si="91"/>
        <v>0</v>
      </c>
      <c r="ILI9" s="26">
        <f t="shared" si="91"/>
        <v>0</v>
      </c>
      <c r="ILJ9" s="26">
        <f t="shared" si="91"/>
        <v>0</v>
      </c>
      <c r="ILK9" s="26">
        <f t="shared" si="91"/>
        <v>0</v>
      </c>
      <c r="ILL9" s="26">
        <f t="shared" si="91"/>
        <v>0</v>
      </c>
      <c r="ILM9" s="26">
        <f t="shared" si="91"/>
        <v>0</v>
      </c>
      <c r="ILN9" s="26">
        <f t="shared" si="91"/>
        <v>0</v>
      </c>
      <c r="ILO9" s="26">
        <f t="shared" si="91"/>
        <v>0</v>
      </c>
      <c r="ILP9" s="26">
        <f t="shared" si="91"/>
        <v>0</v>
      </c>
      <c r="ILQ9" s="26">
        <f t="shared" si="91"/>
        <v>0</v>
      </c>
      <c r="ILR9" s="26">
        <f t="shared" si="91"/>
        <v>0</v>
      </c>
      <c r="ILS9" s="26">
        <f t="shared" si="91"/>
        <v>0</v>
      </c>
      <c r="ILT9" s="26">
        <f t="shared" si="91"/>
        <v>0</v>
      </c>
      <c r="ILU9" s="26">
        <f t="shared" si="91"/>
        <v>0</v>
      </c>
      <c r="ILV9" s="26">
        <f t="shared" si="91"/>
        <v>0</v>
      </c>
      <c r="ILW9" s="26">
        <f t="shared" si="91"/>
        <v>0</v>
      </c>
      <c r="ILX9" s="26">
        <f t="shared" si="91"/>
        <v>0</v>
      </c>
      <c r="ILY9" s="26">
        <f t="shared" si="91"/>
        <v>0</v>
      </c>
      <c r="ILZ9" s="26">
        <f t="shared" si="91"/>
        <v>0</v>
      </c>
      <c r="IMA9" s="26">
        <f t="shared" ref="IMA9:IOL9" si="92">ILY9+ILW9</f>
        <v>0</v>
      </c>
      <c r="IMB9" s="26">
        <f t="shared" si="92"/>
        <v>0</v>
      </c>
      <c r="IMC9" s="26">
        <f t="shared" si="92"/>
        <v>0</v>
      </c>
      <c r="IMD9" s="26">
        <f t="shared" si="92"/>
        <v>0</v>
      </c>
      <c r="IME9" s="26">
        <f t="shared" si="92"/>
        <v>0</v>
      </c>
      <c r="IMF9" s="26">
        <f t="shared" si="92"/>
        <v>0</v>
      </c>
      <c r="IMG9" s="26">
        <f t="shared" si="92"/>
        <v>0</v>
      </c>
      <c r="IMH9" s="26">
        <f t="shared" si="92"/>
        <v>0</v>
      </c>
      <c r="IMI9" s="26">
        <f t="shared" si="92"/>
        <v>0</v>
      </c>
      <c r="IMJ9" s="26">
        <f t="shared" si="92"/>
        <v>0</v>
      </c>
      <c r="IMK9" s="26">
        <f t="shared" si="92"/>
        <v>0</v>
      </c>
      <c r="IML9" s="26">
        <f t="shared" si="92"/>
        <v>0</v>
      </c>
      <c r="IMM9" s="26">
        <f t="shared" si="92"/>
        <v>0</v>
      </c>
      <c r="IMN9" s="26">
        <f t="shared" si="92"/>
        <v>0</v>
      </c>
      <c r="IMO9" s="26">
        <f t="shared" si="92"/>
        <v>0</v>
      </c>
      <c r="IMP9" s="26">
        <f t="shared" si="92"/>
        <v>0</v>
      </c>
      <c r="IMQ9" s="26">
        <f t="shared" si="92"/>
        <v>0</v>
      </c>
      <c r="IMR9" s="26">
        <f t="shared" si="92"/>
        <v>0</v>
      </c>
      <c r="IMS9" s="26">
        <f t="shared" si="92"/>
        <v>0</v>
      </c>
      <c r="IMT9" s="26">
        <f t="shared" si="92"/>
        <v>0</v>
      </c>
      <c r="IMU9" s="26">
        <f t="shared" si="92"/>
        <v>0</v>
      </c>
      <c r="IMV9" s="26">
        <f t="shared" si="92"/>
        <v>0</v>
      </c>
      <c r="IMW9" s="26">
        <f t="shared" si="92"/>
        <v>0</v>
      </c>
      <c r="IMX9" s="26">
        <f t="shared" si="92"/>
        <v>0</v>
      </c>
      <c r="IMY9" s="26">
        <f t="shared" si="92"/>
        <v>0</v>
      </c>
      <c r="IMZ9" s="26">
        <f t="shared" si="92"/>
        <v>0</v>
      </c>
      <c r="INA9" s="26">
        <f t="shared" si="92"/>
        <v>0</v>
      </c>
      <c r="INB9" s="26">
        <f t="shared" si="92"/>
        <v>0</v>
      </c>
      <c r="INC9" s="26">
        <f t="shared" si="92"/>
        <v>0</v>
      </c>
      <c r="IND9" s="26">
        <f t="shared" si="92"/>
        <v>0</v>
      </c>
      <c r="INE9" s="26">
        <f t="shared" si="92"/>
        <v>0</v>
      </c>
      <c r="INF9" s="26">
        <f t="shared" si="92"/>
        <v>0</v>
      </c>
      <c r="ING9" s="26">
        <f t="shared" si="92"/>
        <v>0</v>
      </c>
      <c r="INH9" s="26">
        <f t="shared" si="92"/>
        <v>0</v>
      </c>
      <c r="INI9" s="26">
        <f t="shared" si="92"/>
        <v>0</v>
      </c>
      <c r="INJ9" s="26">
        <f t="shared" si="92"/>
        <v>0</v>
      </c>
      <c r="INK9" s="26">
        <f t="shared" si="92"/>
        <v>0</v>
      </c>
      <c r="INL9" s="26">
        <f t="shared" si="92"/>
        <v>0</v>
      </c>
      <c r="INM9" s="26">
        <f t="shared" si="92"/>
        <v>0</v>
      </c>
      <c r="INN9" s="26">
        <f t="shared" si="92"/>
        <v>0</v>
      </c>
      <c r="INO9" s="26">
        <f t="shared" si="92"/>
        <v>0</v>
      </c>
      <c r="INP9" s="26">
        <f t="shared" si="92"/>
        <v>0</v>
      </c>
      <c r="INQ9" s="26">
        <f t="shared" si="92"/>
        <v>0</v>
      </c>
      <c r="INR9" s="26">
        <f t="shared" si="92"/>
        <v>0</v>
      </c>
      <c r="INS9" s="26">
        <f t="shared" si="92"/>
        <v>0</v>
      </c>
      <c r="INT9" s="26">
        <f t="shared" si="92"/>
        <v>0</v>
      </c>
      <c r="INU9" s="26">
        <f t="shared" si="92"/>
        <v>0</v>
      </c>
      <c r="INV9" s="26">
        <f t="shared" si="92"/>
        <v>0</v>
      </c>
      <c r="INW9" s="26">
        <f t="shared" si="92"/>
        <v>0</v>
      </c>
      <c r="INX9" s="26">
        <f t="shared" si="92"/>
        <v>0</v>
      </c>
      <c r="INY9" s="26">
        <f t="shared" si="92"/>
        <v>0</v>
      </c>
      <c r="INZ9" s="26">
        <f t="shared" si="92"/>
        <v>0</v>
      </c>
      <c r="IOA9" s="26">
        <f t="shared" si="92"/>
        <v>0</v>
      </c>
      <c r="IOB9" s="26">
        <f t="shared" si="92"/>
        <v>0</v>
      </c>
      <c r="IOC9" s="26">
        <f t="shared" si="92"/>
        <v>0</v>
      </c>
      <c r="IOD9" s="26">
        <f t="shared" si="92"/>
        <v>0</v>
      </c>
      <c r="IOE9" s="26">
        <f t="shared" si="92"/>
        <v>0</v>
      </c>
      <c r="IOF9" s="26">
        <f t="shared" si="92"/>
        <v>0</v>
      </c>
      <c r="IOG9" s="26">
        <f t="shared" si="92"/>
        <v>0</v>
      </c>
      <c r="IOH9" s="26">
        <f t="shared" si="92"/>
        <v>0</v>
      </c>
      <c r="IOI9" s="26">
        <f t="shared" si="92"/>
        <v>0</v>
      </c>
      <c r="IOJ9" s="26">
        <f t="shared" si="92"/>
        <v>0</v>
      </c>
      <c r="IOK9" s="26">
        <f t="shared" si="92"/>
        <v>0</v>
      </c>
      <c r="IOL9" s="26">
        <f t="shared" si="92"/>
        <v>0</v>
      </c>
      <c r="IOM9" s="26">
        <f t="shared" ref="IOM9:IQX9" si="93">IOK9+IOI9</f>
        <v>0</v>
      </c>
      <c r="ION9" s="26">
        <f t="shared" si="93"/>
        <v>0</v>
      </c>
      <c r="IOO9" s="26">
        <f t="shared" si="93"/>
        <v>0</v>
      </c>
      <c r="IOP9" s="26">
        <f t="shared" si="93"/>
        <v>0</v>
      </c>
      <c r="IOQ9" s="26">
        <f t="shared" si="93"/>
        <v>0</v>
      </c>
      <c r="IOR9" s="26">
        <f t="shared" si="93"/>
        <v>0</v>
      </c>
      <c r="IOS9" s="26">
        <f t="shared" si="93"/>
        <v>0</v>
      </c>
      <c r="IOT9" s="26">
        <f t="shared" si="93"/>
        <v>0</v>
      </c>
      <c r="IOU9" s="26">
        <f t="shared" si="93"/>
        <v>0</v>
      </c>
      <c r="IOV9" s="26">
        <f t="shared" si="93"/>
        <v>0</v>
      </c>
      <c r="IOW9" s="26">
        <f t="shared" si="93"/>
        <v>0</v>
      </c>
      <c r="IOX9" s="26">
        <f t="shared" si="93"/>
        <v>0</v>
      </c>
      <c r="IOY9" s="26">
        <f t="shared" si="93"/>
        <v>0</v>
      </c>
      <c r="IOZ9" s="26">
        <f t="shared" si="93"/>
        <v>0</v>
      </c>
      <c r="IPA9" s="26">
        <f t="shared" si="93"/>
        <v>0</v>
      </c>
      <c r="IPB9" s="26">
        <f t="shared" si="93"/>
        <v>0</v>
      </c>
      <c r="IPC9" s="26">
        <f t="shared" si="93"/>
        <v>0</v>
      </c>
      <c r="IPD9" s="26">
        <f t="shared" si="93"/>
        <v>0</v>
      </c>
      <c r="IPE9" s="26">
        <f t="shared" si="93"/>
        <v>0</v>
      </c>
      <c r="IPF9" s="26">
        <f t="shared" si="93"/>
        <v>0</v>
      </c>
      <c r="IPG9" s="26">
        <f t="shared" si="93"/>
        <v>0</v>
      </c>
      <c r="IPH9" s="26">
        <f t="shared" si="93"/>
        <v>0</v>
      </c>
      <c r="IPI9" s="26">
        <f t="shared" si="93"/>
        <v>0</v>
      </c>
      <c r="IPJ9" s="26">
        <f t="shared" si="93"/>
        <v>0</v>
      </c>
      <c r="IPK9" s="26">
        <f t="shared" si="93"/>
        <v>0</v>
      </c>
      <c r="IPL9" s="26">
        <f t="shared" si="93"/>
        <v>0</v>
      </c>
      <c r="IPM9" s="26">
        <f t="shared" si="93"/>
        <v>0</v>
      </c>
      <c r="IPN9" s="26">
        <f t="shared" si="93"/>
        <v>0</v>
      </c>
      <c r="IPO9" s="26">
        <f t="shared" si="93"/>
        <v>0</v>
      </c>
      <c r="IPP9" s="26">
        <f t="shared" si="93"/>
        <v>0</v>
      </c>
      <c r="IPQ9" s="26">
        <f t="shared" si="93"/>
        <v>0</v>
      </c>
      <c r="IPR9" s="26">
        <f t="shared" si="93"/>
        <v>0</v>
      </c>
      <c r="IPS9" s="26">
        <f t="shared" si="93"/>
        <v>0</v>
      </c>
      <c r="IPT9" s="26">
        <f t="shared" si="93"/>
        <v>0</v>
      </c>
      <c r="IPU9" s="26">
        <f t="shared" si="93"/>
        <v>0</v>
      </c>
      <c r="IPV9" s="26">
        <f t="shared" si="93"/>
        <v>0</v>
      </c>
      <c r="IPW9" s="26">
        <f t="shared" si="93"/>
        <v>0</v>
      </c>
      <c r="IPX9" s="26">
        <f t="shared" si="93"/>
        <v>0</v>
      </c>
      <c r="IPY9" s="26">
        <f t="shared" si="93"/>
        <v>0</v>
      </c>
      <c r="IPZ9" s="26">
        <f t="shared" si="93"/>
        <v>0</v>
      </c>
      <c r="IQA9" s="26">
        <f t="shared" si="93"/>
        <v>0</v>
      </c>
      <c r="IQB9" s="26">
        <f t="shared" si="93"/>
        <v>0</v>
      </c>
      <c r="IQC9" s="26">
        <f t="shared" si="93"/>
        <v>0</v>
      </c>
      <c r="IQD9" s="26">
        <f t="shared" si="93"/>
        <v>0</v>
      </c>
      <c r="IQE9" s="26">
        <f t="shared" si="93"/>
        <v>0</v>
      </c>
      <c r="IQF9" s="26">
        <f t="shared" si="93"/>
        <v>0</v>
      </c>
      <c r="IQG9" s="26">
        <f t="shared" si="93"/>
        <v>0</v>
      </c>
      <c r="IQH9" s="26">
        <f t="shared" si="93"/>
        <v>0</v>
      </c>
      <c r="IQI9" s="26">
        <f t="shared" si="93"/>
        <v>0</v>
      </c>
      <c r="IQJ9" s="26">
        <f t="shared" si="93"/>
        <v>0</v>
      </c>
      <c r="IQK9" s="26">
        <f t="shared" si="93"/>
        <v>0</v>
      </c>
      <c r="IQL9" s="26">
        <f t="shared" si="93"/>
        <v>0</v>
      </c>
      <c r="IQM9" s="26">
        <f t="shared" si="93"/>
        <v>0</v>
      </c>
      <c r="IQN9" s="26">
        <f t="shared" si="93"/>
        <v>0</v>
      </c>
      <c r="IQO9" s="26">
        <f t="shared" si="93"/>
        <v>0</v>
      </c>
      <c r="IQP9" s="26">
        <f t="shared" si="93"/>
        <v>0</v>
      </c>
      <c r="IQQ9" s="26">
        <f t="shared" si="93"/>
        <v>0</v>
      </c>
      <c r="IQR9" s="26">
        <f t="shared" si="93"/>
        <v>0</v>
      </c>
      <c r="IQS9" s="26">
        <f t="shared" si="93"/>
        <v>0</v>
      </c>
      <c r="IQT9" s="26">
        <f t="shared" si="93"/>
        <v>0</v>
      </c>
      <c r="IQU9" s="26">
        <f t="shared" si="93"/>
        <v>0</v>
      </c>
      <c r="IQV9" s="26">
        <f t="shared" si="93"/>
        <v>0</v>
      </c>
      <c r="IQW9" s="26">
        <f t="shared" si="93"/>
        <v>0</v>
      </c>
      <c r="IQX9" s="26">
        <f t="shared" si="93"/>
        <v>0</v>
      </c>
      <c r="IQY9" s="26">
        <f t="shared" ref="IQY9:ITJ9" si="94">IQW9+IQU9</f>
        <v>0</v>
      </c>
      <c r="IQZ9" s="26">
        <f t="shared" si="94"/>
        <v>0</v>
      </c>
      <c r="IRA9" s="26">
        <f t="shared" si="94"/>
        <v>0</v>
      </c>
      <c r="IRB9" s="26">
        <f t="shared" si="94"/>
        <v>0</v>
      </c>
      <c r="IRC9" s="26">
        <f t="shared" si="94"/>
        <v>0</v>
      </c>
      <c r="IRD9" s="26">
        <f t="shared" si="94"/>
        <v>0</v>
      </c>
      <c r="IRE9" s="26">
        <f t="shared" si="94"/>
        <v>0</v>
      </c>
      <c r="IRF9" s="26">
        <f t="shared" si="94"/>
        <v>0</v>
      </c>
      <c r="IRG9" s="26">
        <f t="shared" si="94"/>
        <v>0</v>
      </c>
      <c r="IRH9" s="26">
        <f t="shared" si="94"/>
        <v>0</v>
      </c>
      <c r="IRI9" s="26">
        <f t="shared" si="94"/>
        <v>0</v>
      </c>
      <c r="IRJ9" s="26">
        <f t="shared" si="94"/>
        <v>0</v>
      </c>
      <c r="IRK9" s="26">
        <f t="shared" si="94"/>
        <v>0</v>
      </c>
      <c r="IRL9" s="26">
        <f t="shared" si="94"/>
        <v>0</v>
      </c>
      <c r="IRM9" s="26">
        <f t="shared" si="94"/>
        <v>0</v>
      </c>
      <c r="IRN9" s="26">
        <f t="shared" si="94"/>
        <v>0</v>
      </c>
      <c r="IRO9" s="26">
        <f t="shared" si="94"/>
        <v>0</v>
      </c>
      <c r="IRP9" s="26">
        <f t="shared" si="94"/>
        <v>0</v>
      </c>
      <c r="IRQ9" s="26">
        <f t="shared" si="94"/>
        <v>0</v>
      </c>
      <c r="IRR9" s="26">
        <f t="shared" si="94"/>
        <v>0</v>
      </c>
      <c r="IRS9" s="26">
        <f t="shared" si="94"/>
        <v>0</v>
      </c>
      <c r="IRT9" s="26">
        <f t="shared" si="94"/>
        <v>0</v>
      </c>
      <c r="IRU9" s="26">
        <f t="shared" si="94"/>
        <v>0</v>
      </c>
      <c r="IRV9" s="26">
        <f t="shared" si="94"/>
        <v>0</v>
      </c>
      <c r="IRW9" s="26">
        <f t="shared" si="94"/>
        <v>0</v>
      </c>
      <c r="IRX9" s="26">
        <f t="shared" si="94"/>
        <v>0</v>
      </c>
      <c r="IRY9" s="26">
        <f t="shared" si="94"/>
        <v>0</v>
      </c>
      <c r="IRZ9" s="26">
        <f t="shared" si="94"/>
        <v>0</v>
      </c>
      <c r="ISA9" s="26">
        <f t="shared" si="94"/>
        <v>0</v>
      </c>
      <c r="ISB9" s="26">
        <f t="shared" si="94"/>
        <v>0</v>
      </c>
      <c r="ISC9" s="26">
        <f t="shared" si="94"/>
        <v>0</v>
      </c>
      <c r="ISD9" s="26">
        <f t="shared" si="94"/>
        <v>0</v>
      </c>
      <c r="ISE9" s="26">
        <f t="shared" si="94"/>
        <v>0</v>
      </c>
      <c r="ISF9" s="26">
        <f t="shared" si="94"/>
        <v>0</v>
      </c>
      <c r="ISG9" s="26">
        <f t="shared" si="94"/>
        <v>0</v>
      </c>
      <c r="ISH9" s="26">
        <f t="shared" si="94"/>
        <v>0</v>
      </c>
      <c r="ISI9" s="26">
        <f t="shared" si="94"/>
        <v>0</v>
      </c>
      <c r="ISJ9" s="26">
        <f t="shared" si="94"/>
        <v>0</v>
      </c>
      <c r="ISK9" s="26">
        <f t="shared" si="94"/>
        <v>0</v>
      </c>
      <c r="ISL9" s="26">
        <f t="shared" si="94"/>
        <v>0</v>
      </c>
      <c r="ISM9" s="26">
        <f t="shared" si="94"/>
        <v>0</v>
      </c>
      <c r="ISN9" s="26">
        <f t="shared" si="94"/>
        <v>0</v>
      </c>
      <c r="ISO9" s="26">
        <f t="shared" si="94"/>
        <v>0</v>
      </c>
      <c r="ISP9" s="26">
        <f t="shared" si="94"/>
        <v>0</v>
      </c>
      <c r="ISQ9" s="26">
        <f t="shared" si="94"/>
        <v>0</v>
      </c>
      <c r="ISR9" s="26">
        <f t="shared" si="94"/>
        <v>0</v>
      </c>
      <c r="ISS9" s="26">
        <f t="shared" si="94"/>
        <v>0</v>
      </c>
      <c r="IST9" s="26">
        <f t="shared" si="94"/>
        <v>0</v>
      </c>
      <c r="ISU9" s="26">
        <f t="shared" si="94"/>
        <v>0</v>
      </c>
      <c r="ISV9" s="26">
        <f t="shared" si="94"/>
        <v>0</v>
      </c>
      <c r="ISW9" s="26">
        <f t="shared" si="94"/>
        <v>0</v>
      </c>
      <c r="ISX9" s="26">
        <f t="shared" si="94"/>
        <v>0</v>
      </c>
      <c r="ISY9" s="26">
        <f t="shared" si="94"/>
        <v>0</v>
      </c>
      <c r="ISZ9" s="26">
        <f t="shared" si="94"/>
        <v>0</v>
      </c>
      <c r="ITA9" s="26">
        <f t="shared" si="94"/>
        <v>0</v>
      </c>
      <c r="ITB9" s="26">
        <f t="shared" si="94"/>
        <v>0</v>
      </c>
      <c r="ITC9" s="26">
        <f t="shared" si="94"/>
        <v>0</v>
      </c>
      <c r="ITD9" s="26">
        <f t="shared" si="94"/>
        <v>0</v>
      </c>
      <c r="ITE9" s="26">
        <f t="shared" si="94"/>
        <v>0</v>
      </c>
      <c r="ITF9" s="26">
        <f t="shared" si="94"/>
        <v>0</v>
      </c>
      <c r="ITG9" s="26">
        <f t="shared" si="94"/>
        <v>0</v>
      </c>
      <c r="ITH9" s="26">
        <f t="shared" si="94"/>
        <v>0</v>
      </c>
      <c r="ITI9" s="26">
        <f t="shared" si="94"/>
        <v>0</v>
      </c>
      <c r="ITJ9" s="26">
        <f t="shared" si="94"/>
        <v>0</v>
      </c>
      <c r="ITK9" s="26">
        <f t="shared" ref="ITK9:IVV9" si="95">ITI9+ITG9</f>
        <v>0</v>
      </c>
      <c r="ITL9" s="26">
        <f t="shared" si="95"/>
        <v>0</v>
      </c>
      <c r="ITM9" s="26">
        <f t="shared" si="95"/>
        <v>0</v>
      </c>
      <c r="ITN9" s="26">
        <f t="shared" si="95"/>
        <v>0</v>
      </c>
      <c r="ITO9" s="26">
        <f t="shared" si="95"/>
        <v>0</v>
      </c>
      <c r="ITP9" s="26">
        <f t="shared" si="95"/>
        <v>0</v>
      </c>
      <c r="ITQ9" s="26">
        <f t="shared" si="95"/>
        <v>0</v>
      </c>
      <c r="ITR9" s="26">
        <f t="shared" si="95"/>
        <v>0</v>
      </c>
      <c r="ITS9" s="26">
        <f t="shared" si="95"/>
        <v>0</v>
      </c>
      <c r="ITT9" s="26">
        <f t="shared" si="95"/>
        <v>0</v>
      </c>
      <c r="ITU9" s="26">
        <f t="shared" si="95"/>
        <v>0</v>
      </c>
      <c r="ITV9" s="26">
        <f t="shared" si="95"/>
        <v>0</v>
      </c>
      <c r="ITW9" s="26">
        <f t="shared" si="95"/>
        <v>0</v>
      </c>
      <c r="ITX9" s="26">
        <f t="shared" si="95"/>
        <v>0</v>
      </c>
      <c r="ITY9" s="26">
        <f t="shared" si="95"/>
        <v>0</v>
      </c>
      <c r="ITZ9" s="26">
        <f t="shared" si="95"/>
        <v>0</v>
      </c>
      <c r="IUA9" s="26">
        <f t="shared" si="95"/>
        <v>0</v>
      </c>
      <c r="IUB9" s="26">
        <f t="shared" si="95"/>
        <v>0</v>
      </c>
      <c r="IUC9" s="26">
        <f t="shared" si="95"/>
        <v>0</v>
      </c>
      <c r="IUD9" s="26">
        <f t="shared" si="95"/>
        <v>0</v>
      </c>
      <c r="IUE9" s="26">
        <f t="shared" si="95"/>
        <v>0</v>
      </c>
      <c r="IUF9" s="26">
        <f t="shared" si="95"/>
        <v>0</v>
      </c>
      <c r="IUG9" s="26">
        <f t="shared" si="95"/>
        <v>0</v>
      </c>
      <c r="IUH9" s="26">
        <f t="shared" si="95"/>
        <v>0</v>
      </c>
      <c r="IUI9" s="26">
        <f t="shared" si="95"/>
        <v>0</v>
      </c>
      <c r="IUJ9" s="26">
        <f t="shared" si="95"/>
        <v>0</v>
      </c>
      <c r="IUK9" s="26">
        <f t="shared" si="95"/>
        <v>0</v>
      </c>
      <c r="IUL9" s="26">
        <f t="shared" si="95"/>
        <v>0</v>
      </c>
      <c r="IUM9" s="26">
        <f t="shared" si="95"/>
        <v>0</v>
      </c>
      <c r="IUN9" s="26">
        <f t="shared" si="95"/>
        <v>0</v>
      </c>
      <c r="IUO9" s="26">
        <f t="shared" si="95"/>
        <v>0</v>
      </c>
      <c r="IUP9" s="26">
        <f t="shared" si="95"/>
        <v>0</v>
      </c>
      <c r="IUQ9" s="26">
        <f t="shared" si="95"/>
        <v>0</v>
      </c>
      <c r="IUR9" s="26">
        <f t="shared" si="95"/>
        <v>0</v>
      </c>
      <c r="IUS9" s="26">
        <f t="shared" si="95"/>
        <v>0</v>
      </c>
      <c r="IUT9" s="26">
        <f t="shared" si="95"/>
        <v>0</v>
      </c>
      <c r="IUU9" s="26">
        <f t="shared" si="95"/>
        <v>0</v>
      </c>
      <c r="IUV9" s="26">
        <f t="shared" si="95"/>
        <v>0</v>
      </c>
      <c r="IUW9" s="26">
        <f t="shared" si="95"/>
        <v>0</v>
      </c>
      <c r="IUX9" s="26">
        <f t="shared" si="95"/>
        <v>0</v>
      </c>
      <c r="IUY9" s="26">
        <f t="shared" si="95"/>
        <v>0</v>
      </c>
      <c r="IUZ9" s="26">
        <f t="shared" si="95"/>
        <v>0</v>
      </c>
      <c r="IVA9" s="26">
        <f t="shared" si="95"/>
        <v>0</v>
      </c>
      <c r="IVB9" s="26">
        <f t="shared" si="95"/>
        <v>0</v>
      </c>
      <c r="IVC9" s="26">
        <f t="shared" si="95"/>
        <v>0</v>
      </c>
      <c r="IVD9" s="26">
        <f t="shared" si="95"/>
        <v>0</v>
      </c>
      <c r="IVE9" s="26">
        <f t="shared" si="95"/>
        <v>0</v>
      </c>
      <c r="IVF9" s="26">
        <f t="shared" si="95"/>
        <v>0</v>
      </c>
      <c r="IVG9" s="26">
        <f t="shared" si="95"/>
        <v>0</v>
      </c>
      <c r="IVH9" s="26">
        <f t="shared" si="95"/>
        <v>0</v>
      </c>
      <c r="IVI9" s="26">
        <f t="shared" si="95"/>
        <v>0</v>
      </c>
      <c r="IVJ9" s="26">
        <f t="shared" si="95"/>
        <v>0</v>
      </c>
      <c r="IVK9" s="26">
        <f t="shared" si="95"/>
        <v>0</v>
      </c>
      <c r="IVL9" s="26">
        <f t="shared" si="95"/>
        <v>0</v>
      </c>
      <c r="IVM9" s="26">
        <f t="shared" si="95"/>
        <v>0</v>
      </c>
      <c r="IVN9" s="26">
        <f t="shared" si="95"/>
        <v>0</v>
      </c>
      <c r="IVO9" s="26">
        <f t="shared" si="95"/>
        <v>0</v>
      </c>
      <c r="IVP9" s="26">
        <f t="shared" si="95"/>
        <v>0</v>
      </c>
      <c r="IVQ9" s="26">
        <f t="shared" si="95"/>
        <v>0</v>
      </c>
      <c r="IVR9" s="26">
        <f t="shared" si="95"/>
        <v>0</v>
      </c>
      <c r="IVS9" s="26">
        <f t="shared" si="95"/>
        <v>0</v>
      </c>
      <c r="IVT9" s="26">
        <f t="shared" si="95"/>
        <v>0</v>
      </c>
      <c r="IVU9" s="26">
        <f t="shared" si="95"/>
        <v>0</v>
      </c>
      <c r="IVV9" s="26">
        <f t="shared" si="95"/>
        <v>0</v>
      </c>
      <c r="IVW9" s="26">
        <f t="shared" ref="IVW9:IYH9" si="96">IVU9+IVS9</f>
        <v>0</v>
      </c>
      <c r="IVX9" s="26">
        <f t="shared" si="96"/>
        <v>0</v>
      </c>
      <c r="IVY9" s="26">
        <f t="shared" si="96"/>
        <v>0</v>
      </c>
      <c r="IVZ9" s="26">
        <f t="shared" si="96"/>
        <v>0</v>
      </c>
      <c r="IWA9" s="26">
        <f t="shared" si="96"/>
        <v>0</v>
      </c>
      <c r="IWB9" s="26">
        <f t="shared" si="96"/>
        <v>0</v>
      </c>
      <c r="IWC9" s="26">
        <f t="shared" si="96"/>
        <v>0</v>
      </c>
      <c r="IWD9" s="26">
        <f t="shared" si="96"/>
        <v>0</v>
      </c>
      <c r="IWE9" s="26">
        <f t="shared" si="96"/>
        <v>0</v>
      </c>
      <c r="IWF9" s="26">
        <f t="shared" si="96"/>
        <v>0</v>
      </c>
      <c r="IWG9" s="26">
        <f t="shared" si="96"/>
        <v>0</v>
      </c>
      <c r="IWH9" s="26">
        <f t="shared" si="96"/>
        <v>0</v>
      </c>
      <c r="IWI9" s="26">
        <f t="shared" si="96"/>
        <v>0</v>
      </c>
      <c r="IWJ9" s="26">
        <f t="shared" si="96"/>
        <v>0</v>
      </c>
      <c r="IWK9" s="26">
        <f t="shared" si="96"/>
        <v>0</v>
      </c>
      <c r="IWL9" s="26">
        <f t="shared" si="96"/>
        <v>0</v>
      </c>
      <c r="IWM9" s="26">
        <f t="shared" si="96"/>
        <v>0</v>
      </c>
      <c r="IWN9" s="26">
        <f t="shared" si="96"/>
        <v>0</v>
      </c>
      <c r="IWO9" s="26">
        <f t="shared" si="96"/>
        <v>0</v>
      </c>
      <c r="IWP9" s="26">
        <f t="shared" si="96"/>
        <v>0</v>
      </c>
      <c r="IWQ9" s="26">
        <f t="shared" si="96"/>
        <v>0</v>
      </c>
      <c r="IWR9" s="26">
        <f t="shared" si="96"/>
        <v>0</v>
      </c>
      <c r="IWS9" s="26">
        <f t="shared" si="96"/>
        <v>0</v>
      </c>
      <c r="IWT9" s="26">
        <f t="shared" si="96"/>
        <v>0</v>
      </c>
      <c r="IWU9" s="26">
        <f t="shared" si="96"/>
        <v>0</v>
      </c>
      <c r="IWV9" s="26">
        <f t="shared" si="96"/>
        <v>0</v>
      </c>
      <c r="IWW9" s="26">
        <f t="shared" si="96"/>
        <v>0</v>
      </c>
      <c r="IWX9" s="26">
        <f t="shared" si="96"/>
        <v>0</v>
      </c>
      <c r="IWY9" s="26">
        <f t="shared" si="96"/>
        <v>0</v>
      </c>
      <c r="IWZ9" s="26">
        <f t="shared" si="96"/>
        <v>0</v>
      </c>
      <c r="IXA9" s="26">
        <f t="shared" si="96"/>
        <v>0</v>
      </c>
      <c r="IXB9" s="26">
        <f t="shared" si="96"/>
        <v>0</v>
      </c>
      <c r="IXC9" s="26">
        <f t="shared" si="96"/>
        <v>0</v>
      </c>
      <c r="IXD9" s="26">
        <f t="shared" si="96"/>
        <v>0</v>
      </c>
      <c r="IXE9" s="26">
        <f t="shared" si="96"/>
        <v>0</v>
      </c>
      <c r="IXF9" s="26">
        <f t="shared" si="96"/>
        <v>0</v>
      </c>
      <c r="IXG9" s="26">
        <f t="shared" si="96"/>
        <v>0</v>
      </c>
      <c r="IXH9" s="26">
        <f t="shared" si="96"/>
        <v>0</v>
      </c>
      <c r="IXI9" s="26">
        <f t="shared" si="96"/>
        <v>0</v>
      </c>
      <c r="IXJ9" s="26">
        <f t="shared" si="96"/>
        <v>0</v>
      </c>
      <c r="IXK9" s="26">
        <f t="shared" si="96"/>
        <v>0</v>
      </c>
      <c r="IXL9" s="26">
        <f t="shared" si="96"/>
        <v>0</v>
      </c>
      <c r="IXM9" s="26">
        <f t="shared" si="96"/>
        <v>0</v>
      </c>
      <c r="IXN9" s="26">
        <f t="shared" si="96"/>
        <v>0</v>
      </c>
      <c r="IXO9" s="26">
        <f t="shared" si="96"/>
        <v>0</v>
      </c>
      <c r="IXP9" s="26">
        <f t="shared" si="96"/>
        <v>0</v>
      </c>
      <c r="IXQ9" s="26">
        <f t="shared" si="96"/>
        <v>0</v>
      </c>
      <c r="IXR9" s="26">
        <f t="shared" si="96"/>
        <v>0</v>
      </c>
      <c r="IXS9" s="26">
        <f t="shared" si="96"/>
        <v>0</v>
      </c>
      <c r="IXT9" s="26">
        <f t="shared" si="96"/>
        <v>0</v>
      </c>
      <c r="IXU9" s="26">
        <f t="shared" si="96"/>
        <v>0</v>
      </c>
      <c r="IXV9" s="26">
        <f t="shared" si="96"/>
        <v>0</v>
      </c>
      <c r="IXW9" s="26">
        <f t="shared" si="96"/>
        <v>0</v>
      </c>
      <c r="IXX9" s="26">
        <f t="shared" si="96"/>
        <v>0</v>
      </c>
      <c r="IXY9" s="26">
        <f t="shared" si="96"/>
        <v>0</v>
      </c>
      <c r="IXZ9" s="26">
        <f t="shared" si="96"/>
        <v>0</v>
      </c>
      <c r="IYA9" s="26">
        <f t="shared" si="96"/>
        <v>0</v>
      </c>
      <c r="IYB9" s="26">
        <f t="shared" si="96"/>
        <v>0</v>
      </c>
      <c r="IYC9" s="26">
        <f t="shared" si="96"/>
        <v>0</v>
      </c>
      <c r="IYD9" s="26">
        <f t="shared" si="96"/>
        <v>0</v>
      </c>
      <c r="IYE9" s="26">
        <f t="shared" si="96"/>
        <v>0</v>
      </c>
      <c r="IYF9" s="26">
        <f t="shared" si="96"/>
        <v>0</v>
      </c>
      <c r="IYG9" s="26">
        <f t="shared" si="96"/>
        <v>0</v>
      </c>
      <c r="IYH9" s="26">
        <f t="shared" si="96"/>
        <v>0</v>
      </c>
      <c r="IYI9" s="26">
        <f t="shared" ref="IYI9:JAT9" si="97">IYG9+IYE9</f>
        <v>0</v>
      </c>
      <c r="IYJ9" s="26">
        <f t="shared" si="97"/>
        <v>0</v>
      </c>
      <c r="IYK9" s="26">
        <f t="shared" si="97"/>
        <v>0</v>
      </c>
      <c r="IYL9" s="26">
        <f t="shared" si="97"/>
        <v>0</v>
      </c>
      <c r="IYM9" s="26">
        <f t="shared" si="97"/>
        <v>0</v>
      </c>
      <c r="IYN9" s="26">
        <f t="shared" si="97"/>
        <v>0</v>
      </c>
      <c r="IYO9" s="26">
        <f t="shared" si="97"/>
        <v>0</v>
      </c>
      <c r="IYP9" s="26">
        <f t="shared" si="97"/>
        <v>0</v>
      </c>
      <c r="IYQ9" s="26">
        <f t="shared" si="97"/>
        <v>0</v>
      </c>
      <c r="IYR9" s="26">
        <f t="shared" si="97"/>
        <v>0</v>
      </c>
      <c r="IYS9" s="26">
        <f t="shared" si="97"/>
        <v>0</v>
      </c>
      <c r="IYT9" s="26">
        <f t="shared" si="97"/>
        <v>0</v>
      </c>
      <c r="IYU9" s="26">
        <f t="shared" si="97"/>
        <v>0</v>
      </c>
      <c r="IYV9" s="26">
        <f t="shared" si="97"/>
        <v>0</v>
      </c>
      <c r="IYW9" s="26">
        <f t="shared" si="97"/>
        <v>0</v>
      </c>
      <c r="IYX9" s="26">
        <f t="shared" si="97"/>
        <v>0</v>
      </c>
      <c r="IYY9" s="26">
        <f t="shared" si="97"/>
        <v>0</v>
      </c>
      <c r="IYZ9" s="26">
        <f t="shared" si="97"/>
        <v>0</v>
      </c>
      <c r="IZA9" s="26">
        <f t="shared" si="97"/>
        <v>0</v>
      </c>
      <c r="IZB9" s="26">
        <f t="shared" si="97"/>
        <v>0</v>
      </c>
      <c r="IZC9" s="26">
        <f t="shared" si="97"/>
        <v>0</v>
      </c>
      <c r="IZD9" s="26">
        <f t="shared" si="97"/>
        <v>0</v>
      </c>
      <c r="IZE9" s="26">
        <f t="shared" si="97"/>
        <v>0</v>
      </c>
      <c r="IZF9" s="26">
        <f t="shared" si="97"/>
        <v>0</v>
      </c>
      <c r="IZG9" s="26">
        <f t="shared" si="97"/>
        <v>0</v>
      </c>
      <c r="IZH9" s="26">
        <f t="shared" si="97"/>
        <v>0</v>
      </c>
      <c r="IZI9" s="26">
        <f t="shared" si="97"/>
        <v>0</v>
      </c>
      <c r="IZJ9" s="26">
        <f t="shared" si="97"/>
        <v>0</v>
      </c>
      <c r="IZK9" s="26">
        <f t="shared" si="97"/>
        <v>0</v>
      </c>
      <c r="IZL9" s="26">
        <f t="shared" si="97"/>
        <v>0</v>
      </c>
      <c r="IZM9" s="26">
        <f t="shared" si="97"/>
        <v>0</v>
      </c>
      <c r="IZN9" s="26">
        <f t="shared" si="97"/>
        <v>0</v>
      </c>
      <c r="IZO9" s="26">
        <f t="shared" si="97"/>
        <v>0</v>
      </c>
      <c r="IZP9" s="26">
        <f t="shared" si="97"/>
        <v>0</v>
      </c>
      <c r="IZQ9" s="26">
        <f t="shared" si="97"/>
        <v>0</v>
      </c>
      <c r="IZR9" s="26">
        <f t="shared" si="97"/>
        <v>0</v>
      </c>
      <c r="IZS9" s="26">
        <f t="shared" si="97"/>
        <v>0</v>
      </c>
      <c r="IZT9" s="26">
        <f t="shared" si="97"/>
        <v>0</v>
      </c>
      <c r="IZU9" s="26">
        <f t="shared" si="97"/>
        <v>0</v>
      </c>
      <c r="IZV9" s="26">
        <f t="shared" si="97"/>
        <v>0</v>
      </c>
      <c r="IZW9" s="26">
        <f t="shared" si="97"/>
        <v>0</v>
      </c>
      <c r="IZX9" s="26">
        <f t="shared" si="97"/>
        <v>0</v>
      </c>
      <c r="IZY9" s="26">
        <f t="shared" si="97"/>
        <v>0</v>
      </c>
      <c r="IZZ9" s="26">
        <f t="shared" si="97"/>
        <v>0</v>
      </c>
      <c r="JAA9" s="26">
        <f t="shared" si="97"/>
        <v>0</v>
      </c>
      <c r="JAB9" s="26">
        <f t="shared" si="97"/>
        <v>0</v>
      </c>
      <c r="JAC9" s="26">
        <f t="shared" si="97"/>
        <v>0</v>
      </c>
      <c r="JAD9" s="26">
        <f t="shared" si="97"/>
        <v>0</v>
      </c>
      <c r="JAE9" s="26">
        <f t="shared" si="97"/>
        <v>0</v>
      </c>
      <c r="JAF9" s="26">
        <f t="shared" si="97"/>
        <v>0</v>
      </c>
      <c r="JAG9" s="26">
        <f t="shared" si="97"/>
        <v>0</v>
      </c>
      <c r="JAH9" s="26">
        <f t="shared" si="97"/>
        <v>0</v>
      </c>
      <c r="JAI9" s="26">
        <f t="shared" si="97"/>
        <v>0</v>
      </c>
      <c r="JAJ9" s="26">
        <f t="shared" si="97"/>
        <v>0</v>
      </c>
      <c r="JAK9" s="26">
        <f t="shared" si="97"/>
        <v>0</v>
      </c>
      <c r="JAL9" s="26">
        <f t="shared" si="97"/>
        <v>0</v>
      </c>
      <c r="JAM9" s="26">
        <f t="shared" si="97"/>
        <v>0</v>
      </c>
      <c r="JAN9" s="26">
        <f t="shared" si="97"/>
        <v>0</v>
      </c>
      <c r="JAO9" s="26">
        <f t="shared" si="97"/>
        <v>0</v>
      </c>
      <c r="JAP9" s="26">
        <f t="shared" si="97"/>
        <v>0</v>
      </c>
      <c r="JAQ9" s="26">
        <f t="shared" si="97"/>
        <v>0</v>
      </c>
      <c r="JAR9" s="26">
        <f t="shared" si="97"/>
        <v>0</v>
      </c>
      <c r="JAS9" s="26">
        <f t="shared" si="97"/>
        <v>0</v>
      </c>
      <c r="JAT9" s="26">
        <f t="shared" si="97"/>
        <v>0</v>
      </c>
      <c r="JAU9" s="26">
        <f t="shared" ref="JAU9:JDF9" si="98">JAS9+JAQ9</f>
        <v>0</v>
      </c>
      <c r="JAV9" s="26">
        <f t="shared" si="98"/>
        <v>0</v>
      </c>
      <c r="JAW9" s="26">
        <f t="shared" si="98"/>
        <v>0</v>
      </c>
      <c r="JAX9" s="26">
        <f t="shared" si="98"/>
        <v>0</v>
      </c>
      <c r="JAY9" s="26">
        <f t="shared" si="98"/>
        <v>0</v>
      </c>
      <c r="JAZ9" s="26">
        <f t="shared" si="98"/>
        <v>0</v>
      </c>
      <c r="JBA9" s="26">
        <f t="shared" si="98"/>
        <v>0</v>
      </c>
      <c r="JBB9" s="26">
        <f t="shared" si="98"/>
        <v>0</v>
      </c>
      <c r="JBC9" s="26">
        <f t="shared" si="98"/>
        <v>0</v>
      </c>
      <c r="JBD9" s="26">
        <f t="shared" si="98"/>
        <v>0</v>
      </c>
      <c r="JBE9" s="26">
        <f t="shared" si="98"/>
        <v>0</v>
      </c>
      <c r="JBF9" s="26">
        <f t="shared" si="98"/>
        <v>0</v>
      </c>
      <c r="JBG9" s="26">
        <f t="shared" si="98"/>
        <v>0</v>
      </c>
      <c r="JBH9" s="26">
        <f t="shared" si="98"/>
        <v>0</v>
      </c>
      <c r="JBI9" s="26">
        <f t="shared" si="98"/>
        <v>0</v>
      </c>
      <c r="JBJ9" s="26">
        <f t="shared" si="98"/>
        <v>0</v>
      </c>
      <c r="JBK9" s="26">
        <f t="shared" si="98"/>
        <v>0</v>
      </c>
      <c r="JBL9" s="26">
        <f t="shared" si="98"/>
        <v>0</v>
      </c>
      <c r="JBM9" s="26">
        <f t="shared" si="98"/>
        <v>0</v>
      </c>
      <c r="JBN9" s="26">
        <f t="shared" si="98"/>
        <v>0</v>
      </c>
      <c r="JBO9" s="26">
        <f t="shared" si="98"/>
        <v>0</v>
      </c>
      <c r="JBP9" s="26">
        <f t="shared" si="98"/>
        <v>0</v>
      </c>
      <c r="JBQ9" s="26">
        <f t="shared" si="98"/>
        <v>0</v>
      </c>
      <c r="JBR9" s="26">
        <f t="shared" si="98"/>
        <v>0</v>
      </c>
      <c r="JBS9" s="26">
        <f t="shared" si="98"/>
        <v>0</v>
      </c>
      <c r="JBT9" s="26">
        <f t="shared" si="98"/>
        <v>0</v>
      </c>
      <c r="JBU9" s="26">
        <f t="shared" si="98"/>
        <v>0</v>
      </c>
      <c r="JBV9" s="26">
        <f t="shared" si="98"/>
        <v>0</v>
      </c>
      <c r="JBW9" s="26">
        <f t="shared" si="98"/>
        <v>0</v>
      </c>
      <c r="JBX9" s="26">
        <f t="shared" si="98"/>
        <v>0</v>
      </c>
      <c r="JBY9" s="26">
        <f t="shared" si="98"/>
        <v>0</v>
      </c>
      <c r="JBZ9" s="26">
        <f t="shared" si="98"/>
        <v>0</v>
      </c>
      <c r="JCA9" s="26">
        <f t="shared" si="98"/>
        <v>0</v>
      </c>
      <c r="JCB9" s="26">
        <f t="shared" si="98"/>
        <v>0</v>
      </c>
      <c r="JCC9" s="26">
        <f t="shared" si="98"/>
        <v>0</v>
      </c>
      <c r="JCD9" s="26">
        <f t="shared" si="98"/>
        <v>0</v>
      </c>
      <c r="JCE9" s="26">
        <f t="shared" si="98"/>
        <v>0</v>
      </c>
      <c r="JCF9" s="26">
        <f t="shared" si="98"/>
        <v>0</v>
      </c>
      <c r="JCG9" s="26">
        <f t="shared" si="98"/>
        <v>0</v>
      </c>
      <c r="JCH9" s="26">
        <f t="shared" si="98"/>
        <v>0</v>
      </c>
      <c r="JCI9" s="26">
        <f t="shared" si="98"/>
        <v>0</v>
      </c>
      <c r="JCJ9" s="26">
        <f t="shared" si="98"/>
        <v>0</v>
      </c>
      <c r="JCK9" s="26">
        <f t="shared" si="98"/>
        <v>0</v>
      </c>
      <c r="JCL9" s="26">
        <f t="shared" si="98"/>
        <v>0</v>
      </c>
      <c r="JCM9" s="26">
        <f t="shared" si="98"/>
        <v>0</v>
      </c>
      <c r="JCN9" s="26">
        <f t="shared" si="98"/>
        <v>0</v>
      </c>
      <c r="JCO9" s="26">
        <f t="shared" si="98"/>
        <v>0</v>
      </c>
      <c r="JCP9" s="26">
        <f t="shared" si="98"/>
        <v>0</v>
      </c>
      <c r="JCQ9" s="26">
        <f t="shared" si="98"/>
        <v>0</v>
      </c>
      <c r="JCR9" s="26">
        <f t="shared" si="98"/>
        <v>0</v>
      </c>
      <c r="JCS9" s="26">
        <f t="shared" si="98"/>
        <v>0</v>
      </c>
      <c r="JCT9" s="26">
        <f t="shared" si="98"/>
        <v>0</v>
      </c>
      <c r="JCU9" s="26">
        <f t="shared" si="98"/>
        <v>0</v>
      </c>
      <c r="JCV9" s="26">
        <f t="shared" si="98"/>
        <v>0</v>
      </c>
      <c r="JCW9" s="26">
        <f t="shared" si="98"/>
        <v>0</v>
      </c>
      <c r="JCX9" s="26">
        <f t="shared" si="98"/>
        <v>0</v>
      </c>
      <c r="JCY9" s="26">
        <f t="shared" si="98"/>
        <v>0</v>
      </c>
      <c r="JCZ9" s="26">
        <f t="shared" si="98"/>
        <v>0</v>
      </c>
      <c r="JDA9" s="26">
        <f t="shared" si="98"/>
        <v>0</v>
      </c>
      <c r="JDB9" s="26">
        <f t="shared" si="98"/>
        <v>0</v>
      </c>
      <c r="JDC9" s="26">
        <f t="shared" si="98"/>
        <v>0</v>
      </c>
      <c r="JDD9" s="26">
        <f t="shared" si="98"/>
        <v>0</v>
      </c>
      <c r="JDE9" s="26">
        <f t="shared" si="98"/>
        <v>0</v>
      </c>
      <c r="JDF9" s="26">
        <f t="shared" si="98"/>
        <v>0</v>
      </c>
      <c r="JDG9" s="26">
        <f t="shared" ref="JDG9:JFR9" si="99">JDE9+JDC9</f>
        <v>0</v>
      </c>
      <c r="JDH9" s="26">
        <f t="shared" si="99"/>
        <v>0</v>
      </c>
      <c r="JDI9" s="26">
        <f t="shared" si="99"/>
        <v>0</v>
      </c>
      <c r="JDJ9" s="26">
        <f t="shared" si="99"/>
        <v>0</v>
      </c>
      <c r="JDK9" s="26">
        <f t="shared" si="99"/>
        <v>0</v>
      </c>
      <c r="JDL9" s="26">
        <f t="shared" si="99"/>
        <v>0</v>
      </c>
      <c r="JDM9" s="26">
        <f t="shared" si="99"/>
        <v>0</v>
      </c>
      <c r="JDN9" s="26">
        <f t="shared" si="99"/>
        <v>0</v>
      </c>
      <c r="JDO9" s="26">
        <f t="shared" si="99"/>
        <v>0</v>
      </c>
      <c r="JDP9" s="26">
        <f t="shared" si="99"/>
        <v>0</v>
      </c>
      <c r="JDQ9" s="26">
        <f t="shared" si="99"/>
        <v>0</v>
      </c>
      <c r="JDR9" s="26">
        <f t="shared" si="99"/>
        <v>0</v>
      </c>
      <c r="JDS9" s="26">
        <f t="shared" si="99"/>
        <v>0</v>
      </c>
      <c r="JDT9" s="26">
        <f t="shared" si="99"/>
        <v>0</v>
      </c>
      <c r="JDU9" s="26">
        <f t="shared" si="99"/>
        <v>0</v>
      </c>
      <c r="JDV9" s="26">
        <f t="shared" si="99"/>
        <v>0</v>
      </c>
      <c r="JDW9" s="26">
        <f t="shared" si="99"/>
        <v>0</v>
      </c>
      <c r="JDX9" s="26">
        <f t="shared" si="99"/>
        <v>0</v>
      </c>
      <c r="JDY9" s="26">
        <f t="shared" si="99"/>
        <v>0</v>
      </c>
      <c r="JDZ9" s="26">
        <f t="shared" si="99"/>
        <v>0</v>
      </c>
      <c r="JEA9" s="26">
        <f t="shared" si="99"/>
        <v>0</v>
      </c>
      <c r="JEB9" s="26">
        <f t="shared" si="99"/>
        <v>0</v>
      </c>
      <c r="JEC9" s="26">
        <f t="shared" si="99"/>
        <v>0</v>
      </c>
      <c r="JED9" s="26">
        <f t="shared" si="99"/>
        <v>0</v>
      </c>
      <c r="JEE9" s="26">
        <f t="shared" si="99"/>
        <v>0</v>
      </c>
      <c r="JEF9" s="26">
        <f t="shared" si="99"/>
        <v>0</v>
      </c>
      <c r="JEG9" s="26">
        <f t="shared" si="99"/>
        <v>0</v>
      </c>
      <c r="JEH9" s="26">
        <f t="shared" si="99"/>
        <v>0</v>
      </c>
      <c r="JEI9" s="26">
        <f t="shared" si="99"/>
        <v>0</v>
      </c>
      <c r="JEJ9" s="26">
        <f t="shared" si="99"/>
        <v>0</v>
      </c>
      <c r="JEK9" s="26">
        <f t="shared" si="99"/>
        <v>0</v>
      </c>
      <c r="JEL9" s="26">
        <f t="shared" si="99"/>
        <v>0</v>
      </c>
      <c r="JEM9" s="26">
        <f t="shared" si="99"/>
        <v>0</v>
      </c>
      <c r="JEN9" s="26">
        <f t="shared" si="99"/>
        <v>0</v>
      </c>
      <c r="JEO9" s="26">
        <f t="shared" si="99"/>
        <v>0</v>
      </c>
      <c r="JEP9" s="26">
        <f t="shared" si="99"/>
        <v>0</v>
      </c>
      <c r="JEQ9" s="26">
        <f t="shared" si="99"/>
        <v>0</v>
      </c>
      <c r="JER9" s="26">
        <f t="shared" si="99"/>
        <v>0</v>
      </c>
      <c r="JES9" s="26">
        <f t="shared" si="99"/>
        <v>0</v>
      </c>
      <c r="JET9" s="26">
        <f t="shared" si="99"/>
        <v>0</v>
      </c>
      <c r="JEU9" s="26">
        <f t="shared" si="99"/>
        <v>0</v>
      </c>
      <c r="JEV9" s="26">
        <f t="shared" si="99"/>
        <v>0</v>
      </c>
      <c r="JEW9" s="26">
        <f t="shared" si="99"/>
        <v>0</v>
      </c>
      <c r="JEX9" s="26">
        <f t="shared" si="99"/>
        <v>0</v>
      </c>
      <c r="JEY9" s="26">
        <f t="shared" si="99"/>
        <v>0</v>
      </c>
      <c r="JEZ9" s="26">
        <f t="shared" si="99"/>
        <v>0</v>
      </c>
      <c r="JFA9" s="26">
        <f t="shared" si="99"/>
        <v>0</v>
      </c>
      <c r="JFB9" s="26">
        <f t="shared" si="99"/>
        <v>0</v>
      </c>
      <c r="JFC9" s="26">
        <f t="shared" si="99"/>
        <v>0</v>
      </c>
      <c r="JFD9" s="26">
        <f t="shared" si="99"/>
        <v>0</v>
      </c>
      <c r="JFE9" s="26">
        <f t="shared" si="99"/>
        <v>0</v>
      </c>
      <c r="JFF9" s="26">
        <f t="shared" si="99"/>
        <v>0</v>
      </c>
      <c r="JFG9" s="26">
        <f t="shared" si="99"/>
        <v>0</v>
      </c>
      <c r="JFH9" s="26">
        <f t="shared" si="99"/>
        <v>0</v>
      </c>
      <c r="JFI9" s="26">
        <f t="shared" si="99"/>
        <v>0</v>
      </c>
      <c r="JFJ9" s="26">
        <f t="shared" si="99"/>
        <v>0</v>
      </c>
      <c r="JFK9" s="26">
        <f t="shared" si="99"/>
        <v>0</v>
      </c>
      <c r="JFL9" s="26">
        <f t="shared" si="99"/>
        <v>0</v>
      </c>
      <c r="JFM9" s="26">
        <f t="shared" si="99"/>
        <v>0</v>
      </c>
      <c r="JFN9" s="26">
        <f t="shared" si="99"/>
        <v>0</v>
      </c>
      <c r="JFO9" s="26">
        <f t="shared" si="99"/>
        <v>0</v>
      </c>
      <c r="JFP9" s="26">
        <f t="shared" si="99"/>
        <v>0</v>
      </c>
      <c r="JFQ9" s="26">
        <f t="shared" si="99"/>
        <v>0</v>
      </c>
      <c r="JFR9" s="26">
        <f t="shared" si="99"/>
        <v>0</v>
      </c>
      <c r="JFS9" s="26">
        <f t="shared" ref="JFS9:JID9" si="100">JFQ9+JFO9</f>
        <v>0</v>
      </c>
      <c r="JFT9" s="26">
        <f t="shared" si="100"/>
        <v>0</v>
      </c>
      <c r="JFU9" s="26">
        <f t="shared" si="100"/>
        <v>0</v>
      </c>
      <c r="JFV9" s="26">
        <f t="shared" si="100"/>
        <v>0</v>
      </c>
      <c r="JFW9" s="26">
        <f t="shared" si="100"/>
        <v>0</v>
      </c>
      <c r="JFX9" s="26">
        <f t="shared" si="100"/>
        <v>0</v>
      </c>
      <c r="JFY9" s="26">
        <f t="shared" si="100"/>
        <v>0</v>
      </c>
      <c r="JFZ9" s="26">
        <f t="shared" si="100"/>
        <v>0</v>
      </c>
      <c r="JGA9" s="26">
        <f t="shared" si="100"/>
        <v>0</v>
      </c>
      <c r="JGB9" s="26">
        <f t="shared" si="100"/>
        <v>0</v>
      </c>
      <c r="JGC9" s="26">
        <f t="shared" si="100"/>
        <v>0</v>
      </c>
      <c r="JGD9" s="26">
        <f t="shared" si="100"/>
        <v>0</v>
      </c>
      <c r="JGE9" s="26">
        <f t="shared" si="100"/>
        <v>0</v>
      </c>
      <c r="JGF9" s="26">
        <f t="shared" si="100"/>
        <v>0</v>
      </c>
      <c r="JGG9" s="26">
        <f t="shared" si="100"/>
        <v>0</v>
      </c>
      <c r="JGH9" s="26">
        <f t="shared" si="100"/>
        <v>0</v>
      </c>
      <c r="JGI9" s="26">
        <f t="shared" si="100"/>
        <v>0</v>
      </c>
      <c r="JGJ9" s="26">
        <f t="shared" si="100"/>
        <v>0</v>
      </c>
      <c r="JGK9" s="26">
        <f t="shared" si="100"/>
        <v>0</v>
      </c>
      <c r="JGL9" s="26">
        <f t="shared" si="100"/>
        <v>0</v>
      </c>
      <c r="JGM9" s="26">
        <f t="shared" si="100"/>
        <v>0</v>
      </c>
      <c r="JGN9" s="26">
        <f t="shared" si="100"/>
        <v>0</v>
      </c>
      <c r="JGO9" s="26">
        <f t="shared" si="100"/>
        <v>0</v>
      </c>
      <c r="JGP9" s="26">
        <f t="shared" si="100"/>
        <v>0</v>
      </c>
      <c r="JGQ9" s="26">
        <f t="shared" si="100"/>
        <v>0</v>
      </c>
      <c r="JGR9" s="26">
        <f t="shared" si="100"/>
        <v>0</v>
      </c>
      <c r="JGS9" s="26">
        <f t="shared" si="100"/>
        <v>0</v>
      </c>
      <c r="JGT9" s="26">
        <f t="shared" si="100"/>
        <v>0</v>
      </c>
      <c r="JGU9" s="26">
        <f t="shared" si="100"/>
        <v>0</v>
      </c>
      <c r="JGV9" s="26">
        <f t="shared" si="100"/>
        <v>0</v>
      </c>
      <c r="JGW9" s="26">
        <f t="shared" si="100"/>
        <v>0</v>
      </c>
      <c r="JGX9" s="26">
        <f t="shared" si="100"/>
        <v>0</v>
      </c>
      <c r="JGY9" s="26">
        <f t="shared" si="100"/>
        <v>0</v>
      </c>
      <c r="JGZ9" s="26">
        <f t="shared" si="100"/>
        <v>0</v>
      </c>
      <c r="JHA9" s="26">
        <f t="shared" si="100"/>
        <v>0</v>
      </c>
      <c r="JHB9" s="26">
        <f t="shared" si="100"/>
        <v>0</v>
      </c>
      <c r="JHC9" s="26">
        <f t="shared" si="100"/>
        <v>0</v>
      </c>
      <c r="JHD9" s="26">
        <f t="shared" si="100"/>
        <v>0</v>
      </c>
      <c r="JHE9" s="26">
        <f t="shared" si="100"/>
        <v>0</v>
      </c>
      <c r="JHF9" s="26">
        <f t="shared" si="100"/>
        <v>0</v>
      </c>
      <c r="JHG9" s="26">
        <f t="shared" si="100"/>
        <v>0</v>
      </c>
      <c r="JHH9" s="26">
        <f t="shared" si="100"/>
        <v>0</v>
      </c>
      <c r="JHI9" s="26">
        <f t="shared" si="100"/>
        <v>0</v>
      </c>
      <c r="JHJ9" s="26">
        <f t="shared" si="100"/>
        <v>0</v>
      </c>
      <c r="JHK9" s="26">
        <f t="shared" si="100"/>
        <v>0</v>
      </c>
      <c r="JHL9" s="26">
        <f t="shared" si="100"/>
        <v>0</v>
      </c>
      <c r="JHM9" s="26">
        <f t="shared" si="100"/>
        <v>0</v>
      </c>
      <c r="JHN9" s="26">
        <f t="shared" si="100"/>
        <v>0</v>
      </c>
      <c r="JHO9" s="26">
        <f t="shared" si="100"/>
        <v>0</v>
      </c>
      <c r="JHP9" s="26">
        <f t="shared" si="100"/>
        <v>0</v>
      </c>
      <c r="JHQ9" s="26">
        <f t="shared" si="100"/>
        <v>0</v>
      </c>
      <c r="JHR9" s="26">
        <f t="shared" si="100"/>
        <v>0</v>
      </c>
      <c r="JHS9" s="26">
        <f t="shared" si="100"/>
        <v>0</v>
      </c>
      <c r="JHT9" s="26">
        <f t="shared" si="100"/>
        <v>0</v>
      </c>
      <c r="JHU9" s="26">
        <f t="shared" si="100"/>
        <v>0</v>
      </c>
      <c r="JHV9" s="26">
        <f t="shared" si="100"/>
        <v>0</v>
      </c>
      <c r="JHW9" s="26">
        <f t="shared" si="100"/>
        <v>0</v>
      </c>
      <c r="JHX9" s="26">
        <f t="shared" si="100"/>
        <v>0</v>
      </c>
      <c r="JHY9" s="26">
        <f t="shared" si="100"/>
        <v>0</v>
      </c>
      <c r="JHZ9" s="26">
        <f t="shared" si="100"/>
        <v>0</v>
      </c>
      <c r="JIA9" s="26">
        <f t="shared" si="100"/>
        <v>0</v>
      </c>
      <c r="JIB9" s="26">
        <f t="shared" si="100"/>
        <v>0</v>
      </c>
      <c r="JIC9" s="26">
        <f t="shared" si="100"/>
        <v>0</v>
      </c>
      <c r="JID9" s="26">
        <f t="shared" si="100"/>
        <v>0</v>
      </c>
      <c r="JIE9" s="26">
        <f t="shared" ref="JIE9:JKP9" si="101">JIC9+JIA9</f>
        <v>0</v>
      </c>
      <c r="JIF9" s="26">
        <f t="shared" si="101"/>
        <v>0</v>
      </c>
      <c r="JIG9" s="26">
        <f t="shared" si="101"/>
        <v>0</v>
      </c>
      <c r="JIH9" s="26">
        <f t="shared" si="101"/>
        <v>0</v>
      </c>
      <c r="JII9" s="26">
        <f t="shared" si="101"/>
        <v>0</v>
      </c>
      <c r="JIJ9" s="26">
        <f t="shared" si="101"/>
        <v>0</v>
      </c>
      <c r="JIK9" s="26">
        <f t="shared" si="101"/>
        <v>0</v>
      </c>
      <c r="JIL9" s="26">
        <f t="shared" si="101"/>
        <v>0</v>
      </c>
      <c r="JIM9" s="26">
        <f t="shared" si="101"/>
        <v>0</v>
      </c>
      <c r="JIN9" s="26">
        <f t="shared" si="101"/>
        <v>0</v>
      </c>
      <c r="JIO9" s="26">
        <f t="shared" si="101"/>
        <v>0</v>
      </c>
      <c r="JIP9" s="26">
        <f t="shared" si="101"/>
        <v>0</v>
      </c>
      <c r="JIQ9" s="26">
        <f t="shared" si="101"/>
        <v>0</v>
      </c>
      <c r="JIR9" s="26">
        <f t="shared" si="101"/>
        <v>0</v>
      </c>
      <c r="JIS9" s="26">
        <f t="shared" si="101"/>
        <v>0</v>
      </c>
      <c r="JIT9" s="26">
        <f t="shared" si="101"/>
        <v>0</v>
      </c>
      <c r="JIU9" s="26">
        <f t="shared" si="101"/>
        <v>0</v>
      </c>
      <c r="JIV9" s="26">
        <f t="shared" si="101"/>
        <v>0</v>
      </c>
      <c r="JIW9" s="26">
        <f t="shared" si="101"/>
        <v>0</v>
      </c>
      <c r="JIX9" s="26">
        <f t="shared" si="101"/>
        <v>0</v>
      </c>
      <c r="JIY9" s="26">
        <f t="shared" si="101"/>
        <v>0</v>
      </c>
      <c r="JIZ9" s="26">
        <f t="shared" si="101"/>
        <v>0</v>
      </c>
      <c r="JJA9" s="26">
        <f t="shared" si="101"/>
        <v>0</v>
      </c>
      <c r="JJB9" s="26">
        <f t="shared" si="101"/>
        <v>0</v>
      </c>
      <c r="JJC9" s="26">
        <f t="shared" si="101"/>
        <v>0</v>
      </c>
      <c r="JJD9" s="26">
        <f t="shared" si="101"/>
        <v>0</v>
      </c>
      <c r="JJE9" s="26">
        <f t="shared" si="101"/>
        <v>0</v>
      </c>
      <c r="JJF9" s="26">
        <f t="shared" si="101"/>
        <v>0</v>
      </c>
      <c r="JJG9" s="26">
        <f t="shared" si="101"/>
        <v>0</v>
      </c>
      <c r="JJH9" s="26">
        <f t="shared" si="101"/>
        <v>0</v>
      </c>
      <c r="JJI9" s="26">
        <f t="shared" si="101"/>
        <v>0</v>
      </c>
      <c r="JJJ9" s="26">
        <f t="shared" si="101"/>
        <v>0</v>
      </c>
      <c r="JJK9" s="26">
        <f t="shared" si="101"/>
        <v>0</v>
      </c>
      <c r="JJL9" s="26">
        <f t="shared" si="101"/>
        <v>0</v>
      </c>
      <c r="JJM9" s="26">
        <f t="shared" si="101"/>
        <v>0</v>
      </c>
      <c r="JJN9" s="26">
        <f t="shared" si="101"/>
        <v>0</v>
      </c>
      <c r="JJO9" s="26">
        <f t="shared" si="101"/>
        <v>0</v>
      </c>
      <c r="JJP9" s="26">
        <f t="shared" si="101"/>
        <v>0</v>
      </c>
      <c r="JJQ9" s="26">
        <f t="shared" si="101"/>
        <v>0</v>
      </c>
      <c r="JJR9" s="26">
        <f t="shared" si="101"/>
        <v>0</v>
      </c>
      <c r="JJS9" s="26">
        <f t="shared" si="101"/>
        <v>0</v>
      </c>
      <c r="JJT9" s="26">
        <f t="shared" si="101"/>
        <v>0</v>
      </c>
      <c r="JJU9" s="26">
        <f t="shared" si="101"/>
        <v>0</v>
      </c>
      <c r="JJV9" s="26">
        <f t="shared" si="101"/>
        <v>0</v>
      </c>
      <c r="JJW9" s="26">
        <f t="shared" si="101"/>
        <v>0</v>
      </c>
      <c r="JJX9" s="26">
        <f t="shared" si="101"/>
        <v>0</v>
      </c>
      <c r="JJY9" s="26">
        <f t="shared" si="101"/>
        <v>0</v>
      </c>
      <c r="JJZ9" s="26">
        <f t="shared" si="101"/>
        <v>0</v>
      </c>
      <c r="JKA9" s="26">
        <f t="shared" si="101"/>
        <v>0</v>
      </c>
      <c r="JKB9" s="26">
        <f t="shared" si="101"/>
        <v>0</v>
      </c>
      <c r="JKC9" s="26">
        <f t="shared" si="101"/>
        <v>0</v>
      </c>
      <c r="JKD9" s="26">
        <f t="shared" si="101"/>
        <v>0</v>
      </c>
      <c r="JKE9" s="26">
        <f t="shared" si="101"/>
        <v>0</v>
      </c>
      <c r="JKF9" s="26">
        <f t="shared" si="101"/>
        <v>0</v>
      </c>
      <c r="JKG9" s="26">
        <f t="shared" si="101"/>
        <v>0</v>
      </c>
      <c r="JKH9" s="26">
        <f t="shared" si="101"/>
        <v>0</v>
      </c>
      <c r="JKI9" s="26">
        <f t="shared" si="101"/>
        <v>0</v>
      </c>
      <c r="JKJ9" s="26">
        <f t="shared" si="101"/>
        <v>0</v>
      </c>
      <c r="JKK9" s="26">
        <f t="shared" si="101"/>
        <v>0</v>
      </c>
      <c r="JKL9" s="26">
        <f t="shared" si="101"/>
        <v>0</v>
      </c>
      <c r="JKM9" s="26">
        <f t="shared" si="101"/>
        <v>0</v>
      </c>
      <c r="JKN9" s="26">
        <f t="shared" si="101"/>
        <v>0</v>
      </c>
      <c r="JKO9" s="26">
        <f t="shared" si="101"/>
        <v>0</v>
      </c>
      <c r="JKP9" s="26">
        <f t="shared" si="101"/>
        <v>0</v>
      </c>
      <c r="JKQ9" s="26">
        <f t="shared" ref="JKQ9:JNB9" si="102">JKO9+JKM9</f>
        <v>0</v>
      </c>
      <c r="JKR9" s="26">
        <f t="shared" si="102"/>
        <v>0</v>
      </c>
      <c r="JKS9" s="26">
        <f t="shared" si="102"/>
        <v>0</v>
      </c>
      <c r="JKT9" s="26">
        <f t="shared" si="102"/>
        <v>0</v>
      </c>
      <c r="JKU9" s="26">
        <f t="shared" si="102"/>
        <v>0</v>
      </c>
      <c r="JKV9" s="26">
        <f t="shared" si="102"/>
        <v>0</v>
      </c>
      <c r="JKW9" s="26">
        <f t="shared" si="102"/>
        <v>0</v>
      </c>
      <c r="JKX9" s="26">
        <f t="shared" si="102"/>
        <v>0</v>
      </c>
      <c r="JKY9" s="26">
        <f t="shared" si="102"/>
        <v>0</v>
      </c>
      <c r="JKZ9" s="26">
        <f t="shared" si="102"/>
        <v>0</v>
      </c>
      <c r="JLA9" s="26">
        <f t="shared" si="102"/>
        <v>0</v>
      </c>
      <c r="JLB9" s="26">
        <f t="shared" si="102"/>
        <v>0</v>
      </c>
      <c r="JLC9" s="26">
        <f t="shared" si="102"/>
        <v>0</v>
      </c>
      <c r="JLD9" s="26">
        <f t="shared" si="102"/>
        <v>0</v>
      </c>
      <c r="JLE9" s="26">
        <f t="shared" si="102"/>
        <v>0</v>
      </c>
      <c r="JLF9" s="26">
        <f t="shared" si="102"/>
        <v>0</v>
      </c>
      <c r="JLG9" s="26">
        <f t="shared" si="102"/>
        <v>0</v>
      </c>
      <c r="JLH9" s="26">
        <f t="shared" si="102"/>
        <v>0</v>
      </c>
      <c r="JLI9" s="26">
        <f t="shared" si="102"/>
        <v>0</v>
      </c>
      <c r="JLJ9" s="26">
        <f t="shared" si="102"/>
        <v>0</v>
      </c>
      <c r="JLK9" s="26">
        <f t="shared" si="102"/>
        <v>0</v>
      </c>
      <c r="JLL9" s="26">
        <f t="shared" si="102"/>
        <v>0</v>
      </c>
      <c r="JLM9" s="26">
        <f t="shared" si="102"/>
        <v>0</v>
      </c>
      <c r="JLN9" s="26">
        <f t="shared" si="102"/>
        <v>0</v>
      </c>
      <c r="JLO9" s="26">
        <f t="shared" si="102"/>
        <v>0</v>
      </c>
      <c r="JLP9" s="26">
        <f t="shared" si="102"/>
        <v>0</v>
      </c>
      <c r="JLQ9" s="26">
        <f t="shared" si="102"/>
        <v>0</v>
      </c>
      <c r="JLR9" s="26">
        <f t="shared" si="102"/>
        <v>0</v>
      </c>
      <c r="JLS9" s="26">
        <f t="shared" si="102"/>
        <v>0</v>
      </c>
      <c r="JLT9" s="26">
        <f t="shared" si="102"/>
        <v>0</v>
      </c>
      <c r="JLU9" s="26">
        <f t="shared" si="102"/>
        <v>0</v>
      </c>
      <c r="JLV9" s="26">
        <f t="shared" si="102"/>
        <v>0</v>
      </c>
      <c r="JLW9" s="26">
        <f t="shared" si="102"/>
        <v>0</v>
      </c>
      <c r="JLX9" s="26">
        <f t="shared" si="102"/>
        <v>0</v>
      </c>
      <c r="JLY9" s="26">
        <f t="shared" si="102"/>
        <v>0</v>
      </c>
      <c r="JLZ9" s="26">
        <f t="shared" si="102"/>
        <v>0</v>
      </c>
      <c r="JMA9" s="26">
        <f t="shared" si="102"/>
        <v>0</v>
      </c>
      <c r="JMB9" s="26">
        <f t="shared" si="102"/>
        <v>0</v>
      </c>
      <c r="JMC9" s="26">
        <f t="shared" si="102"/>
        <v>0</v>
      </c>
      <c r="JMD9" s="26">
        <f t="shared" si="102"/>
        <v>0</v>
      </c>
      <c r="JME9" s="26">
        <f t="shared" si="102"/>
        <v>0</v>
      </c>
      <c r="JMF9" s="26">
        <f t="shared" si="102"/>
        <v>0</v>
      </c>
      <c r="JMG9" s="26">
        <f t="shared" si="102"/>
        <v>0</v>
      </c>
      <c r="JMH9" s="26">
        <f t="shared" si="102"/>
        <v>0</v>
      </c>
      <c r="JMI9" s="26">
        <f t="shared" si="102"/>
        <v>0</v>
      </c>
      <c r="JMJ9" s="26">
        <f t="shared" si="102"/>
        <v>0</v>
      </c>
      <c r="JMK9" s="26">
        <f t="shared" si="102"/>
        <v>0</v>
      </c>
      <c r="JML9" s="26">
        <f t="shared" si="102"/>
        <v>0</v>
      </c>
      <c r="JMM9" s="26">
        <f t="shared" si="102"/>
        <v>0</v>
      </c>
      <c r="JMN9" s="26">
        <f t="shared" si="102"/>
        <v>0</v>
      </c>
      <c r="JMO9" s="26">
        <f t="shared" si="102"/>
        <v>0</v>
      </c>
      <c r="JMP9" s="26">
        <f t="shared" si="102"/>
        <v>0</v>
      </c>
      <c r="JMQ9" s="26">
        <f t="shared" si="102"/>
        <v>0</v>
      </c>
      <c r="JMR9" s="26">
        <f t="shared" si="102"/>
        <v>0</v>
      </c>
      <c r="JMS9" s="26">
        <f t="shared" si="102"/>
        <v>0</v>
      </c>
      <c r="JMT9" s="26">
        <f t="shared" si="102"/>
        <v>0</v>
      </c>
      <c r="JMU9" s="26">
        <f t="shared" si="102"/>
        <v>0</v>
      </c>
      <c r="JMV9" s="26">
        <f t="shared" si="102"/>
        <v>0</v>
      </c>
      <c r="JMW9" s="26">
        <f t="shared" si="102"/>
        <v>0</v>
      </c>
      <c r="JMX9" s="26">
        <f t="shared" si="102"/>
        <v>0</v>
      </c>
      <c r="JMY9" s="26">
        <f t="shared" si="102"/>
        <v>0</v>
      </c>
      <c r="JMZ9" s="26">
        <f t="shared" si="102"/>
        <v>0</v>
      </c>
      <c r="JNA9" s="26">
        <f t="shared" si="102"/>
        <v>0</v>
      </c>
      <c r="JNB9" s="26">
        <f t="shared" si="102"/>
        <v>0</v>
      </c>
      <c r="JNC9" s="26">
        <f t="shared" ref="JNC9:JPN9" si="103">JNA9+JMY9</f>
        <v>0</v>
      </c>
      <c r="JND9" s="26">
        <f t="shared" si="103"/>
        <v>0</v>
      </c>
      <c r="JNE9" s="26">
        <f t="shared" si="103"/>
        <v>0</v>
      </c>
      <c r="JNF9" s="26">
        <f t="shared" si="103"/>
        <v>0</v>
      </c>
      <c r="JNG9" s="26">
        <f t="shared" si="103"/>
        <v>0</v>
      </c>
      <c r="JNH9" s="26">
        <f t="shared" si="103"/>
        <v>0</v>
      </c>
      <c r="JNI9" s="26">
        <f t="shared" si="103"/>
        <v>0</v>
      </c>
      <c r="JNJ9" s="26">
        <f t="shared" si="103"/>
        <v>0</v>
      </c>
      <c r="JNK9" s="26">
        <f t="shared" si="103"/>
        <v>0</v>
      </c>
      <c r="JNL9" s="26">
        <f t="shared" si="103"/>
        <v>0</v>
      </c>
      <c r="JNM9" s="26">
        <f t="shared" si="103"/>
        <v>0</v>
      </c>
      <c r="JNN9" s="26">
        <f t="shared" si="103"/>
        <v>0</v>
      </c>
      <c r="JNO9" s="26">
        <f t="shared" si="103"/>
        <v>0</v>
      </c>
      <c r="JNP9" s="26">
        <f t="shared" si="103"/>
        <v>0</v>
      </c>
      <c r="JNQ9" s="26">
        <f t="shared" si="103"/>
        <v>0</v>
      </c>
      <c r="JNR9" s="26">
        <f t="shared" si="103"/>
        <v>0</v>
      </c>
      <c r="JNS9" s="26">
        <f t="shared" si="103"/>
        <v>0</v>
      </c>
      <c r="JNT9" s="26">
        <f t="shared" si="103"/>
        <v>0</v>
      </c>
      <c r="JNU9" s="26">
        <f t="shared" si="103"/>
        <v>0</v>
      </c>
      <c r="JNV9" s="26">
        <f t="shared" si="103"/>
        <v>0</v>
      </c>
      <c r="JNW9" s="26">
        <f t="shared" si="103"/>
        <v>0</v>
      </c>
      <c r="JNX9" s="26">
        <f t="shared" si="103"/>
        <v>0</v>
      </c>
      <c r="JNY9" s="26">
        <f t="shared" si="103"/>
        <v>0</v>
      </c>
      <c r="JNZ9" s="26">
        <f t="shared" si="103"/>
        <v>0</v>
      </c>
      <c r="JOA9" s="26">
        <f t="shared" si="103"/>
        <v>0</v>
      </c>
      <c r="JOB9" s="26">
        <f t="shared" si="103"/>
        <v>0</v>
      </c>
      <c r="JOC9" s="26">
        <f t="shared" si="103"/>
        <v>0</v>
      </c>
      <c r="JOD9" s="26">
        <f t="shared" si="103"/>
        <v>0</v>
      </c>
      <c r="JOE9" s="26">
        <f t="shared" si="103"/>
        <v>0</v>
      </c>
      <c r="JOF9" s="26">
        <f t="shared" si="103"/>
        <v>0</v>
      </c>
      <c r="JOG9" s="26">
        <f t="shared" si="103"/>
        <v>0</v>
      </c>
      <c r="JOH9" s="26">
        <f t="shared" si="103"/>
        <v>0</v>
      </c>
      <c r="JOI9" s="26">
        <f t="shared" si="103"/>
        <v>0</v>
      </c>
      <c r="JOJ9" s="26">
        <f t="shared" si="103"/>
        <v>0</v>
      </c>
      <c r="JOK9" s="26">
        <f t="shared" si="103"/>
        <v>0</v>
      </c>
      <c r="JOL9" s="26">
        <f t="shared" si="103"/>
        <v>0</v>
      </c>
      <c r="JOM9" s="26">
        <f t="shared" si="103"/>
        <v>0</v>
      </c>
      <c r="JON9" s="26">
        <f t="shared" si="103"/>
        <v>0</v>
      </c>
      <c r="JOO9" s="26">
        <f t="shared" si="103"/>
        <v>0</v>
      </c>
      <c r="JOP9" s="26">
        <f t="shared" si="103"/>
        <v>0</v>
      </c>
      <c r="JOQ9" s="26">
        <f t="shared" si="103"/>
        <v>0</v>
      </c>
      <c r="JOR9" s="26">
        <f t="shared" si="103"/>
        <v>0</v>
      </c>
      <c r="JOS9" s="26">
        <f t="shared" si="103"/>
        <v>0</v>
      </c>
      <c r="JOT9" s="26">
        <f t="shared" si="103"/>
        <v>0</v>
      </c>
      <c r="JOU9" s="26">
        <f t="shared" si="103"/>
        <v>0</v>
      </c>
      <c r="JOV9" s="26">
        <f t="shared" si="103"/>
        <v>0</v>
      </c>
      <c r="JOW9" s="26">
        <f t="shared" si="103"/>
        <v>0</v>
      </c>
      <c r="JOX9" s="26">
        <f t="shared" si="103"/>
        <v>0</v>
      </c>
      <c r="JOY9" s="26">
        <f t="shared" si="103"/>
        <v>0</v>
      </c>
      <c r="JOZ9" s="26">
        <f t="shared" si="103"/>
        <v>0</v>
      </c>
      <c r="JPA9" s="26">
        <f t="shared" si="103"/>
        <v>0</v>
      </c>
      <c r="JPB9" s="26">
        <f t="shared" si="103"/>
        <v>0</v>
      </c>
      <c r="JPC9" s="26">
        <f t="shared" si="103"/>
        <v>0</v>
      </c>
      <c r="JPD9" s="26">
        <f t="shared" si="103"/>
        <v>0</v>
      </c>
      <c r="JPE9" s="26">
        <f t="shared" si="103"/>
        <v>0</v>
      </c>
      <c r="JPF9" s="26">
        <f t="shared" si="103"/>
        <v>0</v>
      </c>
      <c r="JPG9" s="26">
        <f t="shared" si="103"/>
        <v>0</v>
      </c>
      <c r="JPH9" s="26">
        <f t="shared" si="103"/>
        <v>0</v>
      </c>
      <c r="JPI9" s="26">
        <f t="shared" si="103"/>
        <v>0</v>
      </c>
      <c r="JPJ9" s="26">
        <f t="shared" si="103"/>
        <v>0</v>
      </c>
      <c r="JPK9" s="26">
        <f t="shared" si="103"/>
        <v>0</v>
      </c>
      <c r="JPL9" s="26">
        <f t="shared" si="103"/>
        <v>0</v>
      </c>
      <c r="JPM9" s="26">
        <f t="shared" si="103"/>
        <v>0</v>
      </c>
      <c r="JPN9" s="26">
        <f t="shared" si="103"/>
        <v>0</v>
      </c>
      <c r="JPO9" s="26">
        <f t="shared" ref="JPO9:JRZ9" si="104">JPM9+JPK9</f>
        <v>0</v>
      </c>
      <c r="JPP9" s="26">
        <f t="shared" si="104"/>
        <v>0</v>
      </c>
      <c r="JPQ9" s="26">
        <f t="shared" si="104"/>
        <v>0</v>
      </c>
      <c r="JPR9" s="26">
        <f t="shared" si="104"/>
        <v>0</v>
      </c>
      <c r="JPS9" s="26">
        <f t="shared" si="104"/>
        <v>0</v>
      </c>
      <c r="JPT9" s="26">
        <f t="shared" si="104"/>
        <v>0</v>
      </c>
      <c r="JPU9" s="26">
        <f t="shared" si="104"/>
        <v>0</v>
      </c>
      <c r="JPV9" s="26">
        <f t="shared" si="104"/>
        <v>0</v>
      </c>
      <c r="JPW9" s="26">
        <f t="shared" si="104"/>
        <v>0</v>
      </c>
      <c r="JPX9" s="26">
        <f t="shared" si="104"/>
        <v>0</v>
      </c>
      <c r="JPY9" s="26">
        <f t="shared" si="104"/>
        <v>0</v>
      </c>
      <c r="JPZ9" s="26">
        <f t="shared" si="104"/>
        <v>0</v>
      </c>
      <c r="JQA9" s="26">
        <f t="shared" si="104"/>
        <v>0</v>
      </c>
      <c r="JQB9" s="26">
        <f t="shared" si="104"/>
        <v>0</v>
      </c>
      <c r="JQC9" s="26">
        <f t="shared" si="104"/>
        <v>0</v>
      </c>
      <c r="JQD9" s="26">
        <f t="shared" si="104"/>
        <v>0</v>
      </c>
      <c r="JQE9" s="26">
        <f t="shared" si="104"/>
        <v>0</v>
      </c>
      <c r="JQF9" s="26">
        <f t="shared" si="104"/>
        <v>0</v>
      </c>
      <c r="JQG9" s="26">
        <f t="shared" si="104"/>
        <v>0</v>
      </c>
      <c r="JQH9" s="26">
        <f t="shared" si="104"/>
        <v>0</v>
      </c>
      <c r="JQI9" s="26">
        <f t="shared" si="104"/>
        <v>0</v>
      </c>
      <c r="JQJ9" s="26">
        <f t="shared" si="104"/>
        <v>0</v>
      </c>
      <c r="JQK9" s="26">
        <f t="shared" si="104"/>
        <v>0</v>
      </c>
      <c r="JQL9" s="26">
        <f t="shared" si="104"/>
        <v>0</v>
      </c>
      <c r="JQM9" s="26">
        <f t="shared" si="104"/>
        <v>0</v>
      </c>
      <c r="JQN9" s="26">
        <f t="shared" si="104"/>
        <v>0</v>
      </c>
      <c r="JQO9" s="26">
        <f t="shared" si="104"/>
        <v>0</v>
      </c>
      <c r="JQP9" s="26">
        <f t="shared" si="104"/>
        <v>0</v>
      </c>
      <c r="JQQ9" s="26">
        <f t="shared" si="104"/>
        <v>0</v>
      </c>
      <c r="JQR9" s="26">
        <f t="shared" si="104"/>
        <v>0</v>
      </c>
      <c r="JQS9" s="26">
        <f t="shared" si="104"/>
        <v>0</v>
      </c>
      <c r="JQT9" s="26">
        <f t="shared" si="104"/>
        <v>0</v>
      </c>
      <c r="JQU9" s="26">
        <f t="shared" si="104"/>
        <v>0</v>
      </c>
      <c r="JQV9" s="26">
        <f t="shared" si="104"/>
        <v>0</v>
      </c>
      <c r="JQW9" s="26">
        <f t="shared" si="104"/>
        <v>0</v>
      </c>
      <c r="JQX9" s="26">
        <f t="shared" si="104"/>
        <v>0</v>
      </c>
      <c r="JQY9" s="26">
        <f t="shared" si="104"/>
        <v>0</v>
      </c>
      <c r="JQZ9" s="26">
        <f t="shared" si="104"/>
        <v>0</v>
      </c>
      <c r="JRA9" s="26">
        <f t="shared" si="104"/>
        <v>0</v>
      </c>
      <c r="JRB9" s="26">
        <f t="shared" si="104"/>
        <v>0</v>
      </c>
      <c r="JRC9" s="26">
        <f t="shared" si="104"/>
        <v>0</v>
      </c>
      <c r="JRD9" s="26">
        <f t="shared" si="104"/>
        <v>0</v>
      </c>
      <c r="JRE9" s="26">
        <f t="shared" si="104"/>
        <v>0</v>
      </c>
      <c r="JRF9" s="26">
        <f t="shared" si="104"/>
        <v>0</v>
      </c>
      <c r="JRG9" s="26">
        <f t="shared" si="104"/>
        <v>0</v>
      </c>
      <c r="JRH9" s="26">
        <f t="shared" si="104"/>
        <v>0</v>
      </c>
      <c r="JRI9" s="26">
        <f t="shared" si="104"/>
        <v>0</v>
      </c>
      <c r="JRJ9" s="26">
        <f t="shared" si="104"/>
        <v>0</v>
      </c>
      <c r="JRK9" s="26">
        <f t="shared" si="104"/>
        <v>0</v>
      </c>
      <c r="JRL9" s="26">
        <f t="shared" si="104"/>
        <v>0</v>
      </c>
      <c r="JRM9" s="26">
        <f t="shared" si="104"/>
        <v>0</v>
      </c>
      <c r="JRN9" s="26">
        <f t="shared" si="104"/>
        <v>0</v>
      </c>
      <c r="JRO9" s="26">
        <f t="shared" si="104"/>
        <v>0</v>
      </c>
      <c r="JRP9" s="26">
        <f t="shared" si="104"/>
        <v>0</v>
      </c>
      <c r="JRQ9" s="26">
        <f t="shared" si="104"/>
        <v>0</v>
      </c>
      <c r="JRR9" s="26">
        <f t="shared" si="104"/>
        <v>0</v>
      </c>
      <c r="JRS9" s="26">
        <f t="shared" si="104"/>
        <v>0</v>
      </c>
      <c r="JRT9" s="26">
        <f t="shared" si="104"/>
        <v>0</v>
      </c>
      <c r="JRU9" s="26">
        <f t="shared" si="104"/>
        <v>0</v>
      </c>
      <c r="JRV9" s="26">
        <f t="shared" si="104"/>
        <v>0</v>
      </c>
      <c r="JRW9" s="26">
        <f t="shared" si="104"/>
        <v>0</v>
      </c>
      <c r="JRX9" s="26">
        <f t="shared" si="104"/>
        <v>0</v>
      </c>
      <c r="JRY9" s="26">
        <f t="shared" si="104"/>
        <v>0</v>
      </c>
      <c r="JRZ9" s="26">
        <f t="shared" si="104"/>
        <v>0</v>
      </c>
      <c r="JSA9" s="26">
        <f t="shared" ref="JSA9:JUL9" si="105">JRY9+JRW9</f>
        <v>0</v>
      </c>
      <c r="JSB9" s="26">
        <f t="shared" si="105"/>
        <v>0</v>
      </c>
      <c r="JSC9" s="26">
        <f t="shared" si="105"/>
        <v>0</v>
      </c>
      <c r="JSD9" s="26">
        <f t="shared" si="105"/>
        <v>0</v>
      </c>
      <c r="JSE9" s="26">
        <f t="shared" si="105"/>
        <v>0</v>
      </c>
      <c r="JSF9" s="26">
        <f t="shared" si="105"/>
        <v>0</v>
      </c>
      <c r="JSG9" s="26">
        <f t="shared" si="105"/>
        <v>0</v>
      </c>
      <c r="JSH9" s="26">
        <f t="shared" si="105"/>
        <v>0</v>
      </c>
      <c r="JSI9" s="26">
        <f t="shared" si="105"/>
        <v>0</v>
      </c>
      <c r="JSJ9" s="26">
        <f t="shared" si="105"/>
        <v>0</v>
      </c>
      <c r="JSK9" s="26">
        <f t="shared" si="105"/>
        <v>0</v>
      </c>
      <c r="JSL9" s="26">
        <f t="shared" si="105"/>
        <v>0</v>
      </c>
      <c r="JSM9" s="26">
        <f t="shared" si="105"/>
        <v>0</v>
      </c>
      <c r="JSN9" s="26">
        <f t="shared" si="105"/>
        <v>0</v>
      </c>
      <c r="JSO9" s="26">
        <f t="shared" si="105"/>
        <v>0</v>
      </c>
      <c r="JSP9" s="26">
        <f t="shared" si="105"/>
        <v>0</v>
      </c>
      <c r="JSQ9" s="26">
        <f t="shared" si="105"/>
        <v>0</v>
      </c>
      <c r="JSR9" s="26">
        <f t="shared" si="105"/>
        <v>0</v>
      </c>
      <c r="JSS9" s="26">
        <f t="shared" si="105"/>
        <v>0</v>
      </c>
      <c r="JST9" s="26">
        <f t="shared" si="105"/>
        <v>0</v>
      </c>
      <c r="JSU9" s="26">
        <f t="shared" si="105"/>
        <v>0</v>
      </c>
      <c r="JSV9" s="26">
        <f t="shared" si="105"/>
        <v>0</v>
      </c>
      <c r="JSW9" s="26">
        <f t="shared" si="105"/>
        <v>0</v>
      </c>
      <c r="JSX9" s="26">
        <f t="shared" si="105"/>
        <v>0</v>
      </c>
      <c r="JSY9" s="26">
        <f t="shared" si="105"/>
        <v>0</v>
      </c>
      <c r="JSZ9" s="26">
        <f t="shared" si="105"/>
        <v>0</v>
      </c>
      <c r="JTA9" s="26">
        <f t="shared" si="105"/>
        <v>0</v>
      </c>
      <c r="JTB9" s="26">
        <f t="shared" si="105"/>
        <v>0</v>
      </c>
      <c r="JTC9" s="26">
        <f t="shared" si="105"/>
        <v>0</v>
      </c>
      <c r="JTD9" s="26">
        <f t="shared" si="105"/>
        <v>0</v>
      </c>
      <c r="JTE9" s="26">
        <f t="shared" si="105"/>
        <v>0</v>
      </c>
      <c r="JTF9" s="26">
        <f t="shared" si="105"/>
        <v>0</v>
      </c>
      <c r="JTG9" s="26">
        <f t="shared" si="105"/>
        <v>0</v>
      </c>
      <c r="JTH9" s="26">
        <f t="shared" si="105"/>
        <v>0</v>
      </c>
      <c r="JTI9" s="26">
        <f t="shared" si="105"/>
        <v>0</v>
      </c>
      <c r="JTJ9" s="26">
        <f t="shared" si="105"/>
        <v>0</v>
      </c>
      <c r="JTK9" s="26">
        <f t="shared" si="105"/>
        <v>0</v>
      </c>
      <c r="JTL9" s="26">
        <f t="shared" si="105"/>
        <v>0</v>
      </c>
      <c r="JTM9" s="26">
        <f t="shared" si="105"/>
        <v>0</v>
      </c>
      <c r="JTN9" s="26">
        <f t="shared" si="105"/>
        <v>0</v>
      </c>
      <c r="JTO9" s="26">
        <f t="shared" si="105"/>
        <v>0</v>
      </c>
      <c r="JTP9" s="26">
        <f t="shared" si="105"/>
        <v>0</v>
      </c>
      <c r="JTQ9" s="26">
        <f t="shared" si="105"/>
        <v>0</v>
      </c>
      <c r="JTR9" s="26">
        <f t="shared" si="105"/>
        <v>0</v>
      </c>
      <c r="JTS9" s="26">
        <f t="shared" si="105"/>
        <v>0</v>
      </c>
      <c r="JTT9" s="26">
        <f t="shared" si="105"/>
        <v>0</v>
      </c>
      <c r="JTU9" s="26">
        <f t="shared" si="105"/>
        <v>0</v>
      </c>
      <c r="JTV9" s="26">
        <f t="shared" si="105"/>
        <v>0</v>
      </c>
      <c r="JTW9" s="26">
        <f t="shared" si="105"/>
        <v>0</v>
      </c>
      <c r="JTX9" s="26">
        <f t="shared" si="105"/>
        <v>0</v>
      </c>
      <c r="JTY9" s="26">
        <f t="shared" si="105"/>
        <v>0</v>
      </c>
      <c r="JTZ9" s="26">
        <f t="shared" si="105"/>
        <v>0</v>
      </c>
      <c r="JUA9" s="26">
        <f t="shared" si="105"/>
        <v>0</v>
      </c>
      <c r="JUB9" s="26">
        <f t="shared" si="105"/>
        <v>0</v>
      </c>
      <c r="JUC9" s="26">
        <f t="shared" si="105"/>
        <v>0</v>
      </c>
      <c r="JUD9" s="26">
        <f t="shared" si="105"/>
        <v>0</v>
      </c>
      <c r="JUE9" s="26">
        <f t="shared" si="105"/>
        <v>0</v>
      </c>
      <c r="JUF9" s="26">
        <f t="shared" si="105"/>
        <v>0</v>
      </c>
      <c r="JUG9" s="26">
        <f t="shared" si="105"/>
        <v>0</v>
      </c>
      <c r="JUH9" s="26">
        <f t="shared" si="105"/>
        <v>0</v>
      </c>
      <c r="JUI9" s="26">
        <f t="shared" si="105"/>
        <v>0</v>
      </c>
      <c r="JUJ9" s="26">
        <f t="shared" si="105"/>
        <v>0</v>
      </c>
      <c r="JUK9" s="26">
        <f t="shared" si="105"/>
        <v>0</v>
      </c>
      <c r="JUL9" s="26">
        <f t="shared" si="105"/>
        <v>0</v>
      </c>
      <c r="JUM9" s="26">
        <f t="shared" ref="JUM9:JWX9" si="106">JUK9+JUI9</f>
        <v>0</v>
      </c>
      <c r="JUN9" s="26">
        <f t="shared" si="106"/>
        <v>0</v>
      </c>
      <c r="JUO9" s="26">
        <f t="shared" si="106"/>
        <v>0</v>
      </c>
      <c r="JUP9" s="26">
        <f t="shared" si="106"/>
        <v>0</v>
      </c>
      <c r="JUQ9" s="26">
        <f t="shared" si="106"/>
        <v>0</v>
      </c>
      <c r="JUR9" s="26">
        <f t="shared" si="106"/>
        <v>0</v>
      </c>
      <c r="JUS9" s="26">
        <f t="shared" si="106"/>
        <v>0</v>
      </c>
      <c r="JUT9" s="26">
        <f t="shared" si="106"/>
        <v>0</v>
      </c>
      <c r="JUU9" s="26">
        <f t="shared" si="106"/>
        <v>0</v>
      </c>
      <c r="JUV9" s="26">
        <f t="shared" si="106"/>
        <v>0</v>
      </c>
      <c r="JUW9" s="26">
        <f t="shared" si="106"/>
        <v>0</v>
      </c>
      <c r="JUX9" s="26">
        <f t="shared" si="106"/>
        <v>0</v>
      </c>
      <c r="JUY9" s="26">
        <f t="shared" si="106"/>
        <v>0</v>
      </c>
      <c r="JUZ9" s="26">
        <f t="shared" si="106"/>
        <v>0</v>
      </c>
      <c r="JVA9" s="26">
        <f t="shared" si="106"/>
        <v>0</v>
      </c>
      <c r="JVB9" s="26">
        <f t="shared" si="106"/>
        <v>0</v>
      </c>
      <c r="JVC9" s="26">
        <f t="shared" si="106"/>
        <v>0</v>
      </c>
      <c r="JVD9" s="26">
        <f t="shared" si="106"/>
        <v>0</v>
      </c>
      <c r="JVE9" s="26">
        <f t="shared" si="106"/>
        <v>0</v>
      </c>
      <c r="JVF9" s="26">
        <f t="shared" si="106"/>
        <v>0</v>
      </c>
      <c r="JVG9" s="26">
        <f t="shared" si="106"/>
        <v>0</v>
      </c>
      <c r="JVH9" s="26">
        <f t="shared" si="106"/>
        <v>0</v>
      </c>
      <c r="JVI9" s="26">
        <f t="shared" si="106"/>
        <v>0</v>
      </c>
      <c r="JVJ9" s="26">
        <f t="shared" si="106"/>
        <v>0</v>
      </c>
      <c r="JVK9" s="26">
        <f t="shared" si="106"/>
        <v>0</v>
      </c>
      <c r="JVL9" s="26">
        <f t="shared" si="106"/>
        <v>0</v>
      </c>
      <c r="JVM9" s="26">
        <f t="shared" si="106"/>
        <v>0</v>
      </c>
      <c r="JVN9" s="26">
        <f t="shared" si="106"/>
        <v>0</v>
      </c>
      <c r="JVO9" s="26">
        <f t="shared" si="106"/>
        <v>0</v>
      </c>
      <c r="JVP9" s="26">
        <f t="shared" si="106"/>
        <v>0</v>
      </c>
      <c r="JVQ9" s="26">
        <f t="shared" si="106"/>
        <v>0</v>
      </c>
      <c r="JVR9" s="26">
        <f t="shared" si="106"/>
        <v>0</v>
      </c>
      <c r="JVS9" s="26">
        <f t="shared" si="106"/>
        <v>0</v>
      </c>
      <c r="JVT9" s="26">
        <f t="shared" si="106"/>
        <v>0</v>
      </c>
      <c r="JVU9" s="26">
        <f t="shared" si="106"/>
        <v>0</v>
      </c>
      <c r="JVV9" s="26">
        <f t="shared" si="106"/>
        <v>0</v>
      </c>
      <c r="JVW9" s="26">
        <f t="shared" si="106"/>
        <v>0</v>
      </c>
      <c r="JVX9" s="26">
        <f t="shared" si="106"/>
        <v>0</v>
      </c>
      <c r="JVY9" s="26">
        <f t="shared" si="106"/>
        <v>0</v>
      </c>
      <c r="JVZ9" s="26">
        <f t="shared" si="106"/>
        <v>0</v>
      </c>
      <c r="JWA9" s="26">
        <f t="shared" si="106"/>
        <v>0</v>
      </c>
      <c r="JWB9" s="26">
        <f t="shared" si="106"/>
        <v>0</v>
      </c>
      <c r="JWC9" s="26">
        <f t="shared" si="106"/>
        <v>0</v>
      </c>
      <c r="JWD9" s="26">
        <f t="shared" si="106"/>
        <v>0</v>
      </c>
      <c r="JWE9" s="26">
        <f t="shared" si="106"/>
        <v>0</v>
      </c>
      <c r="JWF9" s="26">
        <f t="shared" si="106"/>
        <v>0</v>
      </c>
      <c r="JWG9" s="26">
        <f t="shared" si="106"/>
        <v>0</v>
      </c>
      <c r="JWH9" s="26">
        <f t="shared" si="106"/>
        <v>0</v>
      </c>
      <c r="JWI9" s="26">
        <f t="shared" si="106"/>
        <v>0</v>
      </c>
      <c r="JWJ9" s="26">
        <f t="shared" si="106"/>
        <v>0</v>
      </c>
      <c r="JWK9" s="26">
        <f t="shared" si="106"/>
        <v>0</v>
      </c>
      <c r="JWL9" s="26">
        <f t="shared" si="106"/>
        <v>0</v>
      </c>
      <c r="JWM9" s="26">
        <f t="shared" si="106"/>
        <v>0</v>
      </c>
      <c r="JWN9" s="26">
        <f t="shared" si="106"/>
        <v>0</v>
      </c>
      <c r="JWO9" s="26">
        <f t="shared" si="106"/>
        <v>0</v>
      </c>
      <c r="JWP9" s="26">
        <f t="shared" si="106"/>
        <v>0</v>
      </c>
      <c r="JWQ9" s="26">
        <f t="shared" si="106"/>
        <v>0</v>
      </c>
      <c r="JWR9" s="26">
        <f t="shared" si="106"/>
        <v>0</v>
      </c>
      <c r="JWS9" s="26">
        <f t="shared" si="106"/>
        <v>0</v>
      </c>
      <c r="JWT9" s="26">
        <f t="shared" si="106"/>
        <v>0</v>
      </c>
      <c r="JWU9" s="26">
        <f t="shared" si="106"/>
        <v>0</v>
      </c>
      <c r="JWV9" s="26">
        <f t="shared" si="106"/>
        <v>0</v>
      </c>
      <c r="JWW9" s="26">
        <f t="shared" si="106"/>
        <v>0</v>
      </c>
      <c r="JWX9" s="26">
        <f t="shared" si="106"/>
        <v>0</v>
      </c>
      <c r="JWY9" s="26">
        <f t="shared" ref="JWY9:JZJ9" si="107">JWW9+JWU9</f>
        <v>0</v>
      </c>
      <c r="JWZ9" s="26">
        <f t="shared" si="107"/>
        <v>0</v>
      </c>
      <c r="JXA9" s="26">
        <f t="shared" si="107"/>
        <v>0</v>
      </c>
      <c r="JXB9" s="26">
        <f t="shared" si="107"/>
        <v>0</v>
      </c>
      <c r="JXC9" s="26">
        <f t="shared" si="107"/>
        <v>0</v>
      </c>
      <c r="JXD9" s="26">
        <f t="shared" si="107"/>
        <v>0</v>
      </c>
      <c r="JXE9" s="26">
        <f t="shared" si="107"/>
        <v>0</v>
      </c>
      <c r="JXF9" s="26">
        <f t="shared" si="107"/>
        <v>0</v>
      </c>
      <c r="JXG9" s="26">
        <f t="shared" si="107"/>
        <v>0</v>
      </c>
      <c r="JXH9" s="26">
        <f t="shared" si="107"/>
        <v>0</v>
      </c>
      <c r="JXI9" s="26">
        <f t="shared" si="107"/>
        <v>0</v>
      </c>
      <c r="JXJ9" s="26">
        <f t="shared" si="107"/>
        <v>0</v>
      </c>
      <c r="JXK9" s="26">
        <f t="shared" si="107"/>
        <v>0</v>
      </c>
      <c r="JXL9" s="26">
        <f t="shared" si="107"/>
        <v>0</v>
      </c>
      <c r="JXM9" s="26">
        <f t="shared" si="107"/>
        <v>0</v>
      </c>
      <c r="JXN9" s="26">
        <f t="shared" si="107"/>
        <v>0</v>
      </c>
      <c r="JXO9" s="26">
        <f t="shared" si="107"/>
        <v>0</v>
      </c>
      <c r="JXP9" s="26">
        <f t="shared" si="107"/>
        <v>0</v>
      </c>
      <c r="JXQ9" s="26">
        <f t="shared" si="107"/>
        <v>0</v>
      </c>
      <c r="JXR9" s="26">
        <f t="shared" si="107"/>
        <v>0</v>
      </c>
      <c r="JXS9" s="26">
        <f t="shared" si="107"/>
        <v>0</v>
      </c>
      <c r="JXT9" s="26">
        <f t="shared" si="107"/>
        <v>0</v>
      </c>
      <c r="JXU9" s="26">
        <f t="shared" si="107"/>
        <v>0</v>
      </c>
      <c r="JXV9" s="26">
        <f t="shared" si="107"/>
        <v>0</v>
      </c>
      <c r="JXW9" s="26">
        <f t="shared" si="107"/>
        <v>0</v>
      </c>
      <c r="JXX9" s="26">
        <f t="shared" si="107"/>
        <v>0</v>
      </c>
      <c r="JXY9" s="26">
        <f t="shared" si="107"/>
        <v>0</v>
      </c>
      <c r="JXZ9" s="26">
        <f t="shared" si="107"/>
        <v>0</v>
      </c>
      <c r="JYA9" s="26">
        <f t="shared" si="107"/>
        <v>0</v>
      </c>
      <c r="JYB9" s="26">
        <f t="shared" si="107"/>
        <v>0</v>
      </c>
      <c r="JYC9" s="26">
        <f t="shared" si="107"/>
        <v>0</v>
      </c>
      <c r="JYD9" s="26">
        <f t="shared" si="107"/>
        <v>0</v>
      </c>
      <c r="JYE9" s="26">
        <f t="shared" si="107"/>
        <v>0</v>
      </c>
      <c r="JYF9" s="26">
        <f t="shared" si="107"/>
        <v>0</v>
      </c>
      <c r="JYG9" s="26">
        <f t="shared" si="107"/>
        <v>0</v>
      </c>
      <c r="JYH9" s="26">
        <f t="shared" si="107"/>
        <v>0</v>
      </c>
      <c r="JYI9" s="26">
        <f t="shared" si="107"/>
        <v>0</v>
      </c>
      <c r="JYJ9" s="26">
        <f t="shared" si="107"/>
        <v>0</v>
      </c>
      <c r="JYK9" s="26">
        <f t="shared" si="107"/>
        <v>0</v>
      </c>
      <c r="JYL9" s="26">
        <f t="shared" si="107"/>
        <v>0</v>
      </c>
      <c r="JYM9" s="26">
        <f t="shared" si="107"/>
        <v>0</v>
      </c>
      <c r="JYN9" s="26">
        <f t="shared" si="107"/>
        <v>0</v>
      </c>
      <c r="JYO9" s="26">
        <f t="shared" si="107"/>
        <v>0</v>
      </c>
      <c r="JYP9" s="26">
        <f t="shared" si="107"/>
        <v>0</v>
      </c>
      <c r="JYQ9" s="26">
        <f t="shared" si="107"/>
        <v>0</v>
      </c>
      <c r="JYR9" s="26">
        <f t="shared" si="107"/>
        <v>0</v>
      </c>
      <c r="JYS9" s="26">
        <f t="shared" si="107"/>
        <v>0</v>
      </c>
      <c r="JYT9" s="26">
        <f t="shared" si="107"/>
        <v>0</v>
      </c>
      <c r="JYU9" s="26">
        <f t="shared" si="107"/>
        <v>0</v>
      </c>
      <c r="JYV9" s="26">
        <f t="shared" si="107"/>
        <v>0</v>
      </c>
      <c r="JYW9" s="26">
        <f t="shared" si="107"/>
        <v>0</v>
      </c>
      <c r="JYX9" s="26">
        <f t="shared" si="107"/>
        <v>0</v>
      </c>
      <c r="JYY9" s="26">
        <f t="shared" si="107"/>
        <v>0</v>
      </c>
      <c r="JYZ9" s="26">
        <f t="shared" si="107"/>
        <v>0</v>
      </c>
      <c r="JZA9" s="26">
        <f t="shared" si="107"/>
        <v>0</v>
      </c>
      <c r="JZB9" s="26">
        <f t="shared" si="107"/>
        <v>0</v>
      </c>
      <c r="JZC9" s="26">
        <f t="shared" si="107"/>
        <v>0</v>
      </c>
      <c r="JZD9" s="26">
        <f t="shared" si="107"/>
        <v>0</v>
      </c>
      <c r="JZE9" s="26">
        <f t="shared" si="107"/>
        <v>0</v>
      </c>
      <c r="JZF9" s="26">
        <f t="shared" si="107"/>
        <v>0</v>
      </c>
      <c r="JZG9" s="26">
        <f t="shared" si="107"/>
        <v>0</v>
      </c>
      <c r="JZH9" s="26">
        <f t="shared" si="107"/>
        <v>0</v>
      </c>
      <c r="JZI9" s="26">
        <f t="shared" si="107"/>
        <v>0</v>
      </c>
      <c r="JZJ9" s="26">
        <f t="shared" si="107"/>
        <v>0</v>
      </c>
      <c r="JZK9" s="26">
        <f t="shared" ref="JZK9:KBV9" si="108">JZI9+JZG9</f>
        <v>0</v>
      </c>
      <c r="JZL9" s="26">
        <f t="shared" si="108"/>
        <v>0</v>
      </c>
      <c r="JZM9" s="26">
        <f t="shared" si="108"/>
        <v>0</v>
      </c>
      <c r="JZN9" s="26">
        <f t="shared" si="108"/>
        <v>0</v>
      </c>
      <c r="JZO9" s="26">
        <f t="shared" si="108"/>
        <v>0</v>
      </c>
      <c r="JZP9" s="26">
        <f t="shared" si="108"/>
        <v>0</v>
      </c>
      <c r="JZQ9" s="26">
        <f t="shared" si="108"/>
        <v>0</v>
      </c>
      <c r="JZR9" s="26">
        <f t="shared" si="108"/>
        <v>0</v>
      </c>
      <c r="JZS9" s="26">
        <f t="shared" si="108"/>
        <v>0</v>
      </c>
      <c r="JZT9" s="26">
        <f t="shared" si="108"/>
        <v>0</v>
      </c>
      <c r="JZU9" s="26">
        <f t="shared" si="108"/>
        <v>0</v>
      </c>
      <c r="JZV9" s="26">
        <f t="shared" si="108"/>
        <v>0</v>
      </c>
      <c r="JZW9" s="26">
        <f t="shared" si="108"/>
        <v>0</v>
      </c>
      <c r="JZX9" s="26">
        <f t="shared" si="108"/>
        <v>0</v>
      </c>
      <c r="JZY9" s="26">
        <f t="shared" si="108"/>
        <v>0</v>
      </c>
      <c r="JZZ9" s="26">
        <f t="shared" si="108"/>
        <v>0</v>
      </c>
      <c r="KAA9" s="26">
        <f t="shared" si="108"/>
        <v>0</v>
      </c>
      <c r="KAB9" s="26">
        <f t="shared" si="108"/>
        <v>0</v>
      </c>
      <c r="KAC9" s="26">
        <f t="shared" si="108"/>
        <v>0</v>
      </c>
      <c r="KAD9" s="26">
        <f t="shared" si="108"/>
        <v>0</v>
      </c>
      <c r="KAE9" s="26">
        <f t="shared" si="108"/>
        <v>0</v>
      </c>
      <c r="KAF9" s="26">
        <f t="shared" si="108"/>
        <v>0</v>
      </c>
      <c r="KAG9" s="26">
        <f t="shared" si="108"/>
        <v>0</v>
      </c>
      <c r="KAH9" s="26">
        <f t="shared" si="108"/>
        <v>0</v>
      </c>
      <c r="KAI9" s="26">
        <f t="shared" si="108"/>
        <v>0</v>
      </c>
      <c r="KAJ9" s="26">
        <f t="shared" si="108"/>
        <v>0</v>
      </c>
      <c r="KAK9" s="26">
        <f t="shared" si="108"/>
        <v>0</v>
      </c>
      <c r="KAL9" s="26">
        <f t="shared" si="108"/>
        <v>0</v>
      </c>
      <c r="KAM9" s="26">
        <f t="shared" si="108"/>
        <v>0</v>
      </c>
      <c r="KAN9" s="26">
        <f t="shared" si="108"/>
        <v>0</v>
      </c>
      <c r="KAO9" s="26">
        <f t="shared" si="108"/>
        <v>0</v>
      </c>
      <c r="KAP9" s="26">
        <f t="shared" si="108"/>
        <v>0</v>
      </c>
      <c r="KAQ9" s="26">
        <f t="shared" si="108"/>
        <v>0</v>
      </c>
      <c r="KAR9" s="26">
        <f t="shared" si="108"/>
        <v>0</v>
      </c>
      <c r="KAS9" s="26">
        <f t="shared" si="108"/>
        <v>0</v>
      </c>
      <c r="KAT9" s="26">
        <f t="shared" si="108"/>
        <v>0</v>
      </c>
      <c r="KAU9" s="26">
        <f t="shared" si="108"/>
        <v>0</v>
      </c>
      <c r="KAV9" s="26">
        <f t="shared" si="108"/>
        <v>0</v>
      </c>
      <c r="KAW9" s="26">
        <f t="shared" si="108"/>
        <v>0</v>
      </c>
      <c r="KAX9" s="26">
        <f t="shared" si="108"/>
        <v>0</v>
      </c>
      <c r="KAY9" s="26">
        <f t="shared" si="108"/>
        <v>0</v>
      </c>
      <c r="KAZ9" s="26">
        <f t="shared" si="108"/>
        <v>0</v>
      </c>
      <c r="KBA9" s="26">
        <f t="shared" si="108"/>
        <v>0</v>
      </c>
      <c r="KBB9" s="26">
        <f t="shared" si="108"/>
        <v>0</v>
      </c>
      <c r="KBC9" s="26">
        <f t="shared" si="108"/>
        <v>0</v>
      </c>
      <c r="KBD9" s="26">
        <f t="shared" si="108"/>
        <v>0</v>
      </c>
      <c r="KBE9" s="26">
        <f t="shared" si="108"/>
        <v>0</v>
      </c>
      <c r="KBF9" s="26">
        <f t="shared" si="108"/>
        <v>0</v>
      </c>
      <c r="KBG9" s="26">
        <f t="shared" si="108"/>
        <v>0</v>
      </c>
      <c r="KBH9" s="26">
        <f t="shared" si="108"/>
        <v>0</v>
      </c>
      <c r="KBI9" s="26">
        <f t="shared" si="108"/>
        <v>0</v>
      </c>
      <c r="KBJ9" s="26">
        <f t="shared" si="108"/>
        <v>0</v>
      </c>
      <c r="KBK9" s="26">
        <f t="shared" si="108"/>
        <v>0</v>
      </c>
      <c r="KBL9" s="26">
        <f t="shared" si="108"/>
        <v>0</v>
      </c>
      <c r="KBM9" s="26">
        <f t="shared" si="108"/>
        <v>0</v>
      </c>
      <c r="KBN9" s="26">
        <f t="shared" si="108"/>
        <v>0</v>
      </c>
      <c r="KBO9" s="26">
        <f t="shared" si="108"/>
        <v>0</v>
      </c>
      <c r="KBP9" s="26">
        <f t="shared" si="108"/>
        <v>0</v>
      </c>
      <c r="KBQ9" s="26">
        <f t="shared" si="108"/>
        <v>0</v>
      </c>
      <c r="KBR9" s="26">
        <f t="shared" si="108"/>
        <v>0</v>
      </c>
      <c r="KBS9" s="26">
        <f t="shared" si="108"/>
        <v>0</v>
      </c>
      <c r="KBT9" s="26">
        <f t="shared" si="108"/>
        <v>0</v>
      </c>
      <c r="KBU9" s="26">
        <f t="shared" si="108"/>
        <v>0</v>
      </c>
      <c r="KBV9" s="26">
        <f t="shared" si="108"/>
        <v>0</v>
      </c>
      <c r="KBW9" s="26">
        <f t="shared" ref="KBW9:KEH9" si="109">KBU9+KBS9</f>
        <v>0</v>
      </c>
      <c r="KBX9" s="26">
        <f t="shared" si="109"/>
        <v>0</v>
      </c>
      <c r="KBY9" s="26">
        <f t="shared" si="109"/>
        <v>0</v>
      </c>
      <c r="KBZ9" s="26">
        <f t="shared" si="109"/>
        <v>0</v>
      </c>
      <c r="KCA9" s="26">
        <f t="shared" si="109"/>
        <v>0</v>
      </c>
      <c r="KCB9" s="26">
        <f t="shared" si="109"/>
        <v>0</v>
      </c>
      <c r="KCC9" s="26">
        <f t="shared" si="109"/>
        <v>0</v>
      </c>
      <c r="KCD9" s="26">
        <f t="shared" si="109"/>
        <v>0</v>
      </c>
      <c r="KCE9" s="26">
        <f t="shared" si="109"/>
        <v>0</v>
      </c>
      <c r="KCF9" s="26">
        <f t="shared" si="109"/>
        <v>0</v>
      </c>
      <c r="KCG9" s="26">
        <f t="shared" si="109"/>
        <v>0</v>
      </c>
      <c r="KCH9" s="26">
        <f t="shared" si="109"/>
        <v>0</v>
      </c>
      <c r="KCI9" s="26">
        <f t="shared" si="109"/>
        <v>0</v>
      </c>
      <c r="KCJ9" s="26">
        <f t="shared" si="109"/>
        <v>0</v>
      </c>
      <c r="KCK9" s="26">
        <f t="shared" si="109"/>
        <v>0</v>
      </c>
      <c r="KCL9" s="26">
        <f t="shared" si="109"/>
        <v>0</v>
      </c>
      <c r="KCM9" s="26">
        <f t="shared" si="109"/>
        <v>0</v>
      </c>
      <c r="KCN9" s="26">
        <f t="shared" si="109"/>
        <v>0</v>
      </c>
      <c r="KCO9" s="26">
        <f t="shared" si="109"/>
        <v>0</v>
      </c>
      <c r="KCP9" s="26">
        <f t="shared" si="109"/>
        <v>0</v>
      </c>
      <c r="KCQ9" s="26">
        <f t="shared" si="109"/>
        <v>0</v>
      </c>
      <c r="KCR9" s="26">
        <f t="shared" si="109"/>
        <v>0</v>
      </c>
      <c r="KCS9" s="26">
        <f t="shared" si="109"/>
        <v>0</v>
      </c>
      <c r="KCT9" s="26">
        <f t="shared" si="109"/>
        <v>0</v>
      </c>
      <c r="KCU9" s="26">
        <f t="shared" si="109"/>
        <v>0</v>
      </c>
      <c r="KCV9" s="26">
        <f t="shared" si="109"/>
        <v>0</v>
      </c>
      <c r="KCW9" s="26">
        <f t="shared" si="109"/>
        <v>0</v>
      </c>
      <c r="KCX9" s="26">
        <f t="shared" si="109"/>
        <v>0</v>
      </c>
      <c r="KCY9" s="26">
        <f t="shared" si="109"/>
        <v>0</v>
      </c>
      <c r="KCZ9" s="26">
        <f t="shared" si="109"/>
        <v>0</v>
      </c>
      <c r="KDA9" s="26">
        <f t="shared" si="109"/>
        <v>0</v>
      </c>
      <c r="KDB9" s="26">
        <f t="shared" si="109"/>
        <v>0</v>
      </c>
      <c r="KDC9" s="26">
        <f t="shared" si="109"/>
        <v>0</v>
      </c>
      <c r="KDD9" s="26">
        <f t="shared" si="109"/>
        <v>0</v>
      </c>
      <c r="KDE9" s="26">
        <f t="shared" si="109"/>
        <v>0</v>
      </c>
      <c r="KDF9" s="26">
        <f t="shared" si="109"/>
        <v>0</v>
      </c>
      <c r="KDG9" s="26">
        <f t="shared" si="109"/>
        <v>0</v>
      </c>
      <c r="KDH9" s="26">
        <f t="shared" si="109"/>
        <v>0</v>
      </c>
      <c r="KDI9" s="26">
        <f t="shared" si="109"/>
        <v>0</v>
      </c>
      <c r="KDJ9" s="26">
        <f t="shared" si="109"/>
        <v>0</v>
      </c>
      <c r="KDK9" s="26">
        <f t="shared" si="109"/>
        <v>0</v>
      </c>
      <c r="KDL9" s="26">
        <f t="shared" si="109"/>
        <v>0</v>
      </c>
      <c r="KDM9" s="26">
        <f t="shared" si="109"/>
        <v>0</v>
      </c>
      <c r="KDN9" s="26">
        <f t="shared" si="109"/>
        <v>0</v>
      </c>
      <c r="KDO9" s="26">
        <f t="shared" si="109"/>
        <v>0</v>
      </c>
      <c r="KDP9" s="26">
        <f t="shared" si="109"/>
        <v>0</v>
      </c>
      <c r="KDQ9" s="26">
        <f t="shared" si="109"/>
        <v>0</v>
      </c>
      <c r="KDR9" s="26">
        <f t="shared" si="109"/>
        <v>0</v>
      </c>
      <c r="KDS9" s="26">
        <f t="shared" si="109"/>
        <v>0</v>
      </c>
      <c r="KDT9" s="26">
        <f t="shared" si="109"/>
        <v>0</v>
      </c>
      <c r="KDU9" s="26">
        <f t="shared" si="109"/>
        <v>0</v>
      </c>
      <c r="KDV9" s="26">
        <f t="shared" si="109"/>
        <v>0</v>
      </c>
      <c r="KDW9" s="26">
        <f t="shared" si="109"/>
        <v>0</v>
      </c>
      <c r="KDX9" s="26">
        <f t="shared" si="109"/>
        <v>0</v>
      </c>
      <c r="KDY9" s="26">
        <f t="shared" si="109"/>
        <v>0</v>
      </c>
      <c r="KDZ9" s="26">
        <f t="shared" si="109"/>
        <v>0</v>
      </c>
      <c r="KEA9" s="26">
        <f t="shared" si="109"/>
        <v>0</v>
      </c>
      <c r="KEB9" s="26">
        <f t="shared" si="109"/>
        <v>0</v>
      </c>
      <c r="KEC9" s="26">
        <f t="shared" si="109"/>
        <v>0</v>
      </c>
      <c r="KED9" s="26">
        <f t="shared" si="109"/>
        <v>0</v>
      </c>
      <c r="KEE9" s="26">
        <f t="shared" si="109"/>
        <v>0</v>
      </c>
      <c r="KEF9" s="26">
        <f t="shared" si="109"/>
        <v>0</v>
      </c>
      <c r="KEG9" s="26">
        <f t="shared" si="109"/>
        <v>0</v>
      </c>
      <c r="KEH9" s="26">
        <f t="shared" si="109"/>
        <v>0</v>
      </c>
      <c r="KEI9" s="26">
        <f t="shared" ref="KEI9:KGT9" si="110">KEG9+KEE9</f>
        <v>0</v>
      </c>
      <c r="KEJ9" s="26">
        <f t="shared" si="110"/>
        <v>0</v>
      </c>
      <c r="KEK9" s="26">
        <f t="shared" si="110"/>
        <v>0</v>
      </c>
      <c r="KEL9" s="26">
        <f t="shared" si="110"/>
        <v>0</v>
      </c>
      <c r="KEM9" s="26">
        <f t="shared" si="110"/>
        <v>0</v>
      </c>
      <c r="KEN9" s="26">
        <f t="shared" si="110"/>
        <v>0</v>
      </c>
      <c r="KEO9" s="26">
        <f t="shared" si="110"/>
        <v>0</v>
      </c>
      <c r="KEP9" s="26">
        <f t="shared" si="110"/>
        <v>0</v>
      </c>
      <c r="KEQ9" s="26">
        <f t="shared" si="110"/>
        <v>0</v>
      </c>
      <c r="KER9" s="26">
        <f t="shared" si="110"/>
        <v>0</v>
      </c>
      <c r="KES9" s="26">
        <f t="shared" si="110"/>
        <v>0</v>
      </c>
      <c r="KET9" s="26">
        <f t="shared" si="110"/>
        <v>0</v>
      </c>
      <c r="KEU9" s="26">
        <f t="shared" si="110"/>
        <v>0</v>
      </c>
      <c r="KEV9" s="26">
        <f t="shared" si="110"/>
        <v>0</v>
      </c>
      <c r="KEW9" s="26">
        <f t="shared" si="110"/>
        <v>0</v>
      </c>
      <c r="KEX9" s="26">
        <f t="shared" si="110"/>
        <v>0</v>
      </c>
      <c r="KEY9" s="26">
        <f t="shared" si="110"/>
        <v>0</v>
      </c>
      <c r="KEZ9" s="26">
        <f t="shared" si="110"/>
        <v>0</v>
      </c>
      <c r="KFA9" s="26">
        <f t="shared" si="110"/>
        <v>0</v>
      </c>
      <c r="KFB9" s="26">
        <f t="shared" si="110"/>
        <v>0</v>
      </c>
      <c r="KFC9" s="26">
        <f t="shared" si="110"/>
        <v>0</v>
      </c>
      <c r="KFD9" s="26">
        <f t="shared" si="110"/>
        <v>0</v>
      </c>
      <c r="KFE9" s="26">
        <f t="shared" si="110"/>
        <v>0</v>
      </c>
      <c r="KFF9" s="26">
        <f t="shared" si="110"/>
        <v>0</v>
      </c>
      <c r="KFG9" s="26">
        <f t="shared" si="110"/>
        <v>0</v>
      </c>
      <c r="KFH9" s="26">
        <f t="shared" si="110"/>
        <v>0</v>
      </c>
      <c r="KFI9" s="26">
        <f t="shared" si="110"/>
        <v>0</v>
      </c>
      <c r="KFJ9" s="26">
        <f t="shared" si="110"/>
        <v>0</v>
      </c>
      <c r="KFK9" s="26">
        <f t="shared" si="110"/>
        <v>0</v>
      </c>
      <c r="KFL9" s="26">
        <f t="shared" si="110"/>
        <v>0</v>
      </c>
      <c r="KFM9" s="26">
        <f t="shared" si="110"/>
        <v>0</v>
      </c>
      <c r="KFN9" s="26">
        <f t="shared" si="110"/>
        <v>0</v>
      </c>
      <c r="KFO9" s="26">
        <f t="shared" si="110"/>
        <v>0</v>
      </c>
      <c r="KFP9" s="26">
        <f t="shared" si="110"/>
        <v>0</v>
      </c>
      <c r="KFQ9" s="26">
        <f t="shared" si="110"/>
        <v>0</v>
      </c>
      <c r="KFR9" s="26">
        <f t="shared" si="110"/>
        <v>0</v>
      </c>
      <c r="KFS9" s="26">
        <f t="shared" si="110"/>
        <v>0</v>
      </c>
      <c r="KFT9" s="26">
        <f t="shared" si="110"/>
        <v>0</v>
      </c>
      <c r="KFU9" s="26">
        <f t="shared" si="110"/>
        <v>0</v>
      </c>
      <c r="KFV9" s="26">
        <f t="shared" si="110"/>
        <v>0</v>
      </c>
      <c r="KFW9" s="26">
        <f t="shared" si="110"/>
        <v>0</v>
      </c>
      <c r="KFX9" s="26">
        <f t="shared" si="110"/>
        <v>0</v>
      </c>
      <c r="KFY9" s="26">
        <f t="shared" si="110"/>
        <v>0</v>
      </c>
      <c r="KFZ9" s="26">
        <f t="shared" si="110"/>
        <v>0</v>
      </c>
      <c r="KGA9" s="26">
        <f t="shared" si="110"/>
        <v>0</v>
      </c>
      <c r="KGB9" s="26">
        <f t="shared" si="110"/>
        <v>0</v>
      </c>
      <c r="KGC9" s="26">
        <f t="shared" si="110"/>
        <v>0</v>
      </c>
      <c r="KGD9" s="26">
        <f t="shared" si="110"/>
        <v>0</v>
      </c>
      <c r="KGE9" s="26">
        <f t="shared" si="110"/>
        <v>0</v>
      </c>
      <c r="KGF9" s="26">
        <f t="shared" si="110"/>
        <v>0</v>
      </c>
      <c r="KGG9" s="26">
        <f t="shared" si="110"/>
        <v>0</v>
      </c>
      <c r="KGH9" s="26">
        <f t="shared" si="110"/>
        <v>0</v>
      </c>
      <c r="KGI9" s="26">
        <f t="shared" si="110"/>
        <v>0</v>
      </c>
      <c r="KGJ9" s="26">
        <f t="shared" si="110"/>
        <v>0</v>
      </c>
      <c r="KGK9" s="26">
        <f t="shared" si="110"/>
        <v>0</v>
      </c>
      <c r="KGL9" s="26">
        <f t="shared" si="110"/>
        <v>0</v>
      </c>
      <c r="KGM9" s="26">
        <f t="shared" si="110"/>
        <v>0</v>
      </c>
      <c r="KGN9" s="26">
        <f t="shared" si="110"/>
        <v>0</v>
      </c>
      <c r="KGO9" s="26">
        <f t="shared" si="110"/>
        <v>0</v>
      </c>
      <c r="KGP9" s="26">
        <f t="shared" si="110"/>
        <v>0</v>
      </c>
      <c r="KGQ9" s="26">
        <f t="shared" si="110"/>
        <v>0</v>
      </c>
      <c r="KGR9" s="26">
        <f t="shared" si="110"/>
        <v>0</v>
      </c>
      <c r="KGS9" s="26">
        <f t="shared" si="110"/>
        <v>0</v>
      </c>
      <c r="KGT9" s="26">
        <f t="shared" si="110"/>
        <v>0</v>
      </c>
      <c r="KGU9" s="26">
        <f t="shared" ref="KGU9:KJF9" si="111">KGS9+KGQ9</f>
        <v>0</v>
      </c>
      <c r="KGV9" s="26">
        <f t="shared" si="111"/>
        <v>0</v>
      </c>
      <c r="KGW9" s="26">
        <f t="shared" si="111"/>
        <v>0</v>
      </c>
      <c r="KGX9" s="26">
        <f t="shared" si="111"/>
        <v>0</v>
      </c>
      <c r="KGY9" s="26">
        <f t="shared" si="111"/>
        <v>0</v>
      </c>
      <c r="KGZ9" s="26">
        <f t="shared" si="111"/>
        <v>0</v>
      </c>
      <c r="KHA9" s="26">
        <f t="shared" si="111"/>
        <v>0</v>
      </c>
      <c r="KHB9" s="26">
        <f t="shared" si="111"/>
        <v>0</v>
      </c>
      <c r="KHC9" s="26">
        <f t="shared" si="111"/>
        <v>0</v>
      </c>
      <c r="KHD9" s="26">
        <f t="shared" si="111"/>
        <v>0</v>
      </c>
      <c r="KHE9" s="26">
        <f t="shared" si="111"/>
        <v>0</v>
      </c>
      <c r="KHF9" s="26">
        <f t="shared" si="111"/>
        <v>0</v>
      </c>
      <c r="KHG9" s="26">
        <f t="shared" si="111"/>
        <v>0</v>
      </c>
      <c r="KHH9" s="26">
        <f t="shared" si="111"/>
        <v>0</v>
      </c>
      <c r="KHI9" s="26">
        <f t="shared" si="111"/>
        <v>0</v>
      </c>
      <c r="KHJ9" s="26">
        <f t="shared" si="111"/>
        <v>0</v>
      </c>
      <c r="KHK9" s="26">
        <f t="shared" si="111"/>
        <v>0</v>
      </c>
      <c r="KHL9" s="26">
        <f t="shared" si="111"/>
        <v>0</v>
      </c>
      <c r="KHM9" s="26">
        <f t="shared" si="111"/>
        <v>0</v>
      </c>
      <c r="KHN9" s="26">
        <f t="shared" si="111"/>
        <v>0</v>
      </c>
      <c r="KHO9" s="26">
        <f t="shared" si="111"/>
        <v>0</v>
      </c>
      <c r="KHP9" s="26">
        <f t="shared" si="111"/>
        <v>0</v>
      </c>
      <c r="KHQ9" s="26">
        <f t="shared" si="111"/>
        <v>0</v>
      </c>
      <c r="KHR9" s="26">
        <f t="shared" si="111"/>
        <v>0</v>
      </c>
      <c r="KHS9" s="26">
        <f t="shared" si="111"/>
        <v>0</v>
      </c>
      <c r="KHT9" s="26">
        <f t="shared" si="111"/>
        <v>0</v>
      </c>
      <c r="KHU9" s="26">
        <f t="shared" si="111"/>
        <v>0</v>
      </c>
      <c r="KHV9" s="26">
        <f t="shared" si="111"/>
        <v>0</v>
      </c>
      <c r="KHW9" s="26">
        <f t="shared" si="111"/>
        <v>0</v>
      </c>
      <c r="KHX9" s="26">
        <f t="shared" si="111"/>
        <v>0</v>
      </c>
      <c r="KHY9" s="26">
        <f t="shared" si="111"/>
        <v>0</v>
      </c>
      <c r="KHZ9" s="26">
        <f t="shared" si="111"/>
        <v>0</v>
      </c>
      <c r="KIA9" s="26">
        <f t="shared" si="111"/>
        <v>0</v>
      </c>
      <c r="KIB9" s="26">
        <f t="shared" si="111"/>
        <v>0</v>
      </c>
      <c r="KIC9" s="26">
        <f t="shared" si="111"/>
        <v>0</v>
      </c>
      <c r="KID9" s="26">
        <f t="shared" si="111"/>
        <v>0</v>
      </c>
      <c r="KIE9" s="26">
        <f t="shared" si="111"/>
        <v>0</v>
      </c>
      <c r="KIF9" s="26">
        <f t="shared" si="111"/>
        <v>0</v>
      </c>
      <c r="KIG9" s="26">
        <f t="shared" si="111"/>
        <v>0</v>
      </c>
      <c r="KIH9" s="26">
        <f t="shared" si="111"/>
        <v>0</v>
      </c>
      <c r="KII9" s="26">
        <f t="shared" si="111"/>
        <v>0</v>
      </c>
      <c r="KIJ9" s="26">
        <f t="shared" si="111"/>
        <v>0</v>
      </c>
      <c r="KIK9" s="26">
        <f t="shared" si="111"/>
        <v>0</v>
      </c>
      <c r="KIL9" s="26">
        <f t="shared" si="111"/>
        <v>0</v>
      </c>
      <c r="KIM9" s="26">
        <f t="shared" si="111"/>
        <v>0</v>
      </c>
      <c r="KIN9" s="26">
        <f t="shared" si="111"/>
        <v>0</v>
      </c>
      <c r="KIO9" s="26">
        <f t="shared" si="111"/>
        <v>0</v>
      </c>
      <c r="KIP9" s="26">
        <f t="shared" si="111"/>
        <v>0</v>
      </c>
      <c r="KIQ9" s="26">
        <f t="shared" si="111"/>
        <v>0</v>
      </c>
      <c r="KIR9" s="26">
        <f t="shared" si="111"/>
        <v>0</v>
      </c>
      <c r="KIS9" s="26">
        <f t="shared" si="111"/>
        <v>0</v>
      </c>
      <c r="KIT9" s="26">
        <f t="shared" si="111"/>
        <v>0</v>
      </c>
      <c r="KIU9" s="26">
        <f t="shared" si="111"/>
        <v>0</v>
      </c>
      <c r="KIV9" s="26">
        <f t="shared" si="111"/>
        <v>0</v>
      </c>
      <c r="KIW9" s="26">
        <f t="shared" si="111"/>
        <v>0</v>
      </c>
      <c r="KIX9" s="26">
        <f t="shared" si="111"/>
        <v>0</v>
      </c>
      <c r="KIY9" s="26">
        <f t="shared" si="111"/>
        <v>0</v>
      </c>
      <c r="KIZ9" s="26">
        <f t="shared" si="111"/>
        <v>0</v>
      </c>
      <c r="KJA9" s="26">
        <f t="shared" si="111"/>
        <v>0</v>
      </c>
      <c r="KJB9" s="26">
        <f t="shared" si="111"/>
        <v>0</v>
      </c>
      <c r="KJC9" s="26">
        <f t="shared" si="111"/>
        <v>0</v>
      </c>
      <c r="KJD9" s="26">
        <f t="shared" si="111"/>
        <v>0</v>
      </c>
      <c r="KJE9" s="26">
        <f t="shared" si="111"/>
        <v>0</v>
      </c>
      <c r="KJF9" s="26">
        <f t="shared" si="111"/>
        <v>0</v>
      </c>
      <c r="KJG9" s="26">
        <f t="shared" ref="KJG9:KLR9" si="112">KJE9+KJC9</f>
        <v>0</v>
      </c>
      <c r="KJH9" s="26">
        <f t="shared" si="112"/>
        <v>0</v>
      </c>
      <c r="KJI9" s="26">
        <f t="shared" si="112"/>
        <v>0</v>
      </c>
      <c r="KJJ9" s="26">
        <f t="shared" si="112"/>
        <v>0</v>
      </c>
      <c r="KJK9" s="26">
        <f t="shared" si="112"/>
        <v>0</v>
      </c>
      <c r="KJL9" s="26">
        <f t="shared" si="112"/>
        <v>0</v>
      </c>
      <c r="KJM9" s="26">
        <f t="shared" si="112"/>
        <v>0</v>
      </c>
      <c r="KJN9" s="26">
        <f t="shared" si="112"/>
        <v>0</v>
      </c>
      <c r="KJO9" s="26">
        <f t="shared" si="112"/>
        <v>0</v>
      </c>
      <c r="KJP9" s="26">
        <f t="shared" si="112"/>
        <v>0</v>
      </c>
      <c r="KJQ9" s="26">
        <f t="shared" si="112"/>
        <v>0</v>
      </c>
      <c r="KJR9" s="26">
        <f t="shared" si="112"/>
        <v>0</v>
      </c>
      <c r="KJS9" s="26">
        <f t="shared" si="112"/>
        <v>0</v>
      </c>
      <c r="KJT9" s="26">
        <f t="shared" si="112"/>
        <v>0</v>
      </c>
      <c r="KJU9" s="26">
        <f t="shared" si="112"/>
        <v>0</v>
      </c>
      <c r="KJV9" s="26">
        <f t="shared" si="112"/>
        <v>0</v>
      </c>
      <c r="KJW9" s="26">
        <f t="shared" si="112"/>
        <v>0</v>
      </c>
      <c r="KJX9" s="26">
        <f t="shared" si="112"/>
        <v>0</v>
      </c>
      <c r="KJY9" s="26">
        <f t="shared" si="112"/>
        <v>0</v>
      </c>
      <c r="KJZ9" s="26">
        <f t="shared" si="112"/>
        <v>0</v>
      </c>
      <c r="KKA9" s="26">
        <f t="shared" si="112"/>
        <v>0</v>
      </c>
      <c r="KKB9" s="26">
        <f t="shared" si="112"/>
        <v>0</v>
      </c>
      <c r="KKC9" s="26">
        <f t="shared" si="112"/>
        <v>0</v>
      </c>
      <c r="KKD9" s="26">
        <f t="shared" si="112"/>
        <v>0</v>
      </c>
      <c r="KKE9" s="26">
        <f t="shared" si="112"/>
        <v>0</v>
      </c>
      <c r="KKF9" s="26">
        <f t="shared" si="112"/>
        <v>0</v>
      </c>
      <c r="KKG9" s="26">
        <f t="shared" si="112"/>
        <v>0</v>
      </c>
      <c r="KKH9" s="26">
        <f t="shared" si="112"/>
        <v>0</v>
      </c>
      <c r="KKI9" s="26">
        <f t="shared" si="112"/>
        <v>0</v>
      </c>
      <c r="KKJ9" s="26">
        <f t="shared" si="112"/>
        <v>0</v>
      </c>
      <c r="KKK9" s="26">
        <f t="shared" si="112"/>
        <v>0</v>
      </c>
      <c r="KKL9" s="26">
        <f t="shared" si="112"/>
        <v>0</v>
      </c>
      <c r="KKM9" s="26">
        <f t="shared" si="112"/>
        <v>0</v>
      </c>
      <c r="KKN9" s="26">
        <f t="shared" si="112"/>
        <v>0</v>
      </c>
      <c r="KKO9" s="26">
        <f t="shared" si="112"/>
        <v>0</v>
      </c>
      <c r="KKP9" s="26">
        <f t="shared" si="112"/>
        <v>0</v>
      </c>
      <c r="KKQ9" s="26">
        <f t="shared" si="112"/>
        <v>0</v>
      </c>
      <c r="KKR9" s="26">
        <f t="shared" si="112"/>
        <v>0</v>
      </c>
      <c r="KKS9" s="26">
        <f t="shared" si="112"/>
        <v>0</v>
      </c>
      <c r="KKT9" s="26">
        <f t="shared" si="112"/>
        <v>0</v>
      </c>
      <c r="KKU9" s="26">
        <f t="shared" si="112"/>
        <v>0</v>
      </c>
      <c r="KKV9" s="26">
        <f t="shared" si="112"/>
        <v>0</v>
      </c>
      <c r="KKW9" s="26">
        <f t="shared" si="112"/>
        <v>0</v>
      </c>
      <c r="KKX9" s="26">
        <f t="shared" si="112"/>
        <v>0</v>
      </c>
      <c r="KKY9" s="26">
        <f t="shared" si="112"/>
        <v>0</v>
      </c>
      <c r="KKZ9" s="26">
        <f t="shared" si="112"/>
        <v>0</v>
      </c>
      <c r="KLA9" s="26">
        <f t="shared" si="112"/>
        <v>0</v>
      </c>
      <c r="KLB9" s="26">
        <f t="shared" si="112"/>
        <v>0</v>
      </c>
      <c r="KLC9" s="26">
        <f t="shared" si="112"/>
        <v>0</v>
      </c>
      <c r="KLD9" s="26">
        <f t="shared" si="112"/>
        <v>0</v>
      </c>
      <c r="KLE9" s="26">
        <f t="shared" si="112"/>
        <v>0</v>
      </c>
      <c r="KLF9" s="26">
        <f t="shared" si="112"/>
        <v>0</v>
      </c>
      <c r="KLG9" s="26">
        <f t="shared" si="112"/>
        <v>0</v>
      </c>
      <c r="KLH9" s="26">
        <f t="shared" si="112"/>
        <v>0</v>
      </c>
      <c r="KLI9" s="26">
        <f t="shared" si="112"/>
        <v>0</v>
      </c>
      <c r="KLJ9" s="26">
        <f t="shared" si="112"/>
        <v>0</v>
      </c>
      <c r="KLK9" s="26">
        <f t="shared" si="112"/>
        <v>0</v>
      </c>
      <c r="KLL9" s="26">
        <f t="shared" si="112"/>
        <v>0</v>
      </c>
      <c r="KLM9" s="26">
        <f t="shared" si="112"/>
        <v>0</v>
      </c>
      <c r="KLN9" s="26">
        <f t="shared" si="112"/>
        <v>0</v>
      </c>
      <c r="KLO9" s="26">
        <f t="shared" si="112"/>
        <v>0</v>
      </c>
      <c r="KLP9" s="26">
        <f t="shared" si="112"/>
        <v>0</v>
      </c>
      <c r="KLQ9" s="26">
        <f t="shared" si="112"/>
        <v>0</v>
      </c>
      <c r="KLR9" s="26">
        <f t="shared" si="112"/>
        <v>0</v>
      </c>
      <c r="KLS9" s="26">
        <f t="shared" ref="KLS9:KOD9" si="113">KLQ9+KLO9</f>
        <v>0</v>
      </c>
      <c r="KLT9" s="26">
        <f t="shared" si="113"/>
        <v>0</v>
      </c>
      <c r="KLU9" s="26">
        <f t="shared" si="113"/>
        <v>0</v>
      </c>
      <c r="KLV9" s="26">
        <f t="shared" si="113"/>
        <v>0</v>
      </c>
      <c r="KLW9" s="26">
        <f t="shared" si="113"/>
        <v>0</v>
      </c>
      <c r="KLX9" s="26">
        <f t="shared" si="113"/>
        <v>0</v>
      </c>
      <c r="KLY9" s="26">
        <f t="shared" si="113"/>
        <v>0</v>
      </c>
      <c r="KLZ9" s="26">
        <f t="shared" si="113"/>
        <v>0</v>
      </c>
      <c r="KMA9" s="26">
        <f t="shared" si="113"/>
        <v>0</v>
      </c>
      <c r="KMB9" s="26">
        <f t="shared" si="113"/>
        <v>0</v>
      </c>
      <c r="KMC9" s="26">
        <f t="shared" si="113"/>
        <v>0</v>
      </c>
      <c r="KMD9" s="26">
        <f t="shared" si="113"/>
        <v>0</v>
      </c>
      <c r="KME9" s="26">
        <f t="shared" si="113"/>
        <v>0</v>
      </c>
      <c r="KMF9" s="26">
        <f t="shared" si="113"/>
        <v>0</v>
      </c>
      <c r="KMG9" s="26">
        <f t="shared" si="113"/>
        <v>0</v>
      </c>
      <c r="KMH9" s="26">
        <f t="shared" si="113"/>
        <v>0</v>
      </c>
      <c r="KMI9" s="26">
        <f t="shared" si="113"/>
        <v>0</v>
      </c>
      <c r="KMJ9" s="26">
        <f t="shared" si="113"/>
        <v>0</v>
      </c>
      <c r="KMK9" s="26">
        <f t="shared" si="113"/>
        <v>0</v>
      </c>
      <c r="KML9" s="26">
        <f t="shared" si="113"/>
        <v>0</v>
      </c>
      <c r="KMM9" s="26">
        <f t="shared" si="113"/>
        <v>0</v>
      </c>
      <c r="KMN9" s="26">
        <f t="shared" si="113"/>
        <v>0</v>
      </c>
      <c r="KMO9" s="26">
        <f t="shared" si="113"/>
        <v>0</v>
      </c>
      <c r="KMP9" s="26">
        <f t="shared" si="113"/>
        <v>0</v>
      </c>
      <c r="KMQ9" s="26">
        <f t="shared" si="113"/>
        <v>0</v>
      </c>
      <c r="KMR9" s="26">
        <f t="shared" si="113"/>
        <v>0</v>
      </c>
      <c r="KMS9" s="26">
        <f t="shared" si="113"/>
        <v>0</v>
      </c>
      <c r="KMT9" s="26">
        <f t="shared" si="113"/>
        <v>0</v>
      </c>
      <c r="KMU9" s="26">
        <f t="shared" si="113"/>
        <v>0</v>
      </c>
      <c r="KMV9" s="26">
        <f t="shared" si="113"/>
        <v>0</v>
      </c>
      <c r="KMW9" s="26">
        <f t="shared" si="113"/>
        <v>0</v>
      </c>
      <c r="KMX9" s="26">
        <f t="shared" si="113"/>
        <v>0</v>
      </c>
      <c r="KMY9" s="26">
        <f t="shared" si="113"/>
        <v>0</v>
      </c>
      <c r="KMZ9" s="26">
        <f t="shared" si="113"/>
        <v>0</v>
      </c>
      <c r="KNA9" s="26">
        <f t="shared" si="113"/>
        <v>0</v>
      </c>
      <c r="KNB9" s="26">
        <f t="shared" si="113"/>
        <v>0</v>
      </c>
      <c r="KNC9" s="26">
        <f t="shared" si="113"/>
        <v>0</v>
      </c>
      <c r="KND9" s="26">
        <f t="shared" si="113"/>
        <v>0</v>
      </c>
      <c r="KNE9" s="26">
        <f t="shared" si="113"/>
        <v>0</v>
      </c>
      <c r="KNF9" s="26">
        <f t="shared" si="113"/>
        <v>0</v>
      </c>
      <c r="KNG9" s="26">
        <f t="shared" si="113"/>
        <v>0</v>
      </c>
      <c r="KNH9" s="26">
        <f t="shared" si="113"/>
        <v>0</v>
      </c>
      <c r="KNI9" s="26">
        <f t="shared" si="113"/>
        <v>0</v>
      </c>
      <c r="KNJ9" s="26">
        <f t="shared" si="113"/>
        <v>0</v>
      </c>
      <c r="KNK9" s="26">
        <f t="shared" si="113"/>
        <v>0</v>
      </c>
      <c r="KNL9" s="26">
        <f t="shared" si="113"/>
        <v>0</v>
      </c>
      <c r="KNM9" s="26">
        <f t="shared" si="113"/>
        <v>0</v>
      </c>
      <c r="KNN9" s="26">
        <f t="shared" si="113"/>
        <v>0</v>
      </c>
      <c r="KNO9" s="26">
        <f t="shared" si="113"/>
        <v>0</v>
      </c>
      <c r="KNP9" s="26">
        <f t="shared" si="113"/>
        <v>0</v>
      </c>
      <c r="KNQ9" s="26">
        <f t="shared" si="113"/>
        <v>0</v>
      </c>
      <c r="KNR9" s="26">
        <f t="shared" si="113"/>
        <v>0</v>
      </c>
      <c r="KNS9" s="26">
        <f t="shared" si="113"/>
        <v>0</v>
      </c>
      <c r="KNT9" s="26">
        <f t="shared" si="113"/>
        <v>0</v>
      </c>
      <c r="KNU9" s="26">
        <f t="shared" si="113"/>
        <v>0</v>
      </c>
      <c r="KNV9" s="26">
        <f t="shared" si="113"/>
        <v>0</v>
      </c>
      <c r="KNW9" s="26">
        <f t="shared" si="113"/>
        <v>0</v>
      </c>
      <c r="KNX9" s="26">
        <f t="shared" si="113"/>
        <v>0</v>
      </c>
      <c r="KNY9" s="26">
        <f t="shared" si="113"/>
        <v>0</v>
      </c>
      <c r="KNZ9" s="26">
        <f t="shared" si="113"/>
        <v>0</v>
      </c>
      <c r="KOA9" s="26">
        <f t="shared" si="113"/>
        <v>0</v>
      </c>
      <c r="KOB9" s="26">
        <f t="shared" si="113"/>
        <v>0</v>
      </c>
      <c r="KOC9" s="26">
        <f t="shared" si="113"/>
        <v>0</v>
      </c>
      <c r="KOD9" s="26">
        <f t="shared" si="113"/>
        <v>0</v>
      </c>
      <c r="KOE9" s="26">
        <f t="shared" ref="KOE9:KQP9" si="114">KOC9+KOA9</f>
        <v>0</v>
      </c>
      <c r="KOF9" s="26">
        <f t="shared" si="114"/>
        <v>0</v>
      </c>
      <c r="KOG9" s="26">
        <f t="shared" si="114"/>
        <v>0</v>
      </c>
      <c r="KOH9" s="26">
        <f t="shared" si="114"/>
        <v>0</v>
      </c>
      <c r="KOI9" s="26">
        <f t="shared" si="114"/>
        <v>0</v>
      </c>
      <c r="KOJ9" s="26">
        <f t="shared" si="114"/>
        <v>0</v>
      </c>
      <c r="KOK9" s="26">
        <f t="shared" si="114"/>
        <v>0</v>
      </c>
      <c r="KOL9" s="26">
        <f t="shared" si="114"/>
        <v>0</v>
      </c>
      <c r="KOM9" s="26">
        <f t="shared" si="114"/>
        <v>0</v>
      </c>
      <c r="KON9" s="26">
        <f t="shared" si="114"/>
        <v>0</v>
      </c>
      <c r="KOO9" s="26">
        <f t="shared" si="114"/>
        <v>0</v>
      </c>
      <c r="KOP9" s="26">
        <f t="shared" si="114"/>
        <v>0</v>
      </c>
      <c r="KOQ9" s="26">
        <f t="shared" si="114"/>
        <v>0</v>
      </c>
      <c r="KOR9" s="26">
        <f t="shared" si="114"/>
        <v>0</v>
      </c>
      <c r="KOS9" s="26">
        <f t="shared" si="114"/>
        <v>0</v>
      </c>
      <c r="KOT9" s="26">
        <f t="shared" si="114"/>
        <v>0</v>
      </c>
      <c r="KOU9" s="26">
        <f t="shared" si="114"/>
        <v>0</v>
      </c>
      <c r="KOV9" s="26">
        <f t="shared" si="114"/>
        <v>0</v>
      </c>
      <c r="KOW9" s="26">
        <f t="shared" si="114"/>
        <v>0</v>
      </c>
      <c r="KOX9" s="26">
        <f t="shared" si="114"/>
        <v>0</v>
      </c>
      <c r="KOY9" s="26">
        <f t="shared" si="114"/>
        <v>0</v>
      </c>
      <c r="KOZ9" s="26">
        <f t="shared" si="114"/>
        <v>0</v>
      </c>
      <c r="KPA9" s="26">
        <f t="shared" si="114"/>
        <v>0</v>
      </c>
      <c r="KPB9" s="26">
        <f t="shared" si="114"/>
        <v>0</v>
      </c>
      <c r="KPC9" s="26">
        <f t="shared" si="114"/>
        <v>0</v>
      </c>
      <c r="KPD9" s="26">
        <f t="shared" si="114"/>
        <v>0</v>
      </c>
      <c r="KPE9" s="26">
        <f t="shared" si="114"/>
        <v>0</v>
      </c>
      <c r="KPF9" s="26">
        <f t="shared" si="114"/>
        <v>0</v>
      </c>
      <c r="KPG9" s="26">
        <f t="shared" si="114"/>
        <v>0</v>
      </c>
      <c r="KPH9" s="26">
        <f t="shared" si="114"/>
        <v>0</v>
      </c>
      <c r="KPI9" s="26">
        <f t="shared" si="114"/>
        <v>0</v>
      </c>
      <c r="KPJ9" s="26">
        <f t="shared" si="114"/>
        <v>0</v>
      </c>
      <c r="KPK9" s="26">
        <f t="shared" si="114"/>
        <v>0</v>
      </c>
      <c r="KPL9" s="26">
        <f t="shared" si="114"/>
        <v>0</v>
      </c>
      <c r="KPM9" s="26">
        <f t="shared" si="114"/>
        <v>0</v>
      </c>
      <c r="KPN9" s="26">
        <f t="shared" si="114"/>
        <v>0</v>
      </c>
      <c r="KPO9" s="26">
        <f t="shared" si="114"/>
        <v>0</v>
      </c>
      <c r="KPP9" s="26">
        <f t="shared" si="114"/>
        <v>0</v>
      </c>
      <c r="KPQ9" s="26">
        <f t="shared" si="114"/>
        <v>0</v>
      </c>
      <c r="KPR9" s="26">
        <f t="shared" si="114"/>
        <v>0</v>
      </c>
      <c r="KPS9" s="26">
        <f t="shared" si="114"/>
        <v>0</v>
      </c>
      <c r="KPT9" s="26">
        <f t="shared" si="114"/>
        <v>0</v>
      </c>
      <c r="KPU9" s="26">
        <f t="shared" si="114"/>
        <v>0</v>
      </c>
      <c r="KPV9" s="26">
        <f t="shared" si="114"/>
        <v>0</v>
      </c>
      <c r="KPW9" s="26">
        <f t="shared" si="114"/>
        <v>0</v>
      </c>
      <c r="KPX9" s="26">
        <f t="shared" si="114"/>
        <v>0</v>
      </c>
      <c r="KPY9" s="26">
        <f t="shared" si="114"/>
        <v>0</v>
      </c>
      <c r="KPZ9" s="26">
        <f t="shared" si="114"/>
        <v>0</v>
      </c>
      <c r="KQA9" s="26">
        <f t="shared" si="114"/>
        <v>0</v>
      </c>
      <c r="KQB9" s="26">
        <f t="shared" si="114"/>
        <v>0</v>
      </c>
      <c r="KQC9" s="26">
        <f t="shared" si="114"/>
        <v>0</v>
      </c>
      <c r="KQD9" s="26">
        <f t="shared" si="114"/>
        <v>0</v>
      </c>
      <c r="KQE9" s="26">
        <f t="shared" si="114"/>
        <v>0</v>
      </c>
      <c r="KQF9" s="26">
        <f t="shared" si="114"/>
        <v>0</v>
      </c>
      <c r="KQG9" s="26">
        <f t="shared" si="114"/>
        <v>0</v>
      </c>
      <c r="KQH9" s="26">
        <f t="shared" si="114"/>
        <v>0</v>
      </c>
      <c r="KQI9" s="26">
        <f t="shared" si="114"/>
        <v>0</v>
      </c>
      <c r="KQJ9" s="26">
        <f t="shared" si="114"/>
        <v>0</v>
      </c>
      <c r="KQK9" s="26">
        <f t="shared" si="114"/>
        <v>0</v>
      </c>
      <c r="KQL9" s="26">
        <f t="shared" si="114"/>
        <v>0</v>
      </c>
      <c r="KQM9" s="26">
        <f t="shared" si="114"/>
        <v>0</v>
      </c>
      <c r="KQN9" s="26">
        <f t="shared" si="114"/>
        <v>0</v>
      </c>
      <c r="KQO9" s="26">
        <f t="shared" si="114"/>
        <v>0</v>
      </c>
      <c r="KQP9" s="26">
        <f t="shared" si="114"/>
        <v>0</v>
      </c>
      <c r="KQQ9" s="26">
        <f t="shared" ref="KQQ9:KTB9" si="115">KQO9+KQM9</f>
        <v>0</v>
      </c>
      <c r="KQR9" s="26">
        <f t="shared" si="115"/>
        <v>0</v>
      </c>
      <c r="KQS9" s="26">
        <f t="shared" si="115"/>
        <v>0</v>
      </c>
      <c r="KQT9" s="26">
        <f t="shared" si="115"/>
        <v>0</v>
      </c>
      <c r="KQU9" s="26">
        <f t="shared" si="115"/>
        <v>0</v>
      </c>
      <c r="KQV9" s="26">
        <f t="shared" si="115"/>
        <v>0</v>
      </c>
      <c r="KQW9" s="26">
        <f t="shared" si="115"/>
        <v>0</v>
      </c>
      <c r="KQX9" s="26">
        <f t="shared" si="115"/>
        <v>0</v>
      </c>
      <c r="KQY9" s="26">
        <f t="shared" si="115"/>
        <v>0</v>
      </c>
      <c r="KQZ9" s="26">
        <f t="shared" si="115"/>
        <v>0</v>
      </c>
      <c r="KRA9" s="26">
        <f t="shared" si="115"/>
        <v>0</v>
      </c>
      <c r="KRB9" s="26">
        <f t="shared" si="115"/>
        <v>0</v>
      </c>
      <c r="KRC9" s="26">
        <f t="shared" si="115"/>
        <v>0</v>
      </c>
      <c r="KRD9" s="26">
        <f t="shared" si="115"/>
        <v>0</v>
      </c>
      <c r="KRE9" s="26">
        <f t="shared" si="115"/>
        <v>0</v>
      </c>
      <c r="KRF9" s="26">
        <f t="shared" si="115"/>
        <v>0</v>
      </c>
      <c r="KRG9" s="26">
        <f t="shared" si="115"/>
        <v>0</v>
      </c>
      <c r="KRH9" s="26">
        <f t="shared" si="115"/>
        <v>0</v>
      </c>
      <c r="KRI9" s="26">
        <f t="shared" si="115"/>
        <v>0</v>
      </c>
      <c r="KRJ9" s="26">
        <f t="shared" si="115"/>
        <v>0</v>
      </c>
      <c r="KRK9" s="26">
        <f t="shared" si="115"/>
        <v>0</v>
      </c>
      <c r="KRL9" s="26">
        <f t="shared" si="115"/>
        <v>0</v>
      </c>
      <c r="KRM9" s="26">
        <f t="shared" si="115"/>
        <v>0</v>
      </c>
      <c r="KRN9" s="26">
        <f t="shared" si="115"/>
        <v>0</v>
      </c>
      <c r="KRO9" s="26">
        <f t="shared" si="115"/>
        <v>0</v>
      </c>
      <c r="KRP9" s="26">
        <f t="shared" si="115"/>
        <v>0</v>
      </c>
      <c r="KRQ9" s="26">
        <f t="shared" si="115"/>
        <v>0</v>
      </c>
      <c r="KRR9" s="26">
        <f t="shared" si="115"/>
        <v>0</v>
      </c>
      <c r="KRS9" s="26">
        <f t="shared" si="115"/>
        <v>0</v>
      </c>
      <c r="KRT9" s="26">
        <f t="shared" si="115"/>
        <v>0</v>
      </c>
      <c r="KRU9" s="26">
        <f t="shared" si="115"/>
        <v>0</v>
      </c>
      <c r="KRV9" s="26">
        <f t="shared" si="115"/>
        <v>0</v>
      </c>
      <c r="KRW9" s="26">
        <f t="shared" si="115"/>
        <v>0</v>
      </c>
      <c r="KRX9" s="26">
        <f t="shared" si="115"/>
        <v>0</v>
      </c>
      <c r="KRY9" s="26">
        <f t="shared" si="115"/>
        <v>0</v>
      </c>
      <c r="KRZ9" s="26">
        <f t="shared" si="115"/>
        <v>0</v>
      </c>
      <c r="KSA9" s="26">
        <f t="shared" si="115"/>
        <v>0</v>
      </c>
      <c r="KSB9" s="26">
        <f t="shared" si="115"/>
        <v>0</v>
      </c>
      <c r="KSC9" s="26">
        <f t="shared" si="115"/>
        <v>0</v>
      </c>
      <c r="KSD9" s="26">
        <f t="shared" si="115"/>
        <v>0</v>
      </c>
      <c r="KSE9" s="26">
        <f t="shared" si="115"/>
        <v>0</v>
      </c>
      <c r="KSF9" s="26">
        <f t="shared" si="115"/>
        <v>0</v>
      </c>
      <c r="KSG9" s="26">
        <f t="shared" si="115"/>
        <v>0</v>
      </c>
      <c r="KSH9" s="26">
        <f t="shared" si="115"/>
        <v>0</v>
      </c>
      <c r="KSI9" s="26">
        <f t="shared" si="115"/>
        <v>0</v>
      </c>
      <c r="KSJ9" s="26">
        <f t="shared" si="115"/>
        <v>0</v>
      </c>
      <c r="KSK9" s="26">
        <f t="shared" si="115"/>
        <v>0</v>
      </c>
      <c r="KSL9" s="26">
        <f t="shared" si="115"/>
        <v>0</v>
      </c>
      <c r="KSM9" s="26">
        <f t="shared" si="115"/>
        <v>0</v>
      </c>
      <c r="KSN9" s="26">
        <f t="shared" si="115"/>
        <v>0</v>
      </c>
      <c r="KSO9" s="26">
        <f t="shared" si="115"/>
        <v>0</v>
      </c>
      <c r="KSP9" s="26">
        <f t="shared" si="115"/>
        <v>0</v>
      </c>
      <c r="KSQ9" s="26">
        <f t="shared" si="115"/>
        <v>0</v>
      </c>
      <c r="KSR9" s="26">
        <f t="shared" si="115"/>
        <v>0</v>
      </c>
      <c r="KSS9" s="26">
        <f t="shared" si="115"/>
        <v>0</v>
      </c>
      <c r="KST9" s="26">
        <f t="shared" si="115"/>
        <v>0</v>
      </c>
      <c r="KSU9" s="26">
        <f t="shared" si="115"/>
        <v>0</v>
      </c>
      <c r="KSV9" s="26">
        <f t="shared" si="115"/>
        <v>0</v>
      </c>
      <c r="KSW9" s="26">
        <f t="shared" si="115"/>
        <v>0</v>
      </c>
      <c r="KSX9" s="26">
        <f t="shared" si="115"/>
        <v>0</v>
      </c>
      <c r="KSY9" s="26">
        <f t="shared" si="115"/>
        <v>0</v>
      </c>
      <c r="KSZ9" s="26">
        <f t="shared" si="115"/>
        <v>0</v>
      </c>
      <c r="KTA9" s="26">
        <f t="shared" si="115"/>
        <v>0</v>
      </c>
      <c r="KTB9" s="26">
        <f t="shared" si="115"/>
        <v>0</v>
      </c>
      <c r="KTC9" s="26">
        <f t="shared" ref="KTC9:KVN9" si="116">KTA9+KSY9</f>
        <v>0</v>
      </c>
      <c r="KTD9" s="26">
        <f t="shared" si="116"/>
        <v>0</v>
      </c>
      <c r="KTE9" s="26">
        <f t="shared" si="116"/>
        <v>0</v>
      </c>
      <c r="KTF9" s="26">
        <f t="shared" si="116"/>
        <v>0</v>
      </c>
      <c r="KTG9" s="26">
        <f t="shared" si="116"/>
        <v>0</v>
      </c>
      <c r="KTH9" s="26">
        <f t="shared" si="116"/>
        <v>0</v>
      </c>
      <c r="KTI9" s="26">
        <f t="shared" si="116"/>
        <v>0</v>
      </c>
      <c r="KTJ9" s="26">
        <f t="shared" si="116"/>
        <v>0</v>
      </c>
      <c r="KTK9" s="26">
        <f t="shared" si="116"/>
        <v>0</v>
      </c>
      <c r="KTL9" s="26">
        <f t="shared" si="116"/>
        <v>0</v>
      </c>
      <c r="KTM9" s="26">
        <f t="shared" si="116"/>
        <v>0</v>
      </c>
      <c r="KTN9" s="26">
        <f t="shared" si="116"/>
        <v>0</v>
      </c>
      <c r="KTO9" s="26">
        <f t="shared" si="116"/>
        <v>0</v>
      </c>
      <c r="KTP9" s="26">
        <f t="shared" si="116"/>
        <v>0</v>
      </c>
      <c r="KTQ9" s="26">
        <f t="shared" si="116"/>
        <v>0</v>
      </c>
      <c r="KTR9" s="26">
        <f t="shared" si="116"/>
        <v>0</v>
      </c>
      <c r="KTS9" s="26">
        <f t="shared" si="116"/>
        <v>0</v>
      </c>
      <c r="KTT9" s="26">
        <f t="shared" si="116"/>
        <v>0</v>
      </c>
      <c r="KTU9" s="26">
        <f t="shared" si="116"/>
        <v>0</v>
      </c>
      <c r="KTV9" s="26">
        <f t="shared" si="116"/>
        <v>0</v>
      </c>
      <c r="KTW9" s="26">
        <f t="shared" si="116"/>
        <v>0</v>
      </c>
      <c r="KTX9" s="26">
        <f t="shared" si="116"/>
        <v>0</v>
      </c>
      <c r="KTY9" s="26">
        <f t="shared" si="116"/>
        <v>0</v>
      </c>
      <c r="KTZ9" s="26">
        <f t="shared" si="116"/>
        <v>0</v>
      </c>
      <c r="KUA9" s="26">
        <f t="shared" si="116"/>
        <v>0</v>
      </c>
      <c r="KUB9" s="26">
        <f t="shared" si="116"/>
        <v>0</v>
      </c>
      <c r="KUC9" s="26">
        <f t="shared" si="116"/>
        <v>0</v>
      </c>
      <c r="KUD9" s="26">
        <f t="shared" si="116"/>
        <v>0</v>
      </c>
      <c r="KUE9" s="26">
        <f t="shared" si="116"/>
        <v>0</v>
      </c>
      <c r="KUF9" s="26">
        <f t="shared" si="116"/>
        <v>0</v>
      </c>
      <c r="KUG9" s="26">
        <f t="shared" si="116"/>
        <v>0</v>
      </c>
      <c r="KUH9" s="26">
        <f t="shared" si="116"/>
        <v>0</v>
      </c>
      <c r="KUI9" s="26">
        <f t="shared" si="116"/>
        <v>0</v>
      </c>
      <c r="KUJ9" s="26">
        <f t="shared" si="116"/>
        <v>0</v>
      </c>
      <c r="KUK9" s="26">
        <f t="shared" si="116"/>
        <v>0</v>
      </c>
      <c r="KUL9" s="26">
        <f t="shared" si="116"/>
        <v>0</v>
      </c>
      <c r="KUM9" s="26">
        <f t="shared" si="116"/>
        <v>0</v>
      </c>
      <c r="KUN9" s="26">
        <f t="shared" si="116"/>
        <v>0</v>
      </c>
      <c r="KUO9" s="26">
        <f t="shared" si="116"/>
        <v>0</v>
      </c>
      <c r="KUP9" s="26">
        <f t="shared" si="116"/>
        <v>0</v>
      </c>
      <c r="KUQ9" s="26">
        <f t="shared" si="116"/>
        <v>0</v>
      </c>
      <c r="KUR9" s="26">
        <f t="shared" si="116"/>
        <v>0</v>
      </c>
      <c r="KUS9" s="26">
        <f t="shared" si="116"/>
        <v>0</v>
      </c>
      <c r="KUT9" s="26">
        <f t="shared" si="116"/>
        <v>0</v>
      </c>
      <c r="KUU9" s="26">
        <f t="shared" si="116"/>
        <v>0</v>
      </c>
      <c r="KUV9" s="26">
        <f t="shared" si="116"/>
        <v>0</v>
      </c>
      <c r="KUW9" s="26">
        <f t="shared" si="116"/>
        <v>0</v>
      </c>
      <c r="KUX9" s="26">
        <f t="shared" si="116"/>
        <v>0</v>
      </c>
      <c r="KUY9" s="26">
        <f t="shared" si="116"/>
        <v>0</v>
      </c>
      <c r="KUZ9" s="26">
        <f t="shared" si="116"/>
        <v>0</v>
      </c>
      <c r="KVA9" s="26">
        <f t="shared" si="116"/>
        <v>0</v>
      </c>
      <c r="KVB9" s="26">
        <f t="shared" si="116"/>
        <v>0</v>
      </c>
      <c r="KVC9" s="26">
        <f t="shared" si="116"/>
        <v>0</v>
      </c>
      <c r="KVD9" s="26">
        <f t="shared" si="116"/>
        <v>0</v>
      </c>
      <c r="KVE9" s="26">
        <f t="shared" si="116"/>
        <v>0</v>
      </c>
      <c r="KVF9" s="26">
        <f t="shared" si="116"/>
        <v>0</v>
      </c>
      <c r="KVG9" s="26">
        <f t="shared" si="116"/>
        <v>0</v>
      </c>
      <c r="KVH9" s="26">
        <f t="shared" si="116"/>
        <v>0</v>
      </c>
      <c r="KVI9" s="26">
        <f t="shared" si="116"/>
        <v>0</v>
      </c>
      <c r="KVJ9" s="26">
        <f t="shared" si="116"/>
        <v>0</v>
      </c>
      <c r="KVK9" s="26">
        <f t="shared" si="116"/>
        <v>0</v>
      </c>
      <c r="KVL9" s="26">
        <f t="shared" si="116"/>
        <v>0</v>
      </c>
      <c r="KVM9" s="26">
        <f t="shared" si="116"/>
        <v>0</v>
      </c>
      <c r="KVN9" s="26">
        <f t="shared" si="116"/>
        <v>0</v>
      </c>
      <c r="KVO9" s="26">
        <f t="shared" ref="KVO9:KXZ9" si="117">KVM9+KVK9</f>
        <v>0</v>
      </c>
      <c r="KVP9" s="26">
        <f t="shared" si="117"/>
        <v>0</v>
      </c>
      <c r="KVQ9" s="26">
        <f t="shared" si="117"/>
        <v>0</v>
      </c>
      <c r="KVR9" s="26">
        <f t="shared" si="117"/>
        <v>0</v>
      </c>
      <c r="KVS9" s="26">
        <f t="shared" si="117"/>
        <v>0</v>
      </c>
      <c r="KVT9" s="26">
        <f t="shared" si="117"/>
        <v>0</v>
      </c>
      <c r="KVU9" s="26">
        <f t="shared" si="117"/>
        <v>0</v>
      </c>
      <c r="KVV9" s="26">
        <f t="shared" si="117"/>
        <v>0</v>
      </c>
      <c r="KVW9" s="26">
        <f t="shared" si="117"/>
        <v>0</v>
      </c>
      <c r="KVX9" s="26">
        <f t="shared" si="117"/>
        <v>0</v>
      </c>
      <c r="KVY9" s="26">
        <f t="shared" si="117"/>
        <v>0</v>
      </c>
      <c r="KVZ9" s="26">
        <f t="shared" si="117"/>
        <v>0</v>
      </c>
      <c r="KWA9" s="26">
        <f t="shared" si="117"/>
        <v>0</v>
      </c>
      <c r="KWB9" s="26">
        <f t="shared" si="117"/>
        <v>0</v>
      </c>
      <c r="KWC9" s="26">
        <f t="shared" si="117"/>
        <v>0</v>
      </c>
      <c r="KWD9" s="26">
        <f t="shared" si="117"/>
        <v>0</v>
      </c>
      <c r="KWE9" s="26">
        <f t="shared" si="117"/>
        <v>0</v>
      </c>
      <c r="KWF9" s="26">
        <f t="shared" si="117"/>
        <v>0</v>
      </c>
      <c r="KWG9" s="26">
        <f t="shared" si="117"/>
        <v>0</v>
      </c>
      <c r="KWH9" s="26">
        <f t="shared" si="117"/>
        <v>0</v>
      </c>
      <c r="KWI9" s="26">
        <f t="shared" si="117"/>
        <v>0</v>
      </c>
      <c r="KWJ9" s="26">
        <f t="shared" si="117"/>
        <v>0</v>
      </c>
      <c r="KWK9" s="26">
        <f t="shared" si="117"/>
        <v>0</v>
      </c>
      <c r="KWL9" s="26">
        <f t="shared" si="117"/>
        <v>0</v>
      </c>
      <c r="KWM9" s="26">
        <f t="shared" si="117"/>
        <v>0</v>
      </c>
      <c r="KWN9" s="26">
        <f t="shared" si="117"/>
        <v>0</v>
      </c>
      <c r="KWO9" s="26">
        <f t="shared" si="117"/>
        <v>0</v>
      </c>
      <c r="KWP9" s="26">
        <f t="shared" si="117"/>
        <v>0</v>
      </c>
      <c r="KWQ9" s="26">
        <f t="shared" si="117"/>
        <v>0</v>
      </c>
      <c r="KWR9" s="26">
        <f t="shared" si="117"/>
        <v>0</v>
      </c>
      <c r="KWS9" s="26">
        <f t="shared" si="117"/>
        <v>0</v>
      </c>
      <c r="KWT9" s="26">
        <f t="shared" si="117"/>
        <v>0</v>
      </c>
      <c r="KWU9" s="26">
        <f t="shared" si="117"/>
        <v>0</v>
      </c>
      <c r="KWV9" s="26">
        <f t="shared" si="117"/>
        <v>0</v>
      </c>
      <c r="KWW9" s="26">
        <f t="shared" si="117"/>
        <v>0</v>
      </c>
      <c r="KWX9" s="26">
        <f t="shared" si="117"/>
        <v>0</v>
      </c>
      <c r="KWY9" s="26">
        <f t="shared" si="117"/>
        <v>0</v>
      </c>
      <c r="KWZ9" s="26">
        <f t="shared" si="117"/>
        <v>0</v>
      </c>
      <c r="KXA9" s="26">
        <f t="shared" si="117"/>
        <v>0</v>
      </c>
      <c r="KXB9" s="26">
        <f t="shared" si="117"/>
        <v>0</v>
      </c>
      <c r="KXC9" s="26">
        <f t="shared" si="117"/>
        <v>0</v>
      </c>
      <c r="KXD9" s="26">
        <f t="shared" si="117"/>
        <v>0</v>
      </c>
      <c r="KXE9" s="26">
        <f t="shared" si="117"/>
        <v>0</v>
      </c>
      <c r="KXF9" s="26">
        <f t="shared" si="117"/>
        <v>0</v>
      </c>
      <c r="KXG9" s="26">
        <f t="shared" si="117"/>
        <v>0</v>
      </c>
      <c r="KXH9" s="26">
        <f t="shared" si="117"/>
        <v>0</v>
      </c>
      <c r="KXI9" s="26">
        <f t="shared" si="117"/>
        <v>0</v>
      </c>
      <c r="KXJ9" s="26">
        <f t="shared" si="117"/>
        <v>0</v>
      </c>
      <c r="KXK9" s="26">
        <f t="shared" si="117"/>
        <v>0</v>
      </c>
      <c r="KXL9" s="26">
        <f t="shared" si="117"/>
        <v>0</v>
      </c>
      <c r="KXM9" s="26">
        <f t="shared" si="117"/>
        <v>0</v>
      </c>
      <c r="KXN9" s="26">
        <f t="shared" si="117"/>
        <v>0</v>
      </c>
      <c r="KXO9" s="26">
        <f t="shared" si="117"/>
        <v>0</v>
      </c>
      <c r="KXP9" s="26">
        <f t="shared" si="117"/>
        <v>0</v>
      </c>
      <c r="KXQ9" s="26">
        <f t="shared" si="117"/>
        <v>0</v>
      </c>
      <c r="KXR9" s="26">
        <f t="shared" si="117"/>
        <v>0</v>
      </c>
      <c r="KXS9" s="26">
        <f t="shared" si="117"/>
        <v>0</v>
      </c>
      <c r="KXT9" s="26">
        <f t="shared" si="117"/>
        <v>0</v>
      </c>
      <c r="KXU9" s="26">
        <f t="shared" si="117"/>
        <v>0</v>
      </c>
      <c r="KXV9" s="26">
        <f t="shared" si="117"/>
        <v>0</v>
      </c>
      <c r="KXW9" s="26">
        <f t="shared" si="117"/>
        <v>0</v>
      </c>
      <c r="KXX9" s="26">
        <f t="shared" si="117"/>
        <v>0</v>
      </c>
      <c r="KXY9" s="26">
        <f t="shared" si="117"/>
        <v>0</v>
      </c>
      <c r="KXZ9" s="26">
        <f t="shared" si="117"/>
        <v>0</v>
      </c>
      <c r="KYA9" s="26">
        <f t="shared" ref="KYA9:LAL9" si="118">KXY9+KXW9</f>
        <v>0</v>
      </c>
      <c r="KYB9" s="26">
        <f t="shared" si="118"/>
        <v>0</v>
      </c>
      <c r="KYC9" s="26">
        <f t="shared" si="118"/>
        <v>0</v>
      </c>
      <c r="KYD9" s="26">
        <f t="shared" si="118"/>
        <v>0</v>
      </c>
      <c r="KYE9" s="26">
        <f t="shared" si="118"/>
        <v>0</v>
      </c>
      <c r="KYF9" s="26">
        <f t="shared" si="118"/>
        <v>0</v>
      </c>
      <c r="KYG9" s="26">
        <f t="shared" si="118"/>
        <v>0</v>
      </c>
      <c r="KYH9" s="26">
        <f t="shared" si="118"/>
        <v>0</v>
      </c>
      <c r="KYI9" s="26">
        <f t="shared" si="118"/>
        <v>0</v>
      </c>
      <c r="KYJ9" s="26">
        <f t="shared" si="118"/>
        <v>0</v>
      </c>
      <c r="KYK9" s="26">
        <f t="shared" si="118"/>
        <v>0</v>
      </c>
      <c r="KYL9" s="26">
        <f t="shared" si="118"/>
        <v>0</v>
      </c>
      <c r="KYM9" s="26">
        <f t="shared" si="118"/>
        <v>0</v>
      </c>
      <c r="KYN9" s="26">
        <f t="shared" si="118"/>
        <v>0</v>
      </c>
      <c r="KYO9" s="26">
        <f t="shared" si="118"/>
        <v>0</v>
      </c>
      <c r="KYP9" s="26">
        <f t="shared" si="118"/>
        <v>0</v>
      </c>
      <c r="KYQ9" s="26">
        <f t="shared" si="118"/>
        <v>0</v>
      </c>
      <c r="KYR9" s="26">
        <f t="shared" si="118"/>
        <v>0</v>
      </c>
      <c r="KYS9" s="26">
        <f t="shared" si="118"/>
        <v>0</v>
      </c>
      <c r="KYT9" s="26">
        <f t="shared" si="118"/>
        <v>0</v>
      </c>
      <c r="KYU9" s="26">
        <f t="shared" si="118"/>
        <v>0</v>
      </c>
      <c r="KYV9" s="26">
        <f t="shared" si="118"/>
        <v>0</v>
      </c>
      <c r="KYW9" s="26">
        <f t="shared" si="118"/>
        <v>0</v>
      </c>
      <c r="KYX9" s="26">
        <f t="shared" si="118"/>
        <v>0</v>
      </c>
      <c r="KYY9" s="26">
        <f t="shared" si="118"/>
        <v>0</v>
      </c>
      <c r="KYZ9" s="26">
        <f t="shared" si="118"/>
        <v>0</v>
      </c>
      <c r="KZA9" s="26">
        <f t="shared" si="118"/>
        <v>0</v>
      </c>
      <c r="KZB9" s="26">
        <f t="shared" si="118"/>
        <v>0</v>
      </c>
      <c r="KZC9" s="26">
        <f t="shared" si="118"/>
        <v>0</v>
      </c>
      <c r="KZD9" s="26">
        <f t="shared" si="118"/>
        <v>0</v>
      </c>
      <c r="KZE9" s="26">
        <f t="shared" si="118"/>
        <v>0</v>
      </c>
      <c r="KZF9" s="26">
        <f t="shared" si="118"/>
        <v>0</v>
      </c>
      <c r="KZG9" s="26">
        <f t="shared" si="118"/>
        <v>0</v>
      </c>
      <c r="KZH9" s="26">
        <f t="shared" si="118"/>
        <v>0</v>
      </c>
      <c r="KZI9" s="26">
        <f t="shared" si="118"/>
        <v>0</v>
      </c>
      <c r="KZJ9" s="26">
        <f t="shared" si="118"/>
        <v>0</v>
      </c>
      <c r="KZK9" s="26">
        <f t="shared" si="118"/>
        <v>0</v>
      </c>
      <c r="KZL9" s="26">
        <f t="shared" si="118"/>
        <v>0</v>
      </c>
      <c r="KZM9" s="26">
        <f t="shared" si="118"/>
        <v>0</v>
      </c>
      <c r="KZN9" s="26">
        <f t="shared" si="118"/>
        <v>0</v>
      </c>
      <c r="KZO9" s="26">
        <f t="shared" si="118"/>
        <v>0</v>
      </c>
      <c r="KZP9" s="26">
        <f t="shared" si="118"/>
        <v>0</v>
      </c>
      <c r="KZQ9" s="26">
        <f t="shared" si="118"/>
        <v>0</v>
      </c>
      <c r="KZR9" s="26">
        <f t="shared" si="118"/>
        <v>0</v>
      </c>
      <c r="KZS9" s="26">
        <f t="shared" si="118"/>
        <v>0</v>
      </c>
      <c r="KZT9" s="26">
        <f t="shared" si="118"/>
        <v>0</v>
      </c>
      <c r="KZU9" s="26">
        <f t="shared" si="118"/>
        <v>0</v>
      </c>
      <c r="KZV9" s="26">
        <f t="shared" si="118"/>
        <v>0</v>
      </c>
      <c r="KZW9" s="26">
        <f t="shared" si="118"/>
        <v>0</v>
      </c>
      <c r="KZX9" s="26">
        <f t="shared" si="118"/>
        <v>0</v>
      </c>
      <c r="KZY9" s="26">
        <f t="shared" si="118"/>
        <v>0</v>
      </c>
      <c r="KZZ9" s="26">
        <f t="shared" si="118"/>
        <v>0</v>
      </c>
      <c r="LAA9" s="26">
        <f t="shared" si="118"/>
        <v>0</v>
      </c>
      <c r="LAB9" s="26">
        <f t="shared" si="118"/>
        <v>0</v>
      </c>
      <c r="LAC9" s="26">
        <f t="shared" si="118"/>
        <v>0</v>
      </c>
      <c r="LAD9" s="26">
        <f t="shared" si="118"/>
        <v>0</v>
      </c>
      <c r="LAE9" s="26">
        <f t="shared" si="118"/>
        <v>0</v>
      </c>
      <c r="LAF9" s="26">
        <f t="shared" si="118"/>
        <v>0</v>
      </c>
      <c r="LAG9" s="26">
        <f t="shared" si="118"/>
        <v>0</v>
      </c>
      <c r="LAH9" s="26">
        <f t="shared" si="118"/>
        <v>0</v>
      </c>
      <c r="LAI9" s="26">
        <f t="shared" si="118"/>
        <v>0</v>
      </c>
      <c r="LAJ9" s="26">
        <f t="shared" si="118"/>
        <v>0</v>
      </c>
      <c r="LAK9" s="26">
        <f t="shared" si="118"/>
        <v>0</v>
      </c>
      <c r="LAL9" s="26">
        <f t="shared" si="118"/>
        <v>0</v>
      </c>
      <c r="LAM9" s="26">
        <f t="shared" ref="LAM9:LCX9" si="119">LAK9+LAI9</f>
        <v>0</v>
      </c>
      <c r="LAN9" s="26">
        <f t="shared" si="119"/>
        <v>0</v>
      </c>
      <c r="LAO9" s="26">
        <f t="shared" si="119"/>
        <v>0</v>
      </c>
      <c r="LAP9" s="26">
        <f t="shared" si="119"/>
        <v>0</v>
      </c>
      <c r="LAQ9" s="26">
        <f t="shared" si="119"/>
        <v>0</v>
      </c>
      <c r="LAR9" s="26">
        <f t="shared" si="119"/>
        <v>0</v>
      </c>
      <c r="LAS9" s="26">
        <f t="shared" si="119"/>
        <v>0</v>
      </c>
      <c r="LAT9" s="26">
        <f t="shared" si="119"/>
        <v>0</v>
      </c>
      <c r="LAU9" s="26">
        <f t="shared" si="119"/>
        <v>0</v>
      </c>
      <c r="LAV9" s="26">
        <f t="shared" si="119"/>
        <v>0</v>
      </c>
      <c r="LAW9" s="26">
        <f t="shared" si="119"/>
        <v>0</v>
      </c>
      <c r="LAX9" s="26">
        <f t="shared" si="119"/>
        <v>0</v>
      </c>
      <c r="LAY9" s="26">
        <f t="shared" si="119"/>
        <v>0</v>
      </c>
      <c r="LAZ9" s="26">
        <f t="shared" si="119"/>
        <v>0</v>
      </c>
      <c r="LBA9" s="26">
        <f t="shared" si="119"/>
        <v>0</v>
      </c>
      <c r="LBB9" s="26">
        <f t="shared" si="119"/>
        <v>0</v>
      </c>
      <c r="LBC9" s="26">
        <f t="shared" si="119"/>
        <v>0</v>
      </c>
      <c r="LBD9" s="26">
        <f t="shared" si="119"/>
        <v>0</v>
      </c>
      <c r="LBE9" s="26">
        <f t="shared" si="119"/>
        <v>0</v>
      </c>
      <c r="LBF9" s="26">
        <f t="shared" si="119"/>
        <v>0</v>
      </c>
      <c r="LBG9" s="26">
        <f t="shared" si="119"/>
        <v>0</v>
      </c>
      <c r="LBH9" s="26">
        <f t="shared" si="119"/>
        <v>0</v>
      </c>
      <c r="LBI9" s="26">
        <f t="shared" si="119"/>
        <v>0</v>
      </c>
      <c r="LBJ9" s="26">
        <f t="shared" si="119"/>
        <v>0</v>
      </c>
      <c r="LBK9" s="26">
        <f t="shared" si="119"/>
        <v>0</v>
      </c>
      <c r="LBL9" s="26">
        <f t="shared" si="119"/>
        <v>0</v>
      </c>
      <c r="LBM9" s="26">
        <f t="shared" si="119"/>
        <v>0</v>
      </c>
      <c r="LBN9" s="26">
        <f t="shared" si="119"/>
        <v>0</v>
      </c>
      <c r="LBO9" s="26">
        <f t="shared" si="119"/>
        <v>0</v>
      </c>
      <c r="LBP9" s="26">
        <f t="shared" si="119"/>
        <v>0</v>
      </c>
      <c r="LBQ9" s="26">
        <f t="shared" si="119"/>
        <v>0</v>
      </c>
      <c r="LBR9" s="26">
        <f t="shared" si="119"/>
        <v>0</v>
      </c>
      <c r="LBS9" s="26">
        <f t="shared" si="119"/>
        <v>0</v>
      </c>
      <c r="LBT9" s="26">
        <f t="shared" si="119"/>
        <v>0</v>
      </c>
      <c r="LBU9" s="26">
        <f t="shared" si="119"/>
        <v>0</v>
      </c>
      <c r="LBV9" s="26">
        <f t="shared" si="119"/>
        <v>0</v>
      </c>
      <c r="LBW9" s="26">
        <f t="shared" si="119"/>
        <v>0</v>
      </c>
      <c r="LBX9" s="26">
        <f t="shared" si="119"/>
        <v>0</v>
      </c>
      <c r="LBY9" s="26">
        <f t="shared" si="119"/>
        <v>0</v>
      </c>
      <c r="LBZ9" s="26">
        <f t="shared" si="119"/>
        <v>0</v>
      </c>
      <c r="LCA9" s="26">
        <f t="shared" si="119"/>
        <v>0</v>
      </c>
      <c r="LCB9" s="26">
        <f t="shared" si="119"/>
        <v>0</v>
      </c>
      <c r="LCC9" s="26">
        <f t="shared" si="119"/>
        <v>0</v>
      </c>
      <c r="LCD9" s="26">
        <f t="shared" si="119"/>
        <v>0</v>
      </c>
      <c r="LCE9" s="26">
        <f t="shared" si="119"/>
        <v>0</v>
      </c>
      <c r="LCF9" s="26">
        <f t="shared" si="119"/>
        <v>0</v>
      </c>
      <c r="LCG9" s="26">
        <f t="shared" si="119"/>
        <v>0</v>
      </c>
      <c r="LCH9" s="26">
        <f t="shared" si="119"/>
        <v>0</v>
      </c>
      <c r="LCI9" s="26">
        <f t="shared" si="119"/>
        <v>0</v>
      </c>
      <c r="LCJ9" s="26">
        <f t="shared" si="119"/>
        <v>0</v>
      </c>
      <c r="LCK9" s="26">
        <f t="shared" si="119"/>
        <v>0</v>
      </c>
      <c r="LCL9" s="26">
        <f t="shared" si="119"/>
        <v>0</v>
      </c>
      <c r="LCM9" s="26">
        <f t="shared" si="119"/>
        <v>0</v>
      </c>
      <c r="LCN9" s="26">
        <f t="shared" si="119"/>
        <v>0</v>
      </c>
      <c r="LCO9" s="26">
        <f t="shared" si="119"/>
        <v>0</v>
      </c>
      <c r="LCP9" s="26">
        <f t="shared" si="119"/>
        <v>0</v>
      </c>
      <c r="LCQ9" s="26">
        <f t="shared" si="119"/>
        <v>0</v>
      </c>
      <c r="LCR9" s="26">
        <f t="shared" si="119"/>
        <v>0</v>
      </c>
      <c r="LCS9" s="26">
        <f t="shared" si="119"/>
        <v>0</v>
      </c>
      <c r="LCT9" s="26">
        <f t="shared" si="119"/>
        <v>0</v>
      </c>
      <c r="LCU9" s="26">
        <f t="shared" si="119"/>
        <v>0</v>
      </c>
      <c r="LCV9" s="26">
        <f t="shared" si="119"/>
        <v>0</v>
      </c>
      <c r="LCW9" s="26">
        <f t="shared" si="119"/>
        <v>0</v>
      </c>
      <c r="LCX9" s="26">
        <f t="shared" si="119"/>
        <v>0</v>
      </c>
      <c r="LCY9" s="26">
        <f t="shared" ref="LCY9:LFJ9" si="120">LCW9+LCU9</f>
        <v>0</v>
      </c>
      <c r="LCZ9" s="26">
        <f t="shared" si="120"/>
        <v>0</v>
      </c>
      <c r="LDA9" s="26">
        <f t="shared" si="120"/>
        <v>0</v>
      </c>
      <c r="LDB9" s="26">
        <f t="shared" si="120"/>
        <v>0</v>
      </c>
      <c r="LDC9" s="26">
        <f t="shared" si="120"/>
        <v>0</v>
      </c>
      <c r="LDD9" s="26">
        <f t="shared" si="120"/>
        <v>0</v>
      </c>
      <c r="LDE9" s="26">
        <f t="shared" si="120"/>
        <v>0</v>
      </c>
      <c r="LDF9" s="26">
        <f t="shared" si="120"/>
        <v>0</v>
      </c>
      <c r="LDG9" s="26">
        <f t="shared" si="120"/>
        <v>0</v>
      </c>
      <c r="LDH9" s="26">
        <f t="shared" si="120"/>
        <v>0</v>
      </c>
      <c r="LDI9" s="26">
        <f t="shared" si="120"/>
        <v>0</v>
      </c>
      <c r="LDJ9" s="26">
        <f t="shared" si="120"/>
        <v>0</v>
      </c>
      <c r="LDK9" s="26">
        <f t="shared" si="120"/>
        <v>0</v>
      </c>
      <c r="LDL9" s="26">
        <f t="shared" si="120"/>
        <v>0</v>
      </c>
      <c r="LDM9" s="26">
        <f t="shared" si="120"/>
        <v>0</v>
      </c>
      <c r="LDN9" s="26">
        <f t="shared" si="120"/>
        <v>0</v>
      </c>
      <c r="LDO9" s="26">
        <f t="shared" si="120"/>
        <v>0</v>
      </c>
      <c r="LDP9" s="26">
        <f t="shared" si="120"/>
        <v>0</v>
      </c>
      <c r="LDQ9" s="26">
        <f t="shared" si="120"/>
        <v>0</v>
      </c>
      <c r="LDR9" s="26">
        <f t="shared" si="120"/>
        <v>0</v>
      </c>
      <c r="LDS9" s="26">
        <f t="shared" si="120"/>
        <v>0</v>
      </c>
      <c r="LDT9" s="26">
        <f t="shared" si="120"/>
        <v>0</v>
      </c>
      <c r="LDU9" s="26">
        <f t="shared" si="120"/>
        <v>0</v>
      </c>
      <c r="LDV9" s="26">
        <f t="shared" si="120"/>
        <v>0</v>
      </c>
      <c r="LDW9" s="26">
        <f t="shared" si="120"/>
        <v>0</v>
      </c>
      <c r="LDX9" s="26">
        <f t="shared" si="120"/>
        <v>0</v>
      </c>
      <c r="LDY9" s="26">
        <f t="shared" si="120"/>
        <v>0</v>
      </c>
      <c r="LDZ9" s="26">
        <f t="shared" si="120"/>
        <v>0</v>
      </c>
      <c r="LEA9" s="26">
        <f t="shared" si="120"/>
        <v>0</v>
      </c>
      <c r="LEB9" s="26">
        <f t="shared" si="120"/>
        <v>0</v>
      </c>
      <c r="LEC9" s="26">
        <f t="shared" si="120"/>
        <v>0</v>
      </c>
      <c r="LED9" s="26">
        <f t="shared" si="120"/>
        <v>0</v>
      </c>
      <c r="LEE9" s="26">
        <f t="shared" si="120"/>
        <v>0</v>
      </c>
      <c r="LEF9" s="26">
        <f t="shared" si="120"/>
        <v>0</v>
      </c>
      <c r="LEG9" s="26">
        <f t="shared" si="120"/>
        <v>0</v>
      </c>
      <c r="LEH9" s="26">
        <f t="shared" si="120"/>
        <v>0</v>
      </c>
      <c r="LEI9" s="26">
        <f t="shared" si="120"/>
        <v>0</v>
      </c>
      <c r="LEJ9" s="26">
        <f t="shared" si="120"/>
        <v>0</v>
      </c>
      <c r="LEK9" s="26">
        <f t="shared" si="120"/>
        <v>0</v>
      </c>
      <c r="LEL9" s="26">
        <f t="shared" si="120"/>
        <v>0</v>
      </c>
      <c r="LEM9" s="26">
        <f t="shared" si="120"/>
        <v>0</v>
      </c>
      <c r="LEN9" s="26">
        <f t="shared" si="120"/>
        <v>0</v>
      </c>
      <c r="LEO9" s="26">
        <f t="shared" si="120"/>
        <v>0</v>
      </c>
      <c r="LEP9" s="26">
        <f t="shared" si="120"/>
        <v>0</v>
      </c>
      <c r="LEQ9" s="26">
        <f t="shared" si="120"/>
        <v>0</v>
      </c>
      <c r="LER9" s="26">
        <f t="shared" si="120"/>
        <v>0</v>
      </c>
      <c r="LES9" s="26">
        <f t="shared" si="120"/>
        <v>0</v>
      </c>
      <c r="LET9" s="26">
        <f t="shared" si="120"/>
        <v>0</v>
      </c>
      <c r="LEU9" s="26">
        <f t="shared" si="120"/>
        <v>0</v>
      </c>
      <c r="LEV9" s="26">
        <f t="shared" si="120"/>
        <v>0</v>
      </c>
      <c r="LEW9" s="26">
        <f t="shared" si="120"/>
        <v>0</v>
      </c>
      <c r="LEX9" s="26">
        <f t="shared" si="120"/>
        <v>0</v>
      </c>
      <c r="LEY9" s="26">
        <f t="shared" si="120"/>
        <v>0</v>
      </c>
      <c r="LEZ9" s="26">
        <f t="shared" si="120"/>
        <v>0</v>
      </c>
      <c r="LFA9" s="26">
        <f t="shared" si="120"/>
        <v>0</v>
      </c>
      <c r="LFB9" s="26">
        <f t="shared" si="120"/>
        <v>0</v>
      </c>
      <c r="LFC9" s="26">
        <f t="shared" si="120"/>
        <v>0</v>
      </c>
      <c r="LFD9" s="26">
        <f t="shared" si="120"/>
        <v>0</v>
      </c>
      <c r="LFE9" s="26">
        <f t="shared" si="120"/>
        <v>0</v>
      </c>
      <c r="LFF9" s="26">
        <f t="shared" si="120"/>
        <v>0</v>
      </c>
      <c r="LFG9" s="26">
        <f t="shared" si="120"/>
        <v>0</v>
      </c>
      <c r="LFH9" s="26">
        <f t="shared" si="120"/>
        <v>0</v>
      </c>
      <c r="LFI9" s="26">
        <f t="shared" si="120"/>
        <v>0</v>
      </c>
      <c r="LFJ9" s="26">
        <f t="shared" si="120"/>
        <v>0</v>
      </c>
      <c r="LFK9" s="26">
        <f t="shared" ref="LFK9:LHV9" si="121">LFI9+LFG9</f>
        <v>0</v>
      </c>
      <c r="LFL9" s="26">
        <f t="shared" si="121"/>
        <v>0</v>
      </c>
      <c r="LFM9" s="26">
        <f t="shared" si="121"/>
        <v>0</v>
      </c>
      <c r="LFN9" s="26">
        <f t="shared" si="121"/>
        <v>0</v>
      </c>
      <c r="LFO9" s="26">
        <f t="shared" si="121"/>
        <v>0</v>
      </c>
      <c r="LFP9" s="26">
        <f t="shared" si="121"/>
        <v>0</v>
      </c>
      <c r="LFQ9" s="26">
        <f t="shared" si="121"/>
        <v>0</v>
      </c>
      <c r="LFR9" s="26">
        <f t="shared" si="121"/>
        <v>0</v>
      </c>
      <c r="LFS9" s="26">
        <f t="shared" si="121"/>
        <v>0</v>
      </c>
      <c r="LFT9" s="26">
        <f t="shared" si="121"/>
        <v>0</v>
      </c>
      <c r="LFU9" s="26">
        <f t="shared" si="121"/>
        <v>0</v>
      </c>
      <c r="LFV9" s="26">
        <f t="shared" si="121"/>
        <v>0</v>
      </c>
      <c r="LFW9" s="26">
        <f t="shared" si="121"/>
        <v>0</v>
      </c>
      <c r="LFX9" s="26">
        <f t="shared" si="121"/>
        <v>0</v>
      </c>
      <c r="LFY9" s="26">
        <f t="shared" si="121"/>
        <v>0</v>
      </c>
      <c r="LFZ9" s="26">
        <f t="shared" si="121"/>
        <v>0</v>
      </c>
      <c r="LGA9" s="26">
        <f t="shared" si="121"/>
        <v>0</v>
      </c>
      <c r="LGB9" s="26">
        <f t="shared" si="121"/>
        <v>0</v>
      </c>
      <c r="LGC9" s="26">
        <f t="shared" si="121"/>
        <v>0</v>
      </c>
      <c r="LGD9" s="26">
        <f t="shared" si="121"/>
        <v>0</v>
      </c>
      <c r="LGE9" s="26">
        <f t="shared" si="121"/>
        <v>0</v>
      </c>
      <c r="LGF9" s="26">
        <f t="shared" si="121"/>
        <v>0</v>
      </c>
      <c r="LGG9" s="26">
        <f t="shared" si="121"/>
        <v>0</v>
      </c>
      <c r="LGH9" s="26">
        <f t="shared" si="121"/>
        <v>0</v>
      </c>
      <c r="LGI9" s="26">
        <f t="shared" si="121"/>
        <v>0</v>
      </c>
      <c r="LGJ9" s="26">
        <f t="shared" si="121"/>
        <v>0</v>
      </c>
      <c r="LGK9" s="26">
        <f t="shared" si="121"/>
        <v>0</v>
      </c>
      <c r="LGL9" s="26">
        <f t="shared" si="121"/>
        <v>0</v>
      </c>
      <c r="LGM9" s="26">
        <f t="shared" si="121"/>
        <v>0</v>
      </c>
      <c r="LGN9" s="26">
        <f t="shared" si="121"/>
        <v>0</v>
      </c>
      <c r="LGO9" s="26">
        <f t="shared" si="121"/>
        <v>0</v>
      </c>
      <c r="LGP9" s="26">
        <f t="shared" si="121"/>
        <v>0</v>
      </c>
      <c r="LGQ9" s="26">
        <f t="shared" si="121"/>
        <v>0</v>
      </c>
      <c r="LGR9" s="26">
        <f t="shared" si="121"/>
        <v>0</v>
      </c>
      <c r="LGS9" s="26">
        <f t="shared" si="121"/>
        <v>0</v>
      </c>
      <c r="LGT9" s="26">
        <f t="shared" si="121"/>
        <v>0</v>
      </c>
      <c r="LGU9" s="26">
        <f t="shared" si="121"/>
        <v>0</v>
      </c>
      <c r="LGV9" s="26">
        <f t="shared" si="121"/>
        <v>0</v>
      </c>
      <c r="LGW9" s="26">
        <f t="shared" si="121"/>
        <v>0</v>
      </c>
      <c r="LGX9" s="26">
        <f t="shared" si="121"/>
        <v>0</v>
      </c>
      <c r="LGY9" s="26">
        <f t="shared" si="121"/>
        <v>0</v>
      </c>
      <c r="LGZ9" s="26">
        <f t="shared" si="121"/>
        <v>0</v>
      </c>
      <c r="LHA9" s="26">
        <f t="shared" si="121"/>
        <v>0</v>
      </c>
      <c r="LHB9" s="26">
        <f t="shared" si="121"/>
        <v>0</v>
      </c>
      <c r="LHC9" s="26">
        <f t="shared" si="121"/>
        <v>0</v>
      </c>
      <c r="LHD9" s="26">
        <f t="shared" si="121"/>
        <v>0</v>
      </c>
      <c r="LHE9" s="26">
        <f t="shared" si="121"/>
        <v>0</v>
      </c>
      <c r="LHF9" s="26">
        <f t="shared" si="121"/>
        <v>0</v>
      </c>
      <c r="LHG9" s="26">
        <f t="shared" si="121"/>
        <v>0</v>
      </c>
      <c r="LHH9" s="26">
        <f t="shared" si="121"/>
        <v>0</v>
      </c>
      <c r="LHI9" s="26">
        <f t="shared" si="121"/>
        <v>0</v>
      </c>
      <c r="LHJ9" s="26">
        <f t="shared" si="121"/>
        <v>0</v>
      </c>
      <c r="LHK9" s="26">
        <f t="shared" si="121"/>
        <v>0</v>
      </c>
      <c r="LHL9" s="26">
        <f t="shared" si="121"/>
        <v>0</v>
      </c>
      <c r="LHM9" s="26">
        <f t="shared" si="121"/>
        <v>0</v>
      </c>
      <c r="LHN9" s="26">
        <f t="shared" si="121"/>
        <v>0</v>
      </c>
      <c r="LHO9" s="26">
        <f t="shared" si="121"/>
        <v>0</v>
      </c>
      <c r="LHP9" s="26">
        <f t="shared" si="121"/>
        <v>0</v>
      </c>
      <c r="LHQ9" s="26">
        <f t="shared" si="121"/>
        <v>0</v>
      </c>
      <c r="LHR9" s="26">
        <f t="shared" si="121"/>
        <v>0</v>
      </c>
      <c r="LHS9" s="26">
        <f t="shared" si="121"/>
        <v>0</v>
      </c>
      <c r="LHT9" s="26">
        <f t="shared" si="121"/>
        <v>0</v>
      </c>
      <c r="LHU9" s="26">
        <f t="shared" si="121"/>
        <v>0</v>
      </c>
      <c r="LHV9" s="26">
        <f t="shared" si="121"/>
        <v>0</v>
      </c>
      <c r="LHW9" s="26">
        <f t="shared" ref="LHW9:LKH9" si="122">LHU9+LHS9</f>
        <v>0</v>
      </c>
      <c r="LHX9" s="26">
        <f t="shared" si="122"/>
        <v>0</v>
      </c>
      <c r="LHY9" s="26">
        <f t="shared" si="122"/>
        <v>0</v>
      </c>
      <c r="LHZ9" s="26">
        <f t="shared" si="122"/>
        <v>0</v>
      </c>
      <c r="LIA9" s="26">
        <f t="shared" si="122"/>
        <v>0</v>
      </c>
      <c r="LIB9" s="26">
        <f t="shared" si="122"/>
        <v>0</v>
      </c>
      <c r="LIC9" s="26">
        <f t="shared" si="122"/>
        <v>0</v>
      </c>
      <c r="LID9" s="26">
        <f t="shared" si="122"/>
        <v>0</v>
      </c>
      <c r="LIE9" s="26">
        <f t="shared" si="122"/>
        <v>0</v>
      </c>
      <c r="LIF9" s="26">
        <f t="shared" si="122"/>
        <v>0</v>
      </c>
      <c r="LIG9" s="26">
        <f t="shared" si="122"/>
        <v>0</v>
      </c>
      <c r="LIH9" s="26">
        <f t="shared" si="122"/>
        <v>0</v>
      </c>
      <c r="LII9" s="26">
        <f t="shared" si="122"/>
        <v>0</v>
      </c>
      <c r="LIJ9" s="26">
        <f t="shared" si="122"/>
        <v>0</v>
      </c>
      <c r="LIK9" s="26">
        <f t="shared" si="122"/>
        <v>0</v>
      </c>
      <c r="LIL9" s="26">
        <f t="shared" si="122"/>
        <v>0</v>
      </c>
      <c r="LIM9" s="26">
        <f t="shared" si="122"/>
        <v>0</v>
      </c>
      <c r="LIN9" s="26">
        <f t="shared" si="122"/>
        <v>0</v>
      </c>
      <c r="LIO9" s="26">
        <f t="shared" si="122"/>
        <v>0</v>
      </c>
      <c r="LIP9" s="26">
        <f t="shared" si="122"/>
        <v>0</v>
      </c>
      <c r="LIQ9" s="26">
        <f t="shared" si="122"/>
        <v>0</v>
      </c>
      <c r="LIR9" s="26">
        <f t="shared" si="122"/>
        <v>0</v>
      </c>
      <c r="LIS9" s="26">
        <f t="shared" si="122"/>
        <v>0</v>
      </c>
      <c r="LIT9" s="26">
        <f t="shared" si="122"/>
        <v>0</v>
      </c>
      <c r="LIU9" s="26">
        <f t="shared" si="122"/>
        <v>0</v>
      </c>
      <c r="LIV9" s="26">
        <f t="shared" si="122"/>
        <v>0</v>
      </c>
      <c r="LIW9" s="26">
        <f t="shared" si="122"/>
        <v>0</v>
      </c>
      <c r="LIX9" s="26">
        <f t="shared" si="122"/>
        <v>0</v>
      </c>
      <c r="LIY9" s="26">
        <f t="shared" si="122"/>
        <v>0</v>
      </c>
      <c r="LIZ9" s="26">
        <f t="shared" si="122"/>
        <v>0</v>
      </c>
      <c r="LJA9" s="26">
        <f t="shared" si="122"/>
        <v>0</v>
      </c>
      <c r="LJB9" s="26">
        <f t="shared" si="122"/>
        <v>0</v>
      </c>
      <c r="LJC9" s="26">
        <f t="shared" si="122"/>
        <v>0</v>
      </c>
      <c r="LJD9" s="26">
        <f t="shared" si="122"/>
        <v>0</v>
      </c>
      <c r="LJE9" s="26">
        <f t="shared" si="122"/>
        <v>0</v>
      </c>
      <c r="LJF9" s="26">
        <f t="shared" si="122"/>
        <v>0</v>
      </c>
      <c r="LJG9" s="26">
        <f t="shared" si="122"/>
        <v>0</v>
      </c>
      <c r="LJH9" s="26">
        <f t="shared" si="122"/>
        <v>0</v>
      </c>
      <c r="LJI9" s="26">
        <f t="shared" si="122"/>
        <v>0</v>
      </c>
      <c r="LJJ9" s="26">
        <f t="shared" si="122"/>
        <v>0</v>
      </c>
      <c r="LJK9" s="26">
        <f t="shared" si="122"/>
        <v>0</v>
      </c>
      <c r="LJL9" s="26">
        <f t="shared" si="122"/>
        <v>0</v>
      </c>
      <c r="LJM9" s="26">
        <f t="shared" si="122"/>
        <v>0</v>
      </c>
      <c r="LJN9" s="26">
        <f t="shared" si="122"/>
        <v>0</v>
      </c>
      <c r="LJO9" s="26">
        <f t="shared" si="122"/>
        <v>0</v>
      </c>
      <c r="LJP9" s="26">
        <f t="shared" si="122"/>
        <v>0</v>
      </c>
      <c r="LJQ9" s="26">
        <f t="shared" si="122"/>
        <v>0</v>
      </c>
      <c r="LJR9" s="26">
        <f t="shared" si="122"/>
        <v>0</v>
      </c>
      <c r="LJS9" s="26">
        <f t="shared" si="122"/>
        <v>0</v>
      </c>
      <c r="LJT9" s="26">
        <f t="shared" si="122"/>
        <v>0</v>
      </c>
      <c r="LJU9" s="26">
        <f t="shared" si="122"/>
        <v>0</v>
      </c>
      <c r="LJV9" s="26">
        <f t="shared" si="122"/>
        <v>0</v>
      </c>
      <c r="LJW9" s="26">
        <f t="shared" si="122"/>
        <v>0</v>
      </c>
      <c r="LJX9" s="26">
        <f t="shared" si="122"/>
        <v>0</v>
      </c>
      <c r="LJY9" s="26">
        <f t="shared" si="122"/>
        <v>0</v>
      </c>
      <c r="LJZ9" s="26">
        <f t="shared" si="122"/>
        <v>0</v>
      </c>
      <c r="LKA9" s="26">
        <f t="shared" si="122"/>
        <v>0</v>
      </c>
      <c r="LKB9" s="26">
        <f t="shared" si="122"/>
        <v>0</v>
      </c>
      <c r="LKC9" s="26">
        <f t="shared" si="122"/>
        <v>0</v>
      </c>
      <c r="LKD9" s="26">
        <f t="shared" si="122"/>
        <v>0</v>
      </c>
      <c r="LKE9" s="26">
        <f t="shared" si="122"/>
        <v>0</v>
      </c>
      <c r="LKF9" s="26">
        <f t="shared" si="122"/>
        <v>0</v>
      </c>
      <c r="LKG9" s="26">
        <f t="shared" si="122"/>
        <v>0</v>
      </c>
      <c r="LKH9" s="26">
        <f t="shared" si="122"/>
        <v>0</v>
      </c>
      <c r="LKI9" s="26">
        <f t="shared" ref="LKI9:LMT9" si="123">LKG9+LKE9</f>
        <v>0</v>
      </c>
      <c r="LKJ9" s="26">
        <f t="shared" si="123"/>
        <v>0</v>
      </c>
      <c r="LKK9" s="26">
        <f t="shared" si="123"/>
        <v>0</v>
      </c>
      <c r="LKL9" s="26">
        <f t="shared" si="123"/>
        <v>0</v>
      </c>
      <c r="LKM9" s="26">
        <f t="shared" si="123"/>
        <v>0</v>
      </c>
      <c r="LKN9" s="26">
        <f t="shared" si="123"/>
        <v>0</v>
      </c>
      <c r="LKO9" s="26">
        <f t="shared" si="123"/>
        <v>0</v>
      </c>
      <c r="LKP9" s="26">
        <f t="shared" si="123"/>
        <v>0</v>
      </c>
      <c r="LKQ9" s="26">
        <f t="shared" si="123"/>
        <v>0</v>
      </c>
      <c r="LKR9" s="26">
        <f t="shared" si="123"/>
        <v>0</v>
      </c>
      <c r="LKS9" s="26">
        <f t="shared" si="123"/>
        <v>0</v>
      </c>
      <c r="LKT9" s="26">
        <f t="shared" si="123"/>
        <v>0</v>
      </c>
      <c r="LKU9" s="26">
        <f t="shared" si="123"/>
        <v>0</v>
      </c>
      <c r="LKV9" s="26">
        <f t="shared" si="123"/>
        <v>0</v>
      </c>
      <c r="LKW9" s="26">
        <f t="shared" si="123"/>
        <v>0</v>
      </c>
      <c r="LKX9" s="26">
        <f t="shared" si="123"/>
        <v>0</v>
      </c>
      <c r="LKY9" s="26">
        <f t="shared" si="123"/>
        <v>0</v>
      </c>
      <c r="LKZ9" s="26">
        <f t="shared" si="123"/>
        <v>0</v>
      </c>
      <c r="LLA9" s="26">
        <f t="shared" si="123"/>
        <v>0</v>
      </c>
      <c r="LLB9" s="26">
        <f t="shared" si="123"/>
        <v>0</v>
      </c>
      <c r="LLC9" s="26">
        <f t="shared" si="123"/>
        <v>0</v>
      </c>
      <c r="LLD9" s="26">
        <f t="shared" si="123"/>
        <v>0</v>
      </c>
      <c r="LLE9" s="26">
        <f t="shared" si="123"/>
        <v>0</v>
      </c>
      <c r="LLF9" s="26">
        <f t="shared" si="123"/>
        <v>0</v>
      </c>
      <c r="LLG9" s="26">
        <f t="shared" si="123"/>
        <v>0</v>
      </c>
      <c r="LLH9" s="26">
        <f t="shared" si="123"/>
        <v>0</v>
      </c>
      <c r="LLI9" s="26">
        <f t="shared" si="123"/>
        <v>0</v>
      </c>
      <c r="LLJ9" s="26">
        <f t="shared" si="123"/>
        <v>0</v>
      </c>
      <c r="LLK9" s="26">
        <f t="shared" si="123"/>
        <v>0</v>
      </c>
      <c r="LLL9" s="26">
        <f t="shared" si="123"/>
        <v>0</v>
      </c>
      <c r="LLM9" s="26">
        <f t="shared" si="123"/>
        <v>0</v>
      </c>
      <c r="LLN9" s="26">
        <f t="shared" si="123"/>
        <v>0</v>
      </c>
      <c r="LLO9" s="26">
        <f t="shared" si="123"/>
        <v>0</v>
      </c>
      <c r="LLP9" s="26">
        <f t="shared" si="123"/>
        <v>0</v>
      </c>
      <c r="LLQ9" s="26">
        <f t="shared" si="123"/>
        <v>0</v>
      </c>
      <c r="LLR9" s="26">
        <f t="shared" si="123"/>
        <v>0</v>
      </c>
      <c r="LLS9" s="26">
        <f t="shared" si="123"/>
        <v>0</v>
      </c>
      <c r="LLT9" s="26">
        <f t="shared" si="123"/>
        <v>0</v>
      </c>
      <c r="LLU9" s="26">
        <f t="shared" si="123"/>
        <v>0</v>
      </c>
      <c r="LLV9" s="26">
        <f t="shared" si="123"/>
        <v>0</v>
      </c>
      <c r="LLW9" s="26">
        <f t="shared" si="123"/>
        <v>0</v>
      </c>
      <c r="LLX9" s="26">
        <f t="shared" si="123"/>
        <v>0</v>
      </c>
      <c r="LLY9" s="26">
        <f t="shared" si="123"/>
        <v>0</v>
      </c>
      <c r="LLZ9" s="26">
        <f t="shared" si="123"/>
        <v>0</v>
      </c>
      <c r="LMA9" s="26">
        <f t="shared" si="123"/>
        <v>0</v>
      </c>
      <c r="LMB9" s="26">
        <f t="shared" si="123"/>
        <v>0</v>
      </c>
      <c r="LMC9" s="26">
        <f t="shared" si="123"/>
        <v>0</v>
      </c>
      <c r="LMD9" s="26">
        <f t="shared" si="123"/>
        <v>0</v>
      </c>
      <c r="LME9" s="26">
        <f t="shared" si="123"/>
        <v>0</v>
      </c>
      <c r="LMF9" s="26">
        <f t="shared" si="123"/>
        <v>0</v>
      </c>
      <c r="LMG9" s="26">
        <f t="shared" si="123"/>
        <v>0</v>
      </c>
      <c r="LMH9" s="26">
        <f t="shared" si="123"/>
        <v>0</v>
      </c>
      <c r="LMI9" s="26">
        <f t="shared" si="123"/>
        <v>0</v>
      </c>
      <c r="LMJ9" s="26">
        <f t="shared" si="123"/>
        <v>0</v>
      </c>
      <c r="LMK9" s="26">
        <f t="shared" si="123"/>
        <v>0</v>
      </c>
      <c r="LML9" s="26">
        <f t="shared" si="123"/>
        <v>0</v>
      </c>
      <c r="LMM9" s="26">
        <f t="shared" si="123"/>
        <v>0</v>
      </c>
      <c r="LMN9" s="26">
        <f t="shared" si="123"/>
        <v>0</v>
      </c>
      <c r="LMO9" s="26">
        <f t="shared" si="123"/>
        <v>0</v>
      </c>
      <c r="LMP9" s="26">
        <f t="shared" si="123"/>
        <v>0</v>
      </c>
      <c r="LMQ9" s="26">
        <f t="shared" si="123"/>
        <v>0</v>
      </c>
      <c r="LMR9" s="26">
        <f t="shared" si="123"/>
        <v>0</v>
      </c>
      <c r="LMS9" s="26">
        <f t="shared" si="123"/>
        <v>0</v>
      </c>
      <c r="LMT9" s="26">
        <f t="shared" si="123"/>
        <v>0</v>
      </c>
      <c r="LMU9" s="26">
        <f t="shared" ref="LMU9:LPF9" si="124">LMS9+LMQ9</f>
        <v>0</v>
      </c>
      <c r="LMV9" s="26">
        <f t="shared" si="124"/>
        <v>0</v>
      </c>
      <c r="LMW9" s="26">
        <f t="shared" si="124"/>
        <v>0</v>
      </c>
      <c r="LMX9" s="26">
        <f t="shared" si="124"/>
        <v>0</v>
      </c>
      <c r="LMY9" s="26">
        <f t="shared" si="124"/>
        <v>0</v>
      </c>
      <c r="LMZ9" s="26">
        <f t="shared" si="124"/>
        <v>0</v>
      </c>
      <c r="LNA9" s="26">
        <f t="shared" si="124"/>
        <v>0</v>
      </c>
      <c r="LNB9" s="26">
        <f t="shared" si="124"/>
        <v>0</v>
      </c>
      <c r="LNC9" s="26">
        <f t="shared" si="124"/>
        <v>0</v>
      </c>
      <c r="LND9" s="26">
        <f t="shared" si="124"/>
        <v>0</v>
      </c>
      <c r="LNE9" s="26">
        <f t="shared" si="124"/>
        <v>0</v>
      </c>
      <c r="LNF9" s="26">
        <f t="shared" si="124"/>
        <v>0</v>
      </c>
      <c r="LNG9" s="26">
        <f t="shared" si="124"/>
        <v>0</v>
      </c>
      <c r="LNH9" s="26">
        <f t="shared" si="124"/>
        <v>0</v>
      </c>
      <c r="LNI9" s="26">
        <f t="shared" si="124"/>
        <v>0</v>
      </c>
      <c r="LNJ9" s="26">
        <f t="shared" si="124"/>
        <v>0</v>
      </c>
      <c r="LNK9" s="26">
        <f t="shared" si="124"/>
        <v>0</v>
      </c>
      <c r="LNL9" s="26">
        <f t="shared" si="124"/>
        <v>0</v>
      </c>
      <c r="LNM9" s="26">
        <f t="shared" si="124"/>
        <v>0</v>
      </c>
      <c r="LNN9" s="26">
        <f t="shared" si="124"/>
        <v>0</v>
      </c>
      <c r="LNO9" s="26">
        <f t="shared" si="124"/>
        <v>0</v>
      </c>
      <c r="LNP9" s="26">
        <f t="shared" si="124"/>
        <v>0</v>
      </c>
      <c r="LNQ9" s="26">
        <f t="shared" si="124"/>
        <v>0</v>
      </c>
      <c r="LNR9" s="26">
        <f t="shared" si="124"/>
        <v>0</v>
      </c>
      <c r="LNS9" s="26">
        <f t="shared" si="124"/>
        <v>0</v>
      </c>
      <c r="LNT9" s="26">
        <f t="shared" si="124"/>
        <v>0</v>
      </c>
      <c r="LNU9" s="26">
        <f t="shared" si="124"/>
        <v>0</v>
      </c>
      <c r="LNV9" s="26">
        <f t="shared" si="124"/>
        <v>0</v>
      </c>
      <c r="LNW9" s="26">
        <f t="shared" si="124"/>
        <v>0</v>
      </c>
      <c r="LNX9" s="26">
        <f t="shared" si="124"/>
        <v>0</v>
      </c>
      <c r="LNY9" s="26">
        <f t="shared" si="124"/>
        <v>0</v>
      </c>
      <c r="LNZ9" s="26">
        <f t="shared" si="124"/>
        <v>0</v>
      </c>
      <c r="LOA9" s="26">
        <f t="shared" si="124"/>
        <v>0</v>
      </c>
      <c r="LOB9" s="26">
        <f t="shared" si="124"/>
        <v>0</v>
      </c>
      <c r="LOC9" s="26">
        <f t="shared" si="124"/>
        <v>0</v>
      </c>
      <c r="LOD9" s="26">
        <f t="shared" si="124"/>
        <v>0</v>
      </c>
      <c r="LOE9" s="26">
        <f t="shared" si="124"/>
        <v>0</v>
      </c>
      <c r="LOF9" s="26">
        <f t="shared" si="124"/>
        <v>0</v>
      </c>
      <c r="LOG9" s="26">
        <f t="shared" si="124"/>
        <v>0</v>
      </c>
      <c r="LOH9" s="26">
        <f t="shared" si="124"/>
        <v>0</v>
      </c>
      <c r="LOI9" s="26">
        <f t="shared" si="124"/>
        <v>0</v>
      </c>
      <c r="LOJ9" s="26">
        <f t="shared" si="124"/>
        <v>0</v>
      </c>
      <c r="LOK9" s="26">
        <f t="shared" si="124"/>
        <v>0</v>
      </c>
      <c r="LOL9" s="26">
        <f t="shared" si="124"/>
        <v>0</v>
      </c>
      <c r="LOM9" s="26">
        <f t="shared" si="124"/>
        <v>0</v>
      </c>
      <c r="LON9" s="26">
        <f t="shared" si="124"/>
        <v>0</v>
      </c>
      <c r="LOO9" s="26">
        <f t="shared" si="124"/>
        <v>0</v>
      </c>
      <c r="LOP9" s="26">
        <f t="shared" si="124"/>
        <v>0</v>
      </c>
      <c r="LOQ9" s="26">
        <f t="shared" si="124"/>
        <v>0</v>
      </c>
      <c r="LOR9" s="26">
        <f t="shared" si="124"/>
        <v>0</v>
      </c>
      <c r="LOS9" s="26">
        <f t="shared" si="124"/>
        <v>0</v>
      </c>
      <c r="LOT9" s="26">
        <f t="shared" si="124"/>
        <v>0</v>
      </c>
      <c r="LOU9" s="26">
        <f t="shared" si="124"/>
        <v>0</v>
      </c>
      <c r="LOV9" s="26">
        <f t="shared" si="124"/>
        <v>0</v>
      </c>
      <c r="LOW9" s="26">
        <f t="shared" si="124"/>
        <v>0</v>
      </c>
      <c r="LOX9" s="26">
        <f t="shared" si="124"/>
        <v>0</v>
      </c>
      <c r="LOY9" s="26">
        <f t="shared" si="124"/>
        <v>0</v>
      </c>
      <c r="LOZ9" s="26">
        <f t="shared" si="124"/>
        <v>0</v>
      </c>
      <c r="LPA9" s="26">
        <f t="shared" si="124"/>
        <v>0</v>
      </c>
      <c r="LPB9" s="26">
        <f t="shared" si="124"/>
        <v>0</v>
      </c>
      <c r="LPC9" s="26">
        <f t="shared" si="124"/>
        <v>0</v>
      </c>
      <c r="LPD9" s="26">
        <f t="shared" si="124"/>
        <v>0</v>
      </c>
      <c r="LPE9" s="26">
        <f t="shared" si="124"/>
        <v>0</v>
      </c>
      <c r="LPF9" s="26">
        <f t="shared" si="124"/>
        <v>0</v>
      </c>
      <c r="LPG9" s="26">
        <f t="shared" ref="LPG9:LRR9" si="125">LPE9+LPC9</f>
        <v>0</v>
      </c>
      <c r="LPH9" s="26">
        <f t="shared" si="125"/>
        <v>0</v>
      </c>
      <c r="LPI9" s="26">
        <f t="shared" si="125"/>
        <v>0</v>
      </c>
      <c r="LPJ9" s="26">
        <f t="shared" si="125"/>
        <v>0</v>
      </c>
      <c r="LPK9" s="26">
        <f t="shared" si="125"/>
        <v>0</v>
      </c>
      <c r="LPL9" s="26">
        <f t="shared" si="125"/>
        <v>0</v>
      </c>
      <c r="LPM9" s="26">
        <f t="shared" si="125"/>
        <v>0</v>
      </c>
      <c r="LPN9" s="26">
        <f t="shared" si="125"/>
        <v>0</v>
      </c>
      <c r="LPO9" s="26">
        <f t="shared" si="125"/>
        <v>0</v>
      </c>
      <c r="LPP9" s="26">
        <f t="shared" si="125"/>
        <v>0</v>
      </c>
      <c r="LPQ9" s="26">
        <f t="shared" si="125"/>
        <v>0</v>
      </c>
      <c r="LPR9" s="26">
        <f t="shared" si="125"/>
        <v>0</v>
      </c>
      <c r="LPS9" s="26">
        <f t="shared" si="125"/>
        <v>0</v>
      </c>
      <c r="LPT9" s="26">
        <f t="shared" si="125"/>
        <v>0</v>
      </c>
      <c r="LPU9" s="26">
        <f t="shared" si="125"/>
        <v>0</v>
      </c>
      <c r="LPV9" s="26">
        <f t="shared" si="125"/>
        <v>0</v>
      </c>
      <c r="LPW9" s="26">
        <f t="shared" si="125"/>
        <v>0</v>
      </c>
      <c r="LPX9" s="26">
        <f t="shared" si="125"/>
        <v>0</v>
      </c>
      <c r="LPY9" s="26">
        <f t="shared" si="125"/>
        <v>0</v>
      </c>
      <c r="LPZ9" s="26">
        <f t="shared" si="125"/>
        <v>0</v>
      </c>
      <c r="LQA9" s="26">
        <f t="shared" si="125"/>
        <v>0</v>
      </c>
      <c r="LQB9" s="26">
        <f t="shared" si="125"/>
        <v>0</v>
      </c>
      <c r="LQC9" s="26">
        <f t="shared" si="125"/>
        <v>0</v>
      </c>
      <c r="LQD9" s="26">
        <f t="shared" si="125"/>
        <v>0</v>
      </c>
      <c r="LQE9" s="26">
        <f t="shared" si="125"/>
        <v>0</v>
      </c>
      <c r="LQF9" s="26">
        <f t="shared" si="125"/>
        <v>0</v>
      </c>
      <c r="LQG9" s="26">
        <f t="shared" si="125"/>
        <v>0</v>
      </c>
      <c r="LQH9" s="26">
        <f t="shared" si="125"/>
        <v>0</v>
      </c>
      <c r="LQI9" s="26">
        <f t="shared" si="125"/>
        <v>0</v>
      </c>
      <c r="LQJ9" s="26">
        <f t="shared" si="125"/>
        <v>0</v>
      </c>
      <c r="LQK9" s="26">
        <f t="shared" si="125"/>
        <v>0</v>
      </c>
      <c r="LQL9" s="26">
        <f t="shared" si="125"/>
        <v>0</v>
      </c>
      <c r="LQM9" s="26">
        <f t="shared" si="125"/>
        <v>0</v>
      </c>
      <c r="LQN9" s="26">
        <f t="shared" si="125"/>
        <v>0</v>
      </c>
      <c r="LQO9" s="26">
        <f t="shared" si="125"/>
        <v>0</v>
      </c>
      <c r="LQP9" s="26">
        <f t="shared" si="125"/>
        <v>0</v>
      </c>
      <c r="LQQ9" s="26">
        <f t="shared" si="125"/>
        <v>0</v>
      </c>
      <c r="LQR9" s="26">
        <f t="shared" si="125"/>
        <v>0</v>
      </c>
      <c r="LQS9" s="26">
        <f t="shared" si="125"/>
        <v>0</v>
      </c>
      <c r="LQT9" s="26">
        <f t="shared" si="125"/>
        <v>0</v>
      </c>
      <c r="LQU9" s="26">
        <f t="shared" si="125"/>
        <v>0</v>
      </c>
      <c r="LQV9" s="26">
        <f t="shared" si="125"/>
        <v>0</v>
      </c>
      <c r="LQW9" s="26">
        <f t="shared" si="125"/>
        <v>0</v>
      </c>
      <c r="LQX9" s="26">
        <f t="shared" si="125"/>
        <v>0</v>
      </c>
      <c r="LQY9" s="26">
        <f t="shared" si="125"/>
        <v>0</v>
      </c>
      <c r="LQZ9" s="26">
        <f t="shared" si="125"/>
        <v>0</v>
      </c>
      <c r="LRA9" s="26">
        <f t="shared" si="125"/>
        <v>0</v>
      </c>
      <c r="LRB9" s="26">
        <f t="shared" si="125"/>
        <v>0</v>
      </c>
      <c r="LRC9" s="26">
        <f t="shared" si="125"/>
        <v>0</v>
      </c>
      <c r="LRD9" s="26">
        <f t="shared" si="125"/>
        <v>0</v>
      </c>
      <c r="LRE9" s="26">
        <f t="shared" si="125"/>
        <v>0</v>
      </c>
      <c r="LRF9" s="26">
        <f t="shared" si="125"/>
        <v>0</v>
      </c>
      <c r="LRG9" s="26">
        <f t="shared" si="125"/>
        <v>0</v>
      </c>
      <c r="LRH9" s="26">
        <f t="shared" si="125"/>
        <v>0</v>
      </c>
      <c r="LRI9" s="26">
        <f t="shared" si="125"/>
        <v>0</v>
      </c>
      <c r="LRJ9" s="26">
        <f t="shared" si="125"/>
        <v>0</v>
      </c>
      <c r="LRK9" s="26">
        <f t="shared" si="125"/>
        <v>0</v>
      </c>
      <c r="LRL9" s="26">
        <f t="shared" si="125"/>
        <v>0</v>
      </c>
      <c r="LRM9" s="26">
        <f t="shared" si="125"/>
        <v>0</v>
      </c>
      <c r="LRN9" s="26">
        <f t="shared" si="125"/>
        <v>0</v>
      </c>
      <c r="LRO9" s="26">
        <f t="shared" si="125"/>
        <v>0</v>
      </c>
      <c r="LRP9" s="26">
        <f t="shared" si="125"/>
        <v>0</v>
      </c>
      <c r="LRQ9" s="26">
        <f t="shared" si="125"/>
        <v>0</v>
      </c>
      <c r="LRR9" s="26">
        <f t="shared" si="125"/>
        <v>0</v>
      </c>
      <c r="LRS9" s="26">
        <f t="shared" ref="LRS9:LUD9" si="126">LRQ9+LRO9</f>
        <v>0</v>
      </c>
      <c r="LRT9" s="26">
        <f t="shared" si="126"/>
        <v>0</v>
      </c>
      <c r="LRU9" s="26">
        <f t="shared" si="126"/>
        <v>0</v>
      </c>
      <c r="LRV9" s="26">
        <f t="shared" si="126"/>
        <v>0</v>
      </c>
      <c r="LRW9" s="26">
        <f t="shared" si="126"/>
        <v>0</v>
      </c>
      <c r="LRX9" s="26">
        <f t="shared" si="126"/>
        <v>0</v>
      </c>
      <c r="LRY9" s="26">
        <f t="shared" si="126"/>
        <v>0</v>
      </c>
      <c r="LRZ9" s="26">
        <f t="shared" si="126"/>
        <v>0</v>
      </c>
      <c r="LSA9" s="26">
        <f t="shared" si="126"/>
        <v>0</v>
      </c>
      <c r="LSB9" s="26">
        <f t="shared" si="126"/>
        <v>0</v>
      </c>
      <c r="LSC9" s="26">
        <f t="shared" si="126"/>
        <v>0</v>
      </c>
      <c r="LSD9" s="26">
        <f t="shared" si="126"/>
        <v>0</v>
      </c>
      <c r="LSE9" s="26">
        <f t="shared" si="126"/>
        <v>0</v>
      </c>
      <c r="LSF9" s="26">
        <f t="shared" si="126"/>
        <v>0</v>
      </c>
      <c r="LSG9" s="26">
        <f t="shared" si="126"/>
        <v>0</v>
      </c>
      <c r="LSH9" s="26">
        <f t="shared" si="126"/>
        <v>0</v>
      </c>
      <c r="LSI9" s="26">
        <f t="shared" si="126"/>
        <v>0</v>
      </c>
      <c r="LSJ9" s="26">
        <f t="shared" si="126"/>
        <v>0</v>
      </c>
      <c r="LSK9" s="26">
        <f t="shared" si="126"/>
        <v>0</v>
      </c>
      <c r="LSL9" s="26">
        <f t="shared" si="126"/>
        <v>0</v>
      </c>
      <c r="LSM9" s="26">
        <f t="shared" si="126"/>
        <v>0</v>
      </c>
      <c r="LSN9" s="26">
        <f t="shared" si="126"/>
        <v>0</v>
      </c>
      <c r="LSO9" s="26">
        <f t="shared" si="126"/>
        <v>0</v>
      </c>
      <c r="LSP9" s="26">
        <f t="shared" si="126"/>
        <v>0</v>
      </c>
      <c r="LSQ9" s="26">
        <f t="shared" si="126"/>
        <v>0</v>
      </c>
      <c r="LSR9" s="26">
        <f t="shared" si="126"/>
        <v>0</v>
      </c>
      <c r="LSS9" s="26">
        <f t="shared" si="126"/>
        <v>0</v>
      </c>
      <c r="LST9" s="26">
        <f t="shared" si="126"/>
        <v>0</v>
      </c>
      <c r="LSU9" s="26">
        <f t="shared" si="126"/>
        <v>0</v>
      </c>
      <c r="LSV9" s="26">
        <f t="shared" si="126"/>
        <v>0</v>
      </c>
      <c r="LSW9" s="26">
        <f t="shared" si="126"/>
        <v>0</v>
      </c>
      <c r="LSX9" s="26">
        <f t="shared" si="126"/>
        <v>0</v>
      </c>
      <c r="LSY9" s="26">
        <f t="shared" si="126"/>
        <v>0</v>
      </c>
      <c r="LSZ9" s="26">
        <f t="shared" si="126"/>
        <v>0</v>
      </c>
      <c r="LTA9" s="26">
        <f t="shared" si="126"/>
        <v>0</v>
      </c>
      <c r="LTB9" s="26">
        <f t="shared" si="126"/>
        <v>0</v>
      </c>
      <c r="LTC9" s="26">
        <f t="shared" si="126"/>
        <v>0</v>
      </c>
      <c r="LTD9" s="26">
        <f t="shared" si="126"/>
        <v>0</v>
      </c>
      <c r="LTE9" s="26">
        <f t="shared" si="126"/>
        <v>0</v>
      </c>
      <c r="LTF9" s="26">
        <f t="shared" si="126"/>
        <v>0</v>
      </c>
      <c r="LTG9" s="26">
        <f t="shared" si="126"/>
        <v>0</v>
      </c>
      <c r="LTH9" s="26">
        <f t="shared" si="126"/>
        <v>0</v>
      </c>
      <c r="LTI9" s="26">
        <f t="shared" si="126"/>
        <v>0</v>
      </c>
      <c r="LTJ9" s="26">
        <f t="shared" si="126"/>
        <v>0</v>
      </c>
      <c r="LTK9" s="26">
        <f t="shared" si="126"/>
        <v>0</v>
      </c>
      <c r="LTL9" s="26">
        <f t="shared" si="126"/>
        <v>0</v>
      </c>
      <c r="LTM9" s="26">
        <f t="shared" si="126"/>
        <v>0</v>
      </c>
      <c r="LTN9" s="26">
        <f t="shared" si="126"/>
        <v>0</v>
      </c>
      <c r="LTO9" s="26">
        <f t="shared" si="126"/>
        <v>0</v>
      </c>
      <c r="LTP9" s="26">
        <f t="shared" si="126"/>
        <v>0</v>
      </c>
      <c r="LTQ9" s="26">
        <f t="shared" si="126"/>
        <v>0</v>
      </c>
      <c r="LTR9" s="26">
        <f t="shared" si="126"/>
        <v>0</v>
      </c>
      <c r="LTS9" s="26">
        <f t="shared" si="126"/>
        <v>0</v>
      </c>
      <c r="LTT9" s="26">
        <f t="shared" si="126"/>
        <v>0</v>
      </c>
      <c r="LTU9" s="26">
        <f t="shared" si="126"/>
        <v>0</v>
      </c>
      <c r="LTV9" s="26">
        <f t="shared" si="126"/>
        <v>0</v>
      </c>
      <c r="LTW9" s="26">
        <f t="shared" si="126"/>
        <v>0</v>
      </c>
      <c r="LTX9" s="26">
        <f t="shared" si="126"/>
        <v>0</v>
      </c>
      <c r="LTY9" s="26">
        <f t="shared" si="126"/>
        <v>0</v>
      </c>
      <c r="LTZ9" s="26">
        <f t="shared" si="126"/>
        <v>0</v>
      </c>
      <c r="LUA9" s="26">
        <f t="shared" si="126"/>
        <v>0</v>
      </c>
      <c r="LUB9" s="26">
        <f t="shared" si="126"/>
        <v>0</v>
      </c>
      <c r="LUC9" s="26">
        <f t="shared" si="126"/>
        <v>0</v>
      </c>
      <c r="LUD9" s="26">
        <f t="shared" si="126"/>
        <v>0</v>
      </c>
      <c r="LUE9" s="26">
        <f t="shared" ref="LUE9:LWP9" si="127">LUC9+LUA9</f>
        <v>0</v>
      </c>
      <c r="LUF9" s="26">
        <f t="shared" si="127"/>
        <v>0</v>
      </c>
      <c r="LUG9" s="26">
        <f t="shared" si="127"/>
        <v>0</v>
      </c>
      <c r="LUH9" s="26">
        <f t="shared" si="127"/>
        <v>0</v>
      </c>
      <c r="LUI9" s="26">
        <f t="shared" si="127"/>
        <v>0</v>
      </c>
      <c r="LUJ9" s="26">
        <f t="shared" si="127"/>
        <v>0</v>
      </c>
      <c r="LUK9" s="26">
        <f t="shared" si="127"/>
        <v>0</v>
      </c>
      <c r="LUL9" s="26">
        <f t="shared" si="127"/>
        <v>0</v>
      </c>
      <c r="LUM9" s="26">
        <f t="shared" si="127"/>
        <v>0</v>
      </c>
      <c r="LUN9" s="26">
        <f t="shared" si="127"/>
        <v>0</v>
      </c>
      <c r="LUO9" s="26">
        <f t="shared" si="127"/>
        <v>0</v>
      </c>
      <c r="LUP9" s="26">
        <f t="shared" si="127"/>
        <v>0</v>
      </c>
      <c r="LUQ9" s="26">
        <f t="shared" si="127"/>
        <v>0</v>
      </c>
      <c r="LUR9" s="26">
        <f t="shared" si="127"/>
        <v>0</v>
      </c>
      <c r="LUS9" s="26">
        <f t="shared" si="127"/>
        <v>0</v>
      </c>
      <c r="LUT9" s="26">
        <f t="shared" si="127"/>
        <v>0</v>
      </c>
      <c r="LUU9" s="26">
        <f t="shared" si="127"/>
        <v>0</v>
      </c>
      <c r="LUV9" s="26">
        <f t="shared" si="127"/>
        <v>0</v>
      </c>
      <c r="LUW9" s="26">
        <f t="shared" si="127"/>
        <v>0</v>
      </c>
      <c r="LUX9" s="26">
        <f t="shared" si="127"/>
        <v>0</v>
      </c>
      <c r="LUY9" s="26">
        <f t="shared" si="127"/>
        <v>0</v>
      </c>
      <c r="LUZ9" s="26">
        <f t="shared" si="127"/>
        <v>0</v>
      </c>
      <c r="LVA9" s="26">
        <f t="shared" si="127"/>
        <v>0</v>
      </c>
      <c r="LVB9" s="26">
        <f t="shared" si="127"/>
        <v>0</v>
      </c>
      <c r="LVC9" s="26">
        <f t="shared" si="127"/>
        <v>0</v>
      </c>
      <c r="LVD9" s="26">
        <f t="shared" si="127"/>
        <v>0</v>
      </c>
      <c r="LVE9" s="26">
        <f t="shared" si="127"/>
        <v>0</v>
      </c>
      <c r="LVF9" s="26">
        <f t="shared" si="127"/>
        <v>0</v>
      </c>
      <c r="LVG9" s="26">
        <f t="shared" si="127"/>
        <v>0</v>
      </c>
      <c r="LVH9" s="26">
        <f t="shared" si="127"/>
        <v>0</v>
      </c>
      <c r="LVI9" s="26">
        <f t="shared" si="127"/>
        <v>0</v>
      </c>
      <c r="LVJ9" s="26">
        <f t="shared" si="127"/>
        <v>0</v>
      </c>
      <c r="LVK9" s="26">
        <f t="shared" si="127"/>
        <v>0</v>
      </c>
      <c r="LVL9" s="26">
        <f t="shared" si="127"/>
        <v>0</v>
      </c>
      <c r="LVM9" s="26">
        <f t="shared" si="127"/>
        <v>0</v>
      </c>
      <c r="LVN9" s="26">
        <f t="shared" si="127"/>
        <v>0</v>
      </c>
      <c r="LVO9" s="26">
        <f t="shared" si="127"/>
        <v>0</v>
      </c>
      <c r="LVP9" s="26">
        <f t="shared" si="127"/>
        <v>0</v>
      </c>
      <c r="LVQ9" s="26">
        <f t="shared" si="127"/>
        <v>0</v>
      </c>
      <c r="LVR9" s="26">
        <f t="shared" si="127"/>
        <v>0</v>
      </c>
      <c r="LVS9" s="26">
        <f t="shared" si="127"/>
        <v>0</v>
      </c>
      <c r="LVT9" s="26">
        <f t="shared" si="127"/>
        <v>0</v>
      </c>
      <c r="LVU9" s="26">
        <f t="shared" si="127"/>
        <v>0</v>
      </c>
      <c r="LVV9" s="26">
        <f t="shared" si="127"/>
        <v>0</v>
      </c>
      <c r="LVW9" s="26">
        <f t="shared" si="127"/>
        <v>0</v>
      </c>
      <c r="LVX9" s="26">
        <f t="shared" si="127"/>
        <v>0</v>
      </c>
      <c r="LVY9" s="26">
        <f t="shared" si="127"/>
        <v>0</v>
      </c>
      <c r="LVZ9" s="26">
        <f t="shared" si="127"/>
        <v>0</v>
      </c>
      <c r="LWA9" s="26">
        <f t="shared" si="127"/>
        <v>0</v>
      </c>
      <c r="LWB9" s="26">
        <f t="shared" si="127"/>
        <v>0</v>
      </c>
      <c r="LWC9" s="26">
        <f t="shared" si="127"/>
        <v>0</v>
      </c>
      <c r="LWD9" s="26">
        <f t="shared" si="127"/>
        <v>0</v>
      </c>
      <c r="LWE9" s="26">
        <f t="shared" si="127"/>
        <v>0</v>
      </c>
      <c r="LWF9" s="26">
        <f t="shared" si="127"/>
        <v>0</v>
      </c>
      <c r="LWG9" s="26">
        <f t="shared" si="127"/>
        <v>0</v>
      </c>
      <c r="LWH9" s="26">
        <f t="shared" si="127"/>
        <v>0</v>
      </c>
      <c r="LWI9" s="26">
        <f t="shared" si="127"/>
        <v>0</v>
      </c>
      <c r="LWJ9" s="26">
        <f t="shared" si="127"/>
        <v>0</v>
      </c>
      <c r="LWK9" s="26">
        <f t="shared" si="127"/>
        <v>0</v>
      </c>
      <c r="LWL9" s="26">
        <f t="shared" si="127"/>
        <v>0</v>
      </c>
      <c r="LWM9" s="26">
        <f t="shared" si="127"/>
        <v>0</v>
      </c>
      <c r="LWN9" s="26">
        <f t="shared" si="127"/>
        <v>0</v>
      </c>
      <c r="LWO9" s="26">
        <f t="shared" si="127"/>
        <v>0</v>
      </c>
      <c r="LWP9" s="26">
        <f t="shared" si="127"/>
        <v>0</v>
      </c>
      <c r="LWQ9" s="26">
        <f t="shared" ref="LWQ9:LZB9" si="128">LWO9+LWM9</f>
        <v>0</v>
      </c>
      <c r="LWR9" s="26">
        <f t="shared" si="128"/>
        <v>0</v>
      </c>
      <c r="LWS9" s="26">
        <f t="shared" si="128"/>
        <v>0</v>
      </c>
      <c r="LWT9" s="26">
        <f t="shared" si="128"/>
        <v>0</v>
      </c>
      <c r="LWU9" s="26">
        <f t="shared" si="128"/>
        <v>0</v>
      </c>
      <c r="LWV9" s="26">
        <f t="shared" si="128"/>
        <v>0</v>
      </c>
      <c r="LWW9" s="26">
        <f t="shared" si="128"/>
        <v>0</v>
      </c>
      <c r="LWX9" s="26">
        <f t="shared" si="128"/>
        <v>0</v>
      </c>
      <c r="LWY9" s="26">
        <f t="shared" si="128"/>
        <v>0</v>
      </c>
      <c r="LWZ9" s="26">
        <f t="shared" si="128"/>
        <v>0</v>
      </c>
      <c r="LXA9" s="26">
        <f t="shared" si="128"/>
        <v>0</v>
      </c>
      <c r="LXB9" s="26">
        <f t="shared" si="128"/>
        <v>0</v>
      </c>
      <c r="LXC9" s="26">
        <f t="shared" si="128"/>
        <v>0</v>
      </c>
      <c r="LXD9" s="26">
        <f t="shared" si="128"/>
        <v>0</v>
      </c>
      <c r="LXE9" s="26">
        <f t="shared" si="128"/>
        <v>0</v>
      </c>
      <c r="LXF9" s="26">
        <f t="shared" si="128"/>
        <v>0</v>
      </c>
      <c r="LXG9" s="26">
        <f t="shared" si="128"/>
        <v>0</v>
      </c>
      <c r="LXH9" s="26">
        <f t="shared" si="128"/>
        <v>0</v>
      </c>
      <c r="LXI9" s="26">
        <f t="shared" si="128"/>
        <v>0</v>
      </c>
      <c r="LXJ9" s="26">
        <f t="shared" si="128"/>
        <v>0</v>
      </c>
      <c r="LXK9" s="26">
        <f t="shared" si="128"/>
        <v>0</v>
      </c>
      <c r="LXL9" s="26">
        <f t="shared" si="128"/>
        <v>0</v>
      </c>
      <c r="LXM9" s="26">
        <f t="shared" si="128"/>
        <v>0</v>
      </c>
      <c r="LXN9" s="26">
        <f t="shared" si="128"/>
        <v>0</v>
      </c>
      <c r="LXO9" s="26">
        <f t="shared" si="128"/>
        <v>0</v>
      </c>
      <c r="LXP9" s="26">
        <f t="shared" si="128"/>
        <v>0</v>
      </c>
      <c r="LXQ9" s="26">
        <f t="shared" si="128"/>
        <v>0</v>
      </c>
      <c r="LXR9" s="26">
        <f t="shared" si="128"/>
        <v>0</v>
      </c>
      <c r="LXS9" s="26">
        <f t="shared" si="128"/>
        <v>0</v>
      </c>
      <c r="LXT9" s="26">
        <f t="shared" si="128"/>
        <v>0</v>
      </c>
      <c r="LXU9" s="26">
        <f t="shared" si="128"/>
        <v>0</v>
      </c>
      <c r="LXV9" s="26">
        <f t="shared" si="128"/>
        <v>0</v>
      </c>
      <c r="LXW9" s="26">
        <f t="shared" si="128"/>
        <v>0</v>
      </c>
      <c r="LXX9" s="26">
        <f t="shared" si="128"/>
        <v>0</v>
      </c>
      <c r="LXY9" s="26">
        <f t="shared" si="128"/>
        <v>0</v>
      </c>
      <c r="LXZ9" s="26">
        <f t="shared" si="128"/>
        <v>0</v>
      </c>
      <c r="LYA9" s="26">
        <f t="shared" si="128"/>
        <v>0</v>
      </c>
      <c r="LYB9" s="26">
        <f t="shared" si="128"/>
        <v>0</v>
      </c>
      <c r="LYC9" s="26">
        <f t="shared" si="128"/>
        <v>0</v>
      </c>
      <c r="LYD9" s="26">
        <f t="shared" si="128"/>
        <v>0</v>
      </c>
      <c r="LYE9" s="26">
        <f t="shared" si="128"/>
        <v>0</v>
      </c>
      <c r="LYF9" s="26">
        <f t="shared" si="128"/>
        <v>0</v>
      </c>
      <c r="LYG9" s="26">
        <f t="shared" si="128"/>
        <v>0</v>
      </c>
      <c r="LYH9" s="26">
        <f t="shared" si="128"/>
        <v>0</v>
      </c>
      <c r="LYI9" s="26">
        <f t="shared" si="128"/>
        <v>0</v>
      </c>
      <c r="LYJ9" s="26">
        <f t="shared" si="128"/>
        <v>0</v>
      </c>
      <c r="LYK9" s="26">
        <f t="shared" si="128"/>
        <v>0</v>
      </c>
      <c r="LYL9" s="26">
        <f t="shared" si="128"/>
        <v>0</v>
      </c>
      <c r="LYM9" s="26">
        <f t="shared" si="128"/>
        <v>0</v>
      </c>
      <c r="LYN9" s="26">
        <f t="shared" si="128"/>
        <v>0</v>
      </c>
      <c r="LYO9" s="26">
        <f t="shared" si="128"/>
        <v>0</v>
      </c>
      <c r="LYP9" s="26">
        <f t="shared" si="128"/>
        <v>0</v>
      </c>
      <c r="LYQ9" s="26">
        <f t="shared" si="128"/>
        <v>0</v>
      </c>
      <c r="LYR9" s="26">
        <f t="shared" si="128"/>
        <v>0</v>
      </c>
      <c r="LYS9" s="26">
        <f t="shared" si="128"/>
        <v>0</v>
      </c>
      <c r="LYT9" s="26">
        <f t="shared" si="128"/>
        <v>0</v>
      </c>
      <c r="LYU9" s="26">
        <f t="shared" si="128"/>
        <v>0</v>
      </c>
      <c r="LYV9" s="26">
        <f t="shared" si="128"/>
        <v>0</v>
      </c>
      <c r="LYW9" s="26">
        <f t="shared" si="128"/>
        <v>0</v>
      </c>
      <c r="LYX9" s="26">
        <f t="shared" si="128"/>
        <v>0</v>
      </c>
      <c r="LYY9" s="26">
        <f t="shared" si="128"/>
        <v>0</v>
      </c>
      <c r="LYZ9" s="26">
        <f t="shared" si="128"/>
        <v>0</v>
      </c>
      <c r="LZA9" s="26">
        <f t="shared" si="128"/>
        <v>0</v>
      </c>
      <c r="LZB9" s="26">
        <f t="shared" si="128"/>
        <v>0</v>
      </c>
      <c r="LZC9" s="26">
        <f t="shared" ref="LZC9:MBN9" si="129">LZA9+LYY9</f>
        <v>0</v>
      </c>
      <c r="LZD9" s="26">
        <f t="shared" si="129"/>
        <v>0</v>
      </c>
      <c r="LZE9" s="26">
        <f t="shared" si="129"/>
        <v>0</v>
      </c>
      <c r="LZF9" s="26">
        <f t="shared" si="129"/>
        <v>0</v>
      </c>
      <c r="LZG9" s="26">
        <f t="shared" si="129"/>
        <v>0</v>
      </c>
      <c r="LZH9" s="26">
        <f t="shared" si="129"/>
        <v>0</v>
      </c>
      <c r="LZI9" s="26">
        <f t="shared" si="129"/>
        <v>0</v>
      </c>
      <c r="LZJ9" s="26">
        <f t="shared" si="129"/>
        <v>0</v>
      </c>
      <c r="LZK9" s="26">
        <f t="shared" si="129"/>
        <v>0</v>
      </c>
      <c r="LZL9" s="26">
        <f t="shared" si="129"/>
        <v>0</v>
      </c>
      <c r="LZM9" s="26">
        <f t="shared" si="129"/>
        <v>0</v>
      </c>
      <c r="LZN9" s="26">
        <f t="shared" si="129"/>
        <v>0</v>
      </c>
      <c r="LZO9" s="26">
        <f t="shared" si="129"/>
        <v>0</v>
      </c>
      <c r="LZP9" s="26">
        <f t="shared" si="129"/>
        <v>0</v>
      </c>
      <c r="LZQ9" s="26">
        <f t="shared" si="129"/>
        <v>0</v>
      </c>
      <c r="LZR9" s="26">
        <f t="shared" si="129"/>
        <v>0</v>
      </c>
      <c r="LZS9" s="26">
        <f t="shared" si="129"/>
        <v>0</v>
      </c>
      <c r="LZT9" s="26">
        <f t="shared" si="129"/>
        <v>0</v>
      </c>
      <c r="LZU9" s="26">
        <f t="shared" si="129"/>
        <v>0</v>
      </c>
      <c r="LZV9" s="26">
        <f t="shared" si="129"/>
        <v>0</v>
      </c>
      <c r="LZW9" s="26">
        <f t="shared" si="129"/>
        <v>0</v>
      </c>
      <c r="LZX9" s="26">
        <f t="shared" si="129"/>
        <v>0</v>
      </c>
      <c r="LZY9" s="26">
        <f t="shared" si="129"/>
        <v>0</v>
      </c>
      <c r="LZZ9" s="26">
        <f t="shared" si="129"/>
        <v>0</v>
      </c>
      <c r="MAA9" s="26">
        <f t="shared" si="129"/>
        <v>0</v>
      </c>
      <c r="MAB9" s="26">
        <f t="shared" si="129"/>
        <v>0</v>
      </c>
      <c r="MAC9" s="26">
        <f t="shared" si="129"/>
        <v>0</v>
      </c>
      <c r="MAD9" s="26">
        <f t="shared" si="129"/>
        <v>0</v>
      </c>
      <c r="MAE9" s="26">
        <f t="shared" si="129"/>
        <v>0</v>
      </c>
      <c r="MAF9" s="26">
        <f t="shared" si="129"/>
        <v>0</v>
      </c>
      <c r="MAG9" s="26">
        <f t="shared" si="129"/>
        <v>0</v>
      </c>
      <c r="MAH9" s="26">
        <f t="shared" si="129"/>
        <v>0</v>
      </c>
      <c r="MAI9" s="26">
        <f t="shared" si="129"/>
        <v>0</v>
      </c>
      <c r="MAJ9" s="26">
        <f t="shared" si="129"/>
        <v>0</v>
      </c>
      <c r="MAK9" s="26">
        <f t="shared" si="129"/>
        <v>0</v>
      </c>
      <c r="MAL9" s="26">
        <f t="shared" si="129"/>
        <v>0</v>
      </c>
      <c r="MAM9" s="26">
        <f t="shared" si="129"/>
        <v>0</v>
      </c>
      <c r="MAN9" s="26">
        <f t="shared" si="129"/>
        <v>0</v>
      </c>
      <c r="MAO9" s="26">
        <f t="shared" si="129"/>
        <v>0</v>
      </c>
      <c r="MAP9" s="26">
        <f t="shared" si="129"/>
        <v>0</v>
      </c>
      <c r="MAQ9" s="26">
        <f t="shared" si="129"/>
        <v>0</v>
      </c>
      <c r="MAR9" s="26">
        <f t="shared" si="129"/>
        <v>0</v>
      </c>
      <c r="MAS9" s="26">
        <f t="shared" si="129"/>
        <v>0</v>
      </c>
      <c r="MAT9" s="26">
        <f t="shared" si="129"/>
        <v>0</v>
      </c>
      <c r="MAU9" s="26">
        <f t="shared" si="129"/>
        <v>0</v>
      </c>
      <c r="MAV9" s="26">
        <f t="shared" si="129"/>
        <v>0</v>
      </c>
      <c r="MAW9" s="26">
        <f t="shared" si="129"/>
        <v>0</v>
      </c>
      <c r="MAX9" s="26">
        <f t="shared" si="129"/>
        <v>0</v>
      </c>
      <c r="MAY9" s="26">
        <f t="shared" si="129"/>
        <v>0</v>
      </c>
      <c r="MAZ9" s="26">
        <f t="shared" si="129"/>
        <v>0</v>
      </c>
      <c r="MBA9" s="26">
        <f t="shared" si="129"/>
        <v>0</v>
      </c>
      <c r="MBB9" s="26">
        <f t="shared" si="129"/>
        <v>0</v>
      </c>
      <c r="MBC9" s="26">
        <f t="shared" si="129"/>
        <v>0</v>
      </c>
      <c r="MBD9" s="26">
        <f t="shared" si="129"/>
        <v>0</v>
      </c>
      <c r="MBE9" s="26">
        <f t="shared" si="129"/>
        <v>0</v>
      </c>
      <c r="MBF9" s="26">
        <f t="shared" si="129"/>
        <v>0</v>
      </c>
      <c r="MBG9" s="26">
        <f t="shared" si="129"/>
        <v>0</v>
      </c>
      <c r="MBH9" s="26">
        <f t="shared" si="129"/>
        <v>0</v>
      </c>
      <c r="MBI9" s="26">
        <f t="shared" si="129"/>
        <v>0</v>
      </c>
      <c r="MBJ9" s="26">
        <f t="shared" si="129"/>
        <v>0</v>
      </c>
      <c r="MBK9" s="26">
        <f t="shared" si="129"/>
        <v>0</v>
      </c>
      <c r="MBL9" s="26">
        <f t="shared" si="129"/>
        <v>0</v>
      </c>
      <c r="MBM9" s="26">
        <f t="shared" si="129"/>
        <v>0</v>
      </c>
      <c r="MBN9" s="26">
        <f t="shared" si="129"/>
        <v>0</v>
      </c>
      <c r="MBO9" s="26">
        <f t="shared" ref="MBO9:MDZ9" si="130">MBM9+MBK9</f>
        <v>0</v>
      </c>
      <c r="MBP9" s="26">
        <f t="shared" si="130"/>
        <v>0</v>
      </c>
      <c r="MBQ9" s="26">
        <f t="shared" si="130"/>
        <v>0</v>
      </c>
      <c r="MBR9" s="26">
        <f t="shared" si="130"/>
        <v>0</v>
      </c>
      <c r="MBS9" s="26">
        <f t="shared" si="130"/>
        <v>0</v>
      </c>
      <c r="MBT9" s="26">
        <f t="shared" si="130"/>
        <v>0</v>
      </c>
      <c r="MBU9" s="26">
        <f t="shared" si="130"/>
        <v>0</v>
      </c>
      <c r="MBV9" s="26">
        <f t="shared" si="130"/>
        <v>0</v>
      </c>
      <c r="MBW9" s="26">
        <f t="shared" si="130"/>
        <v>0</v>
      </c>
      <c r="MBX9" s="26">
        <f t="shared" si="130"/>
        <v>0</v>
      </c>
      <c r="MBY9" s="26">
        <f t="shared" si="130"/>
        <v>0</v>
      </c>
      <c r="MBZ9" s="26">
        <f t="shared" si="130"/>
        <v>0</v>
      </c>
      <c r="MCA9" s="26">
        <f t="shared" si="130"/>
        <v>0</v>
      </c>
      <c r="MCB9" s="26">
        <f t="shared" si="130"/>
        <v>0</v>
      </c>
      <c r="MCC9" s="26">
        <f t="shared" si="130"/>
        <v>0</v>
      </c>
      <c r="MCD9" s="26">
        <f t="shared" si="130"/>
        <v>0</v>
      </c>
      <c r="MCE9" s="26">
        <f t="shared" si="130"/>
        <v>0</v>
      </c>
      <c r="MCF9" s="26">
        <f t="shared" si="130"/>
        <v>0</v>
      </c>
      <c r="MCG9" s="26">
        <f t="shared" si="130"/>
        <v>0</v>
      </c>
      <c r="MCH9" s="26">
        <f t="shared" si="130"/>
        <v>0</v>
      </c>
      <c r="MCI9" s="26">
        <f t="shared" si="130"/>
        <v>0</v>
      </c>
      <c r="MCJ9" s="26">
        <f t="shared" si="130"/>
        <v>0</v>
      </c>
      <c r="MCK9" s="26">
        <f t="shared" si="130"/>
        <v>0</v>
      </c>
      <c r="MCL9" s="26">
        <f t="shared" si="130"/>
        <v>0</v>
      </c>
      <c r="MCM9" s="26">
        <f t="shared" si="130"/>
        <v>0</v>
      </c>
      <c r="MCN9" s="26">
        <f t="shared" si="130"/>
        <v>0</v>
      </c>
      <c r="MCO9" s="26">
        <f t="shared" si="130"/>
        <v>0</v>
      </c>
      <c r="MCP9" s="26">
        <f t="shared" si="130"/>
        <v>0</v>
      </c>
      <c r="MCQ9" s="26">
        <f t="shared" si="130"/>
        <v>0</v>
      </c>
      <c r="MCR9" s="26">
        <f t="shared" si="130"/>
        <v>0</v>
      </c>
      <c r="MCS9" s="26">
        <f t="shared" si="130"/>
        <v>0</v>
      </c>
      <c r="MCT9" s="26">
        <f t="shared" si="130"/>
        <v>0</v>
      </c>
      <c r="MCU9" s="26">
        <f t="shared" si="130"/>
        <v>0</v>
      </c>
      <c r="MCV9" s="26">
        <f t="shared" si="130"/>
        <v>0</v>
      </c>
      <c r="MCW9" s="26">
        <f t="shared" si="130"/>
        <v>0</v>
      </c>
      <c r="MCX9" s="26">
        <f t="shared" si="130"/>
        <v>0</v>
      </c>
      <c r="MCY9" s="26">
        <f t="shared" si="130"/>
        <v>0</v>
      </c>
      <c r="MCZ9" s="26">
        <f t="shared" si="130"/>
        <v>0</v>
      </c>
      <c r="MDA9" s="26">
        <f t="shared" si="130"/>
        <v>0</v>
      </c>
      <c r="MDB9" s="26">
        <f t="shared" si="130"/>
        <v>0</v>
      </c>
      <c r="MDC9" s="26">
        <f t="shared" si="130"/>
        <v>0</v>
      </c>
      <c r="MDD9" s="26">
        <f t="shared" si="130"/>
        <v>0</v>
      </c>
      <c r="MDE9" s="26">
        <f t="shared" si="130"/>
        <v>0</v>
      </c>
      <c r="MDF9" s="26">
        <f t="shared" si="130"/>
        <v>0</v>
      </c>
      <c r="MDG9" s="26">
        <f t="shared" si="130"/>
        <v>0</v>
      </c>
      <c r="MDH9" s="26">
        <f t="shared" si="130"/>
        <v>0</v>
      </c>
      <c r="MDI9" s="26">
        <f t="shared" si="130"/>
        <v>0</v>
      </c>
      <c r="MDJ9" s="26">
        <f t="shared" si="130"/>
        <v>0</v>
      </c>
      <c r="MDK9" s="26">
        <f t="shared" si="130"/>
        <v>0</v>
      </c>
      <c r="MDL9" s="26">
        <f t="shared" si="130"/>
        <v>0</v>
      </c>
      <c r="MDM9" s="26">
        <f t="shared" si="130"/>
        <v>0</v>
      </c>
      <c r="MDN9" s="26">
        <f t="shared" si="130"/>
        <v>0</v>
      </c>
      <c r="MDO9" s="26">
        <f t="shared" si="130"/>
        <v>0</v>
      </c>
      <c r="MDP9" s="26">
        <f t="shared" si="130"/>
        <v>0</v>
      </c>
      <c r="MDQ9" s="26">
        <f t="shared" si="130"/>
        <v>0</v>
      </c>
      <c r="MDR9" s="26">
        <f t="shared" si="130"/>
        <v>0</v>
      </c>
      <c r="MDS9" s="26">
        <f t="shared" si="130"/>
        <v>0</v>
      </c>
      <c r="MDT9" s="26">
        <f t="shared" si="130"/>
        <v>0</v>
      </c>
      <c r="MDU9" s="26">
        <f t="shared" si="130"/>
        <v>0</v>
      </c>
      <c r="MDV9" s="26">
        <f t="shared" si="130"/>
        <v>0</v>
      </c>
      <c r="MDW9" s="26">
        <f t="shared" si="130"/>
        <v>0</v>
      </c>
      <c r="MDX9" s="26">
        <f t="shared" si="130"/>
        <v>0</v>
      </c>
      <c r="MDY9" s="26">
        <f t="shared" si="130"/>
        <v>0</v>
      </c>
      <c r="MDZ9" s="26">
        <f t="shared" si="130"/>
        <v>0</v>
      </c>
      <c r="MEA9" s="26">
        <f t="shared" ref="MEA9:MGL9" si="131">MDY9+MDW9</f>
        <v>0</v>
      </c>
      <c r="MEB9" s="26">
        <f t="shared" si="131"/>
        <v>0</v>
      </c>
      <c r="MEC9" s="26">
        <f t="shared" si="131"/>
        <v>0</v>
      </c>
      <c r="MED9" s="26">
        <f t="shared" si="131"/>
        <v>0</v>
      </c>
      <c r="MEE9" s="26">
        <f t="shared" si="131"/>
        <v>0</v>
      </c>
      <c r="MEF9" s="26">
        <f t="shared" si="131"/>
        <v>0</v>
      </c>
      <c r="MEG9" s="26">
        <f t="shared" si="131"/>
        <v>0</v>
      </c>
      <c r="MEH9" s="26">
        <f t="shared" si="131"/>
        <v>0</v>
      </c>
      <c r="MEI9" s="26">
        <f t="shared" si="131"/>
        <v>0</v>
      </c>
      <c r="MEJ9" s="26">
        <f t="shared" si="131"/>
        <v>0</v>
      </c>
      <c r="MEK9" s="26">
        <f t="shared" si="131"/>
        <v>0</v>
      </c>
      <c r="MEL9" s="26">
        <f t="shared" si="131"/>
        <v>0</v>
      </c>
      <c r="MEM9" s="26">
        <f t="shared" si="131"/>
        <v>0</v>
      </c>
      <c r="MEN9" s="26">
        <f t="shared" si="131"/>
        <v>0</v>
      </c>
      <c r="MEO9" s="26">
        <f t="shared" si="131"/>
        <v>0</v>
      </c>
      <c r="MEP9" s="26">
        <f t="shared" si="131"/>
        <v>0</v>
      </c>
      <c r="MEQ9" s="26">
        <f t="shared" si="131"/>
        <v>0</v>
      </c>
      <c r="MER9" s="26">
        <f t="shared" si="131"/>
        <v>0</v>
      </c>
      <c r="MES9" s="26">
        <f t="shared" si="131"/>
        <v>0</v>
      </c>
      <c r="MET9" s="26">
        <f t="shared" si="131"/>
        <v>0</v>
      </c>
      <c r="MEU9" s="26">
        <f t="shared" si="131"/>
        <v>0</v>
      </c>
      <c r="MEV9" s="26">
        <f t="shared" si="131"/>
        <v>0</v>
      </c>
      <c r="MEW9" s="26">
        <f t="shared" si="131"/>
        <v>0</v>
      </c>
      <c r="MEX9" s="26">
        <f t="shared" si="131"/>
        <v>0</v>
      </c>
      <c r="MEY9" s="26">
        <f t="shared" si="131"/>
        <v>0</v>
      </c>
      <c r="MEZ9" s="26">
        <f t="shared" si="131"/>
        <v>0</v>
      </c>
      <c r="MFA9" s="26">
        <f t="shared" si="131"/>
        <v>0</v>
      </c>
      <c r="MFB9" s="26">
        <f t="shared" si="131"/>
        <v>0</v>
      </c>
      <c r="MFC9" s="26">
        <f t="shared" si="131"/>
        <v>0</v>
      </c>
      <c r="MFD9" s="26">
        <f t="shared" si="131"/>
        <v>0</v>
      </c>
      <c r="MFE9" s="26">
        <f t="shared" si="131"/>
        <v>0</v>
      </c>
      <c r="MFF9" s="26">
        <f t="shared" si="131"/>
        <v>0</v>
      </c>
      <c r="MFG9" s="26">
        <f t="shared" si="131"/>
        <v>0</v>
      </c>
      <c r="MFH9" s="26">
        <f t="shared" si="131"/>
        <v>0</v>
      </c>
      <c r="MFI9" s="26">
        <f t="shared" si="131"/>
        <v>0</v>
      </c>
      <c r="MFJ9" s="26">
        <f t="shared" si="131"/>
        <v>0</v>
      </c>
      <c r="MFK9" s="26">
        <f t="shared" si="131"/>
        <v>0</v>
      </c>
      <c r="MFL9" s="26">
        <f t="shared" si="131"/>
        <v>0</v>
      </c>
      <c r="MFM9" s="26">
        <f t="shared" si="131"/>
        <v>0</v>
      </c>
      <c r="MFN9" s="26">
        <f t="shared" si="131"/>
        <v>0</v>
      </c>
      <c r="MFO9" s="26">
        <f t="shared" si="131"/>
        <v>0</v>
      </c>
      <c r="MFP9" s="26">
        <f t="shared" si="131"/>
        <v>0</v>
      </c>
      <c r="MFQ9" s="26">
        <f t="shared" si="131"/>
        <v>0</v>
      </c>
      <c r="MFR9" s="26">
        <f t="shared" si="131"/>
        <v>0</v>
      </c>
      <c r="MFS9" s="26">
        <f t="shared" si="131"/>
        <v>0</v>
      </c>
      <c r="MFT9" s="26">
        <f t="shared" si="131"/>
        <v>0</v>
      </c>
      <c r="MFU9" s="26">
        <f t="shared" si="131"/>
        <v>0</v>
      </c>
      <c r="MFV9" s="26">
        <f t="shared" si="131"/>
        <v>0</v>
      </c>
      <c r="MFW9" s="26">
        <f t="shared" si="131"/>
        <v>0</v>
      </c>
      <c r="MFX9" s="26">
        <f t="shared" si="131"/>
        <v>0</v>
      </c>
      <c r="MFY9" s="26">
        <f t="shared" si="131"/>
        <v>0</v>
      </c>
      <c r="MFZ9" s="26">
        <f t="shared" si="131"/>
        <v>0</v>
      </c>
      <c r="MGA9" s="26">
        <f t="shared" si="131"/>
        <v>0</v>
      </c>
      <c r="MGB9" s="26">
        <f t="shared" si="131"/>
        <v>0</v>
      </c>
      <c r="MGC9" s="26">
        <f t="shared" si="131"/>
        <v>0</v>
      </c>
      <c r="MGD9" s="26">
        <f t="shared" si="131"/>
        <v>0</v>
      </c>
      <c r="MGE9" s="26">
        <f t="shared" si="131"/>
        <v>0</v>
      </c>
      <c r="MGF9" s="26">
        <f t="shared" si="131"/>
        <v>0</v>
      </c>
      <c r="MGG9" s="26">
        <f t="shared" si="131"/>
        <v>0</v>
      </c>
      <c r="MGH9" s="26">
        <f t="shared" si="131"/>
        <v>0</v>
      </c>
      <c r="MGI9" s="26">
        <f t="shared" si="131"/>
        <v>0</v>
      </c>
      <c r="MGJ9" s="26">
        <f t="shared" si="131"/>
        <v>0</v>
      </c>
      <c r="MGK9" s="26">
        <f t="shared" si="131"/>
        <v>0</v>
      </c>
      <c r="MGL9" s="26">
        <f t="shared" si="131"/>
        <v>0</v>
      </c>
      <c r="MGM9" s="26">
        <f t="shared" ref="MGM9:MIX9" si="132">MGK9+MGI9</f>
        <v>0</v>
      </c>
      <c r="MGN9" s="26">
        <f t="shared" si="132"/>
        <v>0</v>
      </c>
      <c r="MGO9" s="26">
        <f t="shared" si="132"/>
        <v>0</v>
      </c>
      <c r="MGP9" s="26">
        <f t="shared" si="132"/>
        <v>0</v>
      </c>
      <c r="MGQ9" s="26">
        <f t="shared" si="132"/>
        <v>0</v>
      </c>
      <c r="MGR9" s="26">
        <f t="shared" si="132"/>
        <v>0</v>
      </c>
      <c r="MGS9" s="26">
        <f t="shared" si="132"/>
        <v>0</v>
      </c>
      <c r="MGT9" s="26">
        <f t="shared" si="132"/>
        <v>0</v>
      </c>
      <c r="MGU9" s="26">
        <f t="shared" si="132"/>
        <v>0</v>
      </c>
      <c r="MGV9" s="26">
        <f t="shared" si="132"/>
        <v>0</v>
      </c>
      <c r="MGW9" s="26">
        <f t="shared" si="132"/>
        <v>0</v>
      </c>
      <c r="MGX9" s="26">
        <f t="shared" si="132"/>
        <v>0</v>
      </c>
      <c r="MGY9" s="26">
        <f t="shared" si="132"/>
        <v>0</v>
      </c>
      <c r="MGZ9" s="26">
        <f t="shared" si="132"/>
        <v>0</v>
      </c>
      <c r="MHA9" s="26">
        <f t="shared" si="132"/>
        <v>0</v>
      </c>
      <c r="MHB9" s="26">
        <f t="shared" si="132"/>
        <v>0</v>
      </c>
      <c r="MHC9" s="26">
        <f t="shared" si="132"/>
        <v>0</v>
      </c>
      <c r="MHD9" s="26">
        <f t="shared" si="132"/>
        <v>0</v>
      </c>
      <c r="MHE9" s="26">
        <f t="shared" si="132"/>
        <v>0</v>
      </c>
      <c r="MHF9" s="26">
        <f t="shared" si="132"/>
        <v>0</v>
      </c>
      <c r="MHG9" s="26">
        <f t="shared" si="132"/>
        <v>0</v>
      </c>
      <c r="MHH9" s="26">
        <f t="shared" si="132"/>
        <v>0</v>
      </c>
      <c r="MHI9" s="26">
        <f t="shared" si="132"/>
        <v>0</v>
      </c>
      <c r="MHJ9" s="26">
        <f t="shared" si="132"/>
        <v>0</v>
      </c>
      <c r="MHK9" s="26">
        <f t="shared" si="132"/>
        <v>0</v>
      </c>
      <c r="MHL9" s="26">
        <f t="shared" si="132"/>
        <v>0</v>
      </c>
      <c r="MHM9" s="26">
        <f t="shared" si="132"/>
        <v>0</v>
      </c>
      <c r="MHN9" s="26">
        <f t="shared" si="132"/>
        <v>0</v>
      </c>
      <c r="MHO9" s="26">
        <f t="shared" si="132"/>
        <v>0</v>
      </c>
      <c r="MHP9" s="26">
        <f t="shared" si="132"/>
        <v>0</v>
      </c>
      <c r="MHQ9" s="26">
        <f t="shared" si="132"/>
        <v>0</v>
      </c>
      <c r="MHR9" s="26">
        <f t="shared" si="132"/>
        <v>0</v>
      </c>
      <c r="MHS9" s="26">
        <f t="shared" si="132"/>
        <v>0</v>
      </c>
      <c r="MHT9" s="26">
        <f t="shared" si="132"/>
        <v>0</v>
      </c>
      <c r="MHU9" s="26">
        <f t="shared" si="132"/>
        <v>0</v>
      </c>
      <c r="MHV9" s="26">
        <f t="shared" si="132"/>
        <v>0</v>
      </c>
      <c r="MHW9" s="26">
        <f t="shared" si="132"/>
        <v>0</v>
      </c>
      <c r="MHX9" s="26">
        <f t="shared" si="132"/>
        <v>0</v>
      </c>
      <c r="MHY9" s="26">
        <f t="shared" si="132"/>
        <v>0</v>
      </c>
      <c r="MHZ9" s="26">
        <f t="shared" si="132"/>
        <v>0</v>
      </c>
      <c r="MIA9" s="26">
        <f t="shared" si="132"/>
        <v>0</v>
      </c>
      <c r="MIB9" s="26">
        <f t="shared" si="132"/>
        <v>0</v>
      </c>
      <c r="MIC9" s="26">
        <f t="shared" si="132"/>
        <v>0</v>
      </c>
      <c r="MID9" s="26">
        <f t="shared" si="132"/>
        <v>0</v>
      </c>
      <c r="MIE9" s="26">
        <f t="shared" si="132"/>
        <v>0</v>
      </c>
      <c r="MIF9" s="26">
        <f t="shared" si="132"/>
        <v>0</v>
      </c>
      <c r="MIG9" s="26">
        <f t="shared" si="132"/>
        <v>0</v>
      </c>
      <c r="MIH9" s="26">
        <f t="shared" si="132"/>
        <v>0</v>
      </c>
      <c r="MII9" s="26">
        <f t="shared" si="132"/>
        <v>0</v>
      </c>
      <c r="MIJ9" s="26">
        <f t="shared" si="132"/>
        <v>0</v>
      </c>
      <c r="MIK9" s="26">
        <f t="shared" si="132"/>
        <v>0</v>
      </c>
      <c r="MIL9" s="26">
        <f t="shared" si="132"/>
        <v>0</v>
      </c>
      <c r="MIM9" s="26">
        <f t="shared" si="132"/>
        <v>0</v>
      </c>
      <c r="MIN9" s="26">
        <f t="shared" si="132"/>
        <v>0</v>
      </c>
      <c r="MIO9" s="26">
        <f t="shared" si="132"/>
        <v>0</v>
      </c>
      <c r="MIP9" s="26">
        <f t="shared" si="132"/>
        <v>0</v>
      </c>
      <c r="MIQ9" s="26">
        <f t="shared" si="132"/>
        <v>0</v>
      </c>
      <c r="MIR9" s="26">
        <f t="shared" si="132"/>
        <v>0</v>
      </c>
      <c r="MIS9" s="26">
        <f t="shared" si="132"/>
        <v>0</v>
      </c>
      <c r="MIT9" s="26">
        <f t="shared" si="132"/>
        <v>0</v>
      </c>
      <c r="MIU9" s="26">
        <f t="shared" si="132"/>
        <v>0</v>
      </c>
      <c r="MIV9" s="26">
        <f t="shared" si="132"/>
        <v>0</v>
      </c>
      <c r="MIW9" s="26">
        <f t="shared" si="132"/>
        <v>0</v>
      </c>
      <c r="MIX9" s="26">
        <f t="shared" si="132"/>
        <v>0</v>
      </c>
      <c r="MIY9" s="26">
        <f t="shared" ref="MIY9:MLJ9" si="133">MIW9+MIU9</f>
        <v>0</v>
      </c>
      <c r="MIZ9" s="26">
        <f t="shared" si="133"/>
        <v>0</v>
      </c>
      <c r="MJA9" s="26">
        <f t="shared" si="133"/>
        <v>0</v>
      </c>
      <c r="MJB9" s="26">
        <f t="shared" si="133"/>
        <v>0</v>
      </c>
      <c r="MJC9" s="26">
        <f t="shared" si="133"/>
        <v>0</v>
      </c>
      <c r="MJD9" s="26">
        <f t="shared" si="133"/>
        <v>0</v>
      </c>
      <c r="MJE9" s="26">
        <f t="shared" si="133"/>
        <v>0</v>
      </c>
      <c r="MJF9" s="26">
        <f t="shared" si="133"/>
        <v>0</v>
      </c>
      <c r="MJG9" s="26">
        <f t="shared" si="133"/>
        <v>0</v>
      </c>
      <c r="MJH9" s="26">
        <f t="shared" si="133"/>
        <v>0</v>
      </c>
      <c r="MJI9" s="26">
        <f t="shared" si="133"/>
        <v>0</v>
      </c>
      <c r="MJJ9" s="26">
        <f t="shared" si="133"/>
        <v>0</v>
      </c>
      <c r="MJK9" s="26">
        <f t="shared" si="133"/>
        <v>0</v>
      </c>
      <c r="MJL9" s="26">
        <f t="shared" si="133"/>
        <v>0</v>
      </c>
      <c r="MJM9" s="26">
        <f t="shared" si="133"/>
        <v>0</v>
      </c>
      <c r="MJN9" s="26">
        <f t="shared" si="133"/>
        <v>0</v>
      </c>
      <c r="MJO9" s="26">
        <f t="shared" si="133"/>
        <v>0</v>
      </c>
      <c r="MJP9" s="26">
        <f t="shared" si="133"/>
        <v>0</v>
      </c>
      <c r="MJQ9" s="26">
        <f t="shared" si="133"/>
        <v>0</v>
      </c>
      <c r="MJR9" s="26">
        <f t="shared" si="133"/>
        <v>0</v>
      </c>
      <c r="MJS9" s="26">
        <f t="shared" si="133"/>
        <v>0</v>
      </c>
      <c r="MJT9" s="26">
        <f t="shared" si="133"/>
        <v>0</v>
      </c>
      <c r="MJU9" s="26">
        <f t="shared" si="133"/>
        <v>0</v>
      </c>
      <c r="MJV9" s="26">
        <f t="shared" si="133"/>
        <v>0</v>
      </c>
      <c r="MJW9" s="26">
        <f t="shared" si="133"/>
        <v>0</v>
      </c>
      <c r="MJX9" s="26">
        <f t="shared" si="133"/>
        <v>0</v>
      </c>
      <c r="MJY9" s="26">
        <f t="shared" si="133"/>
        <v>0</v>
      </c>
      <c r="MJZ9" s="26">
        <f t="shared" si="133"/>
        <v>0</v>
      </c>
      <c r="MKA9" s="26">
        <f t="shared" si="133"/>
        <v>0</v>
      </c>
      <c r="MKB9" s="26">
        <f t="shared" si="133"/>
        <v>0</v>
      </c>
      <c r="MKC9" s="26">
        <f t="shared" si="133"/>
        <v>0</v>
      </c>
      <c r="MKD9" s="26">
        <f t="shared" si="133"/>
        <v>0</v>
      </c>
      <c r="MKE9" s="26">
        <f t="shared" si="133"/>
        <v>0</v>
      </c>
      <c r="MKF9" s="26">
        <f t="shared" si="133"/>
        <v>0</v>
      </c>
      <c r="MKG9" s="26">
        <f t="shared" si="133"/>
        <v>0</v>
      </c>
      <c r="MKH9" s="26">
        <f t="shared" si="133"/>
        <v>0</v>
      </c>
      <c r="MKI9" s="26">
        <f t="shared" si="133"/>
        <v>0</v>
      </c>
      <c r="MKJ9" s="26">
        <f t="shared" si="133"/>
        <v>0</v>
      </c>
      <c r="MKK9" s="26">
        <f t="shared" si="133"/>
        <v>0</v>
      </c>
      <c r="MKL9" s="26">
        <f t="shared" si="133"/>
        <v>0</v>
      </c>
      <c r="MKM9" s="26">
        <f t="shared" si="133"/>
        <v>0</v>
      </c>
      <c r="MKN9" s="26">
        <f t="shared" si="133"/>
        <v>0</v>
      </c>
      <c r="MKO9" s="26">
        <f t="shared" si="133"/>
        <v>0</v>
      </c>
      <c r="MKP9" s="26">
        <f t="shared" si="133"/>
        <v>0</v>
      </c>
      <c r="MKQ9" s="26">
        <f t="shared" si="133"/>
        <v>0</v>
      </c>
      <c r="MKR9" s="26">
        <f t="shared" si="133"/>
        <v>0</v>
      </c>
      <c r="MKS9" s="26">
        <f t="shared" si="133"/>
        <v>0</v>
      </c>
      <c r="MKT9" s="26">
        <f t="shared" si="133"/>
        <v>0</v>
      </c>
      <c r="MKU9" s="26">
        <f t="shared" si="133"/>
        <v>0</v>
      </c>
      <c r="MKV9" s="26">
        <f t="shared" si="133"/>
        <v>0</v>
      </c>
      <c r="MKW9" s="26">
        <f t="shared" si="133"/>
        <v>0</v>
      </c>
      <c r="MKX9" s="26">
        <f t="shared" si="133"/>
        <v>0</v>
      </c>
      <c r="MKY9" s="26">
        <f t="shared" si="133"/>
        <v>0</v>
      </c>
      <c r="MKZ9" s="26">
        <f t="shared" si="133"/>
        <v>0</v>
      </c>
      <c r="MLA9" s="26">
        <f t="shared" si="133"/>
        <v>0</v>
      </c>
      <c r="MLB9" s="26">
        <f t="shared" si="133"/>
        <v>0</v>
      </c>
      <c r="MLC9" s="26">
        <f t="shared" si="133"/>
        <v>0</v>
      </c>
      <c r="MLD9" s="26">
        <f t="shared" si="133"/>
        <v>0</v>
      </c>
      <c r="MLE9" s="26">
        <f t="shared" si="133"/>
        <v>0</v>
      </c>
      <c r="MLF9" s="26">
        <f t="shared" si="133"/>
        <v>0</v>
      </c>
      <c r="MLG9" s="26">
        <f t="shared" si="133"/>
        <v>0</v>
      </c>
      <c r="MLH9" s="26">
        <f t="shared" si="133"/>
        <v>0</v>
      </c>
      <c r="MLI9" s="26">
        <f t="shared" si="133"/>
        <v>0</v>
      </c>
      <c r="MLJ9" s="26">
        <f t="shared" si="133"/>
        <v>0</v>
      </c>
      <c r="MLK9" s="26">
        <f t="shared" ref="MLK9:MNV9" si="134">MLI9+MLG9</f>
        <v>0</v>
      </c>
      <c r="MLL9" s="26">
        <f t="shared" si="134"/>
        <v>0</v>
      </c>
      <c r="MLM9" s="26">
        <f t="shared" si="134"/>
        <v>0</v>
      </c>
      <c r="MLN9" s="26">
        <f t="shared" si="134"/>
        <v>0</v>
      </c>
      <c r="MLO9" s="26">
        <f t="shared" si="134"/>
        <v>0</v>
      </c>
      <c r="MLP9" s="26">
        <f t="shared" si="134"/>
        <v>0</v>
      </c>
      <c r="MLQ9" s="26">
        <f t="shared" si="134"/>
        <v>0</v>
      </c>
      <c r="MLR9" s="26">
        <f t="shared" si="134"/>
        <v>0</v>
      </c>
      <c r="MLS9" s="26">
        <f t="shared" si="134"/>
        <v>0</v>
      </c>
      <c r="MLT9" s="26">
        <f t="shared" si="134"/>
        <v>0</v>
      </c>
      <c r="MLU9" s="26">
        <f t="shared" si="134"/>
        <v>0</v>
      </c>
      <c r="MLV9" s="26">
        <f t="shared" si="134"/>
        <v>0</v>
      </c>
      <c r="MLW9" s="26">
        <f t="shared" si="134"/>
        <v>0</v>
      </c>
      <c r="MLX9" s="26">
        <f t="shared" si="134"/>
        <v>0</v>
      </c>
      <c r="MLY9" s="26">
        <f t="shared" si="134"/>
        <v>0</v>
      </c>
      <c r="MLZ9" s="26">
        <f t="shared" si="134"/>
        <v>0</v>
      </c>
      <c r="MMA9" s="26">
        <f t="shared" si="134"/>
        <v>0</v>
      </c>
      <c r="MMB9" s="26">
        <f t="shared" si="134"/>
        <v>0</v>
      </c>
      <c r="MMC9" s="26">
        <f t="shared" si="134"/>
        <v>0</v>
      </c>
      <c r="MMD9" s="26">
        <f t="shared" si="134"/>
        <v>0</v>
      </c>
      <c r="MME9" s="26">
        <f t="shared" si="134"/>
        <v>0</v>
      </c>
      <c r="MMF9" s="26">
        <f t="shared" si="134"/>
        <v>0</v>
      </c>
      <c r="MMG9" s="26">
        <f t="shared" si="134"/>
        <v>0</v>
      </c>
      <c r="MMH9" s="26">
        <f t="shared" si="134"/>
        <v>0</v>
      </c>
      <c r="MMI9" s="26">
        <f t="shared" si="134"/>
        <v>0</v>
      </c>
      <c r="MMJ9" s="26">
        <f t="shared" si="134"/>
        <v>0</v>
      </c>
      <c r="MMK9" s="26">
        <f t="shared" si="134"/>
        <v>0</v>
      </c>
      <c r="MML9" s="26">
        <f t="shared" si="134"/>
        <v>0</v>
      </c>
      <c r="MMM9" s="26">
        <f t="shared" si="134"/>
        <v>0</v>
      </c>
      <c r="MMN9" s="26">
        <f t="shared" si="134"/>
        <v>0</v>
      </c>
      <c r="MMO9" s="26">
        <f t="shared" si="134"/>
        <v>0</v>
      </c>
      <c r="MMP9" s="26">
        <f t="shared" si="134"/>
        <v>0</v>
      </c>
      <c r="MMQ9" s="26">
        <f t="shared" si="134"/>
        <v>0</v>
      </c>
      <c r="MMR9" s="26">
        <f t="shared" si="134"/>
        <v>0</v>
      </c>
      <c r="MMS9" s="26">
        <f t="shared" si="134"/>
        <v>0</v>
      </c>
      <c r="MMT9" s="26">
        <f t="shared" si="134"/>
        <v>0</v>
      </c>
      <c r="MMU9" s="26">
        <f t="shared" si="134"/>
        <v>0</v>
      </c>
      <c r="MMV9" s="26">
        <f t="shared" si="134"/>
        <v>0</v>
      </c>
      <c r="MMW9" s="26">
        <f t="shared" si="134"/>
        <v>0</v>
      </c>
      <c r="MMX9" s="26">
        <f t="shared" si="134"/>
        <v>0</v>
      </c>
      <c r="MMY9" s="26">
        <f t="shared" si="134"/>
        <v>0</v>
      </c>
      <c r="MMZ9" s="26">
        <f t="shared" si="134"/>
        <v>0</v>
      </c>
      <c r="MNA9" s="26">
        <f t="shared" si="134"/>
        <v>0</v>
      </c>
      <c r="MNB9" s="26">
        <f t="shared" si="134"/>
        <v>0</v>
      </c>
      <c r="MNC9" s="26">
        <f t="shared" si="134"/>
        <v>0</v>
      </c>
      <c r="MND9" s="26">
        <f t="shared" si="134"/>
        <v>0</v>
      </c>
      <c r="MNE9" s="26">
        <f t="shared" si="134"/>
        <v>0</v>
      </c>
      <c r="MNF9" s="26">
        <f t="shared" si="134"/>
        <v>0</v>
      </c>
      <c r="MNG9" s="26">
        <f t="shared" si="134"/>
        <v>0</v>
      </c>
      <c r="MNH9" s="26">
        <f t="shared" si="134"/>
        <v>0</v>
      </c>
      <c r="MNI9" s="26">
        <f t="shared" si="134"/>
        <v>0</v>
      </c>
      <c r="MNJ9" s="26">
        <f t="shared" si="134"/>
        <v>0</v>
      </c>
      <c r="MNK9" s="26">
        <f t="shared" si="134"/>
        <v>0</v>
      </c>
      <c r="MNL9" s="26">
        <f t="shared" si="134"/>
        <v>0</v>
      </c>
      <c r="MNM9" s="26">
        <f t="shared" si="134"/>
        <v>0</v>
      </c>
      <c r="MNN9" s="26">
        <f t="shared" si="134"/>
        <v>0</v>
      </c>
      <c r="MNO9" s="26">
        <f t="shared" si="134"/>
        <v>0</v>
      </c>
      <c r="MNP9" s="26">
        <f t="shared" si="134"/>
        <v>0</v>
      </c>
      <c r="MNQ9" s="26">
        <f t="shared" si="134"/>
        <v>0</v>
      </c>
      <c r="MNR9" s="26">
        <f t="shared" si="134"/>
        <v>0</v>
      </c>
      <c r="MNS9" s="26">
        <f t="shared" si="134"/>
        <v>0</v>
      </c>
      <c r="MNT9" s="26">
        <f t="shared" si="134"/>
        <v>0</v>
      </c>
      <c r="MNU9" s="26">
        <f t="shared" si="134"/>
        <v>0</v>
      </c>
      <c r="MNV9" s="26">
        <f t="shared" si="134"/>
        <v>0</v>
      </c>
      <c r="MNW9" s="26">
        <f t="shared" ref="MNW9:MQH9" si="135">MNU9+MNS9</f>
        <v>0</v>
      </c>
      <c r="MNX9" s="26">
        <f t="shared" si="135"/>
        <v>0</v>
      </c>
      <c r="MNY9" s="26">
        <f t="shared" si="135"/>
        <v>0</v>
      </c>
      <c r="MNZ9" s="26">
        <f t="shared" si="135"/>
        <v>0</v>
      </c>
      <c r="MOA9" s="26">
        <f t="shared" si="135"/>
        <v>0</v>
      </c>
      <c r="MOB9" s="26">
        <f t="shared" si="135"/>
        <v>0</v>
      </c>
      <c r="MOC9" s="26">
        <f t="shared" si="135"/>
        <v>0</v>
      </c>
      <c r="MOD9" s="26">
        <f t="shared" si="135"/>
        <v>0</v>
      </c>
      <c r="MOE9" s="26">
        <f t="shared" si="135"/>
        <v>0</v>
      </c>
      <c r="MOF9" s="26">
        <f t="shared" si="135"/>
        <v>0</v>
      </c>
      <c r="MOG9" s="26">
        <f t="shared" si="135"/>
        <v>0</v>
      </c>
      <c r="MOH9" s="26">
        <f t="shared" si="135"/>
        <v>0</v>
      </c>
      <c r="MOI9" s="26">
        <f t="shared" si="135"/>
        <v>0</v>
      </c>
      <c r="MOJ9" s="26">
        <f t="shared" si="135"/>
        <v>0</v>
      </c>
      <c r="MOK9" s="26">
        <f t="shared" si="135"/>
        <v>0</v>
      </c>
      <c r="MOL9" s="26">
        <f t="shared" si="135"/>
        <v>0</v>
      </c>
      <c r="MOM9" s="26">
        <f t="shared" si="135"/>
        <v>0</v>
      </c>
      <c r="MON9" s="26">
        <f t="shared" si="135"/>
        <v>0</v>
      </c>
      <c r="MOO9" s="26">
        <f t="shared" si="135"/>
        <v>0</v>
      </c>
      <c r="MOP9" s="26">
        <f t="shared" si="135"/>
        <v>0</v>
      </c>
      <c r="MOQ9" s="26">
        <f t="shared" si="135"/>
        <v>0</v>
      </c>
      <c r="MOR9" s="26">
        <f t="shared" si="135"/>
        <v>0</v>
      </c>
      <c r="MOS9" s="26">
        <f t="shared" si="135"/>
        <v>0</v>
      </c>
      <c r="MOT9" s="26">
        <f t="shared" si="135"/>
        <v>0</v>
      </c>
      <c r="MOU9" s="26">
        <f t="shared" si="135"/>
        <v>0</v>
      </c>
      <c r="MOV9" s="26">
        <f t="shared" si="135"/>
        <v>0</v>
      </c>
      <c r="MOW9" s="26">
        <f t="shared" si="135"/>
        <v>0</v>
      </c>
      <c r="MOX9" s="26">
        <f t="shared" si="135"/>
        <v>0</v>
      </c>
      <c r="MOY9" s="26">
        <f t="shared" si="135"/>
        <v>0</v>
      </c>
      <c r="MOZ9" s="26">
        <f t="shared" si="135"/>
        <v>0</v>
      </c>
      <c r="MPA9" s="26">
        <f t="shared" si="135"/>
        <v>0</v>
      </c>
      <c r="MPB9" s="26">
        <f t="shared" si="135"/>
        <v>0</v>
      </c>
      <c r="MPC9" s="26">
        <f t="shared" si="135"/>
        <v>0</v>
      </c>
      <c r="MPD9" s="26">
        <f t="shared" si="135"/>
        <v>0</v>
      </c>
      <c r="MPE9" s="26">
        <f t="shared" si="135"/>
        <v>0</v>
      </c>
      <c r="MPF9" s="26">
        <f t="shared" si="135"/>
        <v>0</v>
      </c>
      <c r="MPG9" s="26">
        <f t="shared" si="135"/>
        <v>0</v>
      </c>
      <c r="MPH9" s="26">
        <f t="shared" si="135"/>
        <v>0</v>
      </c>
      <c r="MPI9" s="26">
        <f t="shared" si="135"/>
        <v>0</v>
      </c>
      <c r="MPJ9" s="26">
        <f t="shared" si="135"/>
        <v>0</v>
      </c>
      <c r="MPK9" s="26">
        <f t="shared" si="135"/>
        <v>0</v>
      </c>
      <c r="MPL9" s="26">
        <f t="shared" si="135"/>
        <v>0</v>
      </c>
      <c r="MPM9" s="26">
        <f t="shared" si="135"/>
        <v>0</v>
      </c>
      <c r="MPN9" s="26">
        <f t="shared" si="135"/>
        <v>0</v>
      </c>
      <c r="MPO9" s="26">
        <f t="shared" si="135"/>
        <v>0</v>
      </c>
      <c r="MPP9" s="26">
        <f t="shared" si="135"/>
        <v>0</v>
      </c>
      <c r="MPQ9" s="26">
        <f t="shared" si="135"/>
        <v>0</v>
      </c>
      <c r="MPR9" s="26">
        <f t="shared" si="135"/>
        <v>0</v>
      </c>
      <c r="MPS9" s="26">
        <f t="shared" si="135"/>
        <v>0</v>
      </c>
      <c r="MPT9" s="26">
        <f t="shared" si="135"/>
        <v>0</v>
      </c>
      <c r="MPU9" s="26">
        <f t="shared" si="135"/>
        <v>0</v>
      </c>
      <c r="MPV9" s="26">
        <f t="shared" si="135"/>
        <v>0</v>
      </c>
      <c r="MPW9" s="26">
        <f t="shared" si="135"/>
        <v>0</v>
      </c>
      <c r="MPX9" s="26">
        <f t="shared" si="135"/>
        <v>0</v>
      </c>
      <c r="MPY9" s="26">
        <f t="shared" si="135"/>
        <v>0</v>
      </c>
      <c r="MPZ9" s="26">
        <f t="shared" si="135"/>
        <v>0</v>
      </c>
      <c r="MQA9" s="26">
        <f t="shared" si="135"/>
        <v>0</v>
      </c>
      <c r="MQB9" s="26">
        <f t="shared" si="135"/>
        <v>0</v>
      </c>
      <c r="MQC9" s="26">
        <f t="shared" si="135"/>
        <v>0</v>
      </c>
      <c r="MQD9" s="26">
        <f t="shared" si="135"/>
        <v>0</v>
      </c>
      <c r="MQE9" s="26">
        <f t="shared" si="135"/>
        <v>0</v>
      </c>
      <c r="MQF9" s="26">
        <f t="shared" si="135"/>
        <v>0</v>
      </c>
      <c r="MQG9" s="26">
        <f t="shared" si="135"/>
        <v>0</v>
      </c>
      <c r="MQH9" s="26">
        <f t="shared" si="135"/>
        <v>0</v>
      </c>
      <c r="MQI9" s="26">
        <f t="shared" ref="MQI9:MST9" si="136">MQG9+MQE9</f>
        <v>0</v>
      </c>
      <c r="MQJ9" s="26">
        <f t="shared" si="136"/>
        <v>0</v>
      </c>
      <c r="MQK9" s="26">
        <f t="shared" si="136"/>
        <v>0</v>
      </c>
      <c r="MQL9" s="26">
        <f t="shared" si="136"/>
        <v>0</v>
      </c>
      <c r="MQM9" s="26">
        <f t="shared" si="136"/>
        <v>0</v>
      </c>
      <c r="MQN9" s="26">
        <f t="shared" si="136"/>
        <v>0</v>
      </c>
      <c r="MQO9" s="26">
        <f t="shared" si="136"/>
        <v>0</v>
      </c>
      <c r="MQP9" s="26">
        <f t="shared" si="136"/>
        <v>0</v>
      </c>
      <c r="MQQ9" s="26">
        <f t="shared" si="136"/>
        <v>0</v>
      </c>
      <c r="MQR9" s="26">
        <f t="shared" si="136"/>
        <v>0</v>
      </c>
      <c r="MQS9" s="26">
        <f t="shared" si="136"/>
        <v>0</v>
      </c>
      <c r="MQT9" s="26">
        <f t="shared" si="136"/>
        <v>0</v>
      </c>
      <c r="MQU9" s="26">
        <f t="shared" si="136"/>
        <v>0</v>
      </c>
      <c r="MQV9" s="26">
        <f t="shared" si="136"/>
        <v>0</v>
      </c>
      <c r="MQW9" s="26">
        <f t="shared" si="136"/>
        <v>0</v>
      </c>
      <c r="MQX9" s="26">
        <f t="shared" si="136"/>
        <v>0</v>
      </c>
      <c r="MQY9" s="26">
        <f t="shared" si="136"/>
        <v>0</v>
      </c>
      <c r="MQZ9" s="26">
        <f t="shared" si="136"/>
        <v>0</v>
      </c>
      <c r="MRA9" s="26">
        <f t="shared" si="136"/>
        <v>0</v>
      </c>
      <c r="MRB9" s="26">
        <f t="shared" si="136"/>
        <v>0</v>
      </c>
      <c r="MRC9" s="26">
        <f t="shared" si="136"/>
        <v>0</v>
      </c>
      <c r="MRD9" s="26">
        <f t="shared" si="136"/>
        <v>0</v>
      </c>
      <c r="MRE9" s="26">
        <f t="shared" si="136"/>
        <v>0</v>
      </c>
      <c r="MRF9" s="26">
        <f t="shared" si="136"/>
        <v>0</v>
      </c>
      <c r="MRG9" s="26">
        <f t="shared" si="136"/>
        <v>0</v>
      </c>
      <c r="MRH9" s="26">
        <f t="shared" si="136"/>
        <v>0</v>
      </c>
      <c r="MRI9" s="26">
        <f t="shared" si="136"/>
        <v>0</v>
      </c>
      <c r="MRJ9" s="26">
        <f t="shared" si="136"/>
        <v>0</v>
      </c>
      <c r="MRK9" s="26">
        <f t="shared" si="136"/>
        <v>0</v>
      </c>
      <c r="MRL9" s="26">
        <f t="shared" si="136"/>
        <v>0</v>
      </c>
      <c r="MRM9" s="26">
        <f t="shared" si="136"/>
        <v>0</v>
      </c>
      <c r="MRN9" s="26">
        <f t="shared" si="136"/>
        <v>0</v>
      </c>
      <c r="MRO9" s="26">
        <f t="shared" si="136"/>
        <v>0</v>
      </c>
      <c r="MRP9" s="26">
        <f t="shared" si="136"/>
        <v>0</v>
      </c>
      <c r="MRQ9" s="26">
        <f t="shared" si="136"/>
        <v>0</v>
      </c>
      <c r="MRR9" s="26">
        <f t="shared" si="136"/>
        <v>0</v>
      </c>
      <c r="MRS9" s="26">
        <f t="shared" si="136"/>
        <v>0</v>
      </c>
      <c r="MRT9" s="26">
        <f t="shared" si="136"/>
        <v>0</v>
      </c>
      <c r="MRU9" s="26">
        <f t="shared" si="136"/>
        <v>0</v>
      </c>
      <c r="MRV9" s="26">
        <f t="shared" si="136"/>
        <v>0</v>
      </c>
      <c r="MRW9" s="26">
        <f t="shared" si="136"/>
        <v>0</v>
      </c>
      <c r="MRX9" s="26">
        <f t="shared" si="136"/>
        <v>0</v>
      </c>
      <c r="MRY9" s="26">
        <f t="shared" si="136"/>
        <v>0</v>
      </c>
      <c r="MRZ9" s="26">
        <f t="shared" si="136"/>
        <v>0</v>
      </c>
      <c r="MSA9" s="26">
        <f t="shared" si="136"/>
        <v>0</v>
      </c>
      <c r="MSB9" s="26">
        <f t="shared" si="136"/>
        <v>0</v>
      </c>
      <c r="MSC9" s="26">
        <f t="shared" si="136"/>
        <v>0</v>
      </c>
      <c r="MSD9" s="26">
        <f t="shared" si="136"/>
        <v>0</v>
      </c>
      <c r="MSE9" s="26">
        <f t="shared" si="136"/>
        <v>0</v>
      </c>
      <c r="MSF9" s="26">
        <f t="shared" si="136"/>
        <v>0</v>
      </c>
      <c r="MSG9" s="26">
        <f t="shared" si="136"/>
        <v>0</v>
      </c>
      <c r="MSH9" s="26">
        <f t="shared" si="136"/>
        <v>0</v>
      </c>
      <c r="MSI9" s="26">
        <f t="shared" si="136"/>
        <v>0</v>
      </c>
      <c r="MSJ9" s="26">
        <f t="shared" si="136"/>
        <v>0</v>
      </c>
      <c r="MSK9" s="26">
        <f t="shared" si="136"/>
        <v>0</v>
      </c>
      <c r="MSL9" s="26">
        <f t="shared" si="136"/>
        <v>0</v>
      </c>
      <c r="MSM9" s="26">
        <f t="shared" si="136"/>
        <v>0</v>
      </c>
      <c r="MSN9" s="26">
        <f t="shared" si="136"/>
        <v>0</v>
      </c>
      <c r="MSO9" s="26">
        <f t="shared" si="136"/>
        <v>0</v>
      </c>
      <c r="MSP9" s="26">
        <f t="shared" si="136"/>
        <v>0</v>
      </c>
      <c r="MSQ9" s="26">
        <f t="shared" si="136"/>
        <v>0</v>
      </c>
      <c r="MSR9" s="26">
        <f t="shared" si="136"/>
        <v>0</v>
      </c>
      <c r="MSS9" s="26">
        <f t="shared" si="136"/>
        <v>0</v>
      </c>
      <c r="MST9" s="26">
        <f t="shared" si="136"/>
        <v>0</v>
      </c>
      <c r="MSU9" s="26">
        <f t="shared" ref="MSU9:MVF9" si="137">MSS9+MSQ9</f>
        <v>0</v>
      </c>
      <c r="MSV9" s="26">
        <f t="shared" si="137"/>
        <v>0</v>
      </c>
      <c r="MSW9" s="26">
        <f t="shared" si="137"/>
        <v>0</v>
      </c>
      <c r="MSX9" s="26">
        <f t="shared" si="137"/>
        <v>0</v>
      </c>
      <c r="MSY9" s="26">
        <f t="shared" si="137"/>
        <v>0</v>
      </c>
      <c r="MSZ9" s="26">
        <f t="shared" si="137"/>
        <v>0</v>
      </c>
      <c r="MTA9" s="26">
        <f t="shared" si="137"/>
        <v>0</v>
      </c>
      <c r="MTB9" s="26">
        <f t="shared" si="137"/>
        <v>0</v>
      </c>
      <c r="MTC9" s="26">
        <f t="shared" si="137"/>
        <v>0</v>
      </c>
      <c r="MTD9" s="26">
        <f t="shared" si="137"/>
        <v>0</v>
      </c>
      <c r="MTE9" s="26">
        <f t="shared" si="137"/>
        <v>0</v>
      </c>
      <c r="MTF9" s="26">
        <f t="shared" si="137"/>
        <v>0</v>
      </c>
      <c r="MTG9" s="26">
        <f t="shared" si="137"/>
        <v>0</v>
      </c>
      <c r="MTH9" s="26">
        <f t="shared" si="137"/>
        <v>0</v>
      </c>
      <c r="MTI9" s="26">
        <f t="shared" si="137"/>
        <v>0</v>
      </c>
      <c r="MTJ9" s="26">
        <f t="shared" si="137"/>
        <v>0</v>
      </c>
      <c r="MTK9" s="26">
        <f t="shared" si="137"/>
        <v>0</v>
      </c>
      <c r="MTL9" s="26">
        <f t="shared" si="137"/>
        <v>0</v>
      </c>
      <c r="MTM9" s="26">
        <f t="shared" si="137"/>
        <v>0</v>
      </c>
      <c r="MTN9" s="26">
        <f t="shared" si="137"/>
        <v>0</v>
      </c>
      <c r="MTO9" s="26">
        <f t="shared" si="137"/>
        <v>0</v>
      </c>
      <c r="MTP9" s="26">
        <f t="shared" si="137"/>
        <v>0</v>
      </c>
      <c r="MTQ9" s="26">
        <f t="shared" si="137"/>
        <v>0</v>
      </c>
      <c r="MTR9" s="26">
        <f t="shared" si="137"/>
        <v>0</v>
      </c>
      <c r="MTS9" s="26">
        <f t="shared" si="137"/>
        <v>0</v>
      </c>
      <c r="MTT9" s="26">
        <f t="shared" si="137"/>
        <v>0</v>
      </c>
      <c r="MTU9" s="26">
        <f t="shared" si="137"/>
        <v>0</v>
      </c>
      <c r="MTV9" s="26">
        <f t="shared" si="137"/>
        <v>0</v>
      </c>
      <c r="MTW9" s="26">
        <f t="shared" si="137"/>
        <v>0</v>
      </c>
      <c r="MTX9" s="26">
        <f t="shared" si="137"/>
        <v>0</v>
      </c>
      <c r="MTY9" s="26">
        <f t="shared" si="137"/>
        <v>0</v>
      </c>
      <c r="MTZ9" s="26">
        <f t="shared" si="137"/>
        <v>0</v>
      </c>
      <c r="MUA9" s="26">
        <f t="shared" si="137"/>
        <v>0</v>
      </c>
      <c r="MUB9" s="26">
        <f t="shared" si="137"/>
        <v>0</v>
      </c>
      <c r="MUC9" s="26">
        <f t="shared" si="137"/>
        <v>0</v>
      </c>
      <c r="MUD9" s="26">
        <f t="shared" si="137"/>
        <v>0</v>
      </c>
      <c r="MUE9" s="26">
        <f t="shared" si="137"/>
        <v>0</v>
      </c>
      <c r="MUF9" s="26">
        <f t="shared" si="137"/>
        <v>0</v>
      </c>
      <c r="MUG9" s="26">
        <f t="shared" si="137"/>
        <v>0</v>
      </c>
      <c r="MUH9" s="26">
        <f t="shared" si="137"/>
        <v>0</v>
      </c>
      <c r="MUI9" s="26">
        <f t="shared" si="137"/>
        <v>0</v>
      </c>
      <c r="MUJ9" s="26">
        <f t="shared" si="137"/>
        <v>0</v>
      </c>
      <c r="MUK9" s="26">
        <f t="shared" si="137"/>
        <v>0</v>
      </c>
      <c r="MUL9" s="26">
        <f t="shared" si="137"/>
        <v>0</v>
      </c>
      <c r="MUM9" s="26">
        <f t="shared" si="137"/>
        <v>0</v>
      </c>
      <c r="MUN9" s="26">
        <f t="shared" si="137"/>
        <v>0</v>
      </c>
      <c r="MUO9" s="26">
        <f t="shared" si="137"/>
        <v>0</v>
      </c>
      <c r="MUP9" s="26">
        <f t="shared" si="137"/>
        <v>0</v>
      </c>
      <c r="MUQ9" s="26">
        <f t="shared" si="137"/>
        <v>0</v>
      </c>
      <c r="MUR9" s="26">
        <f t="shared" si="137"/>
        <v>0</v>
      </c>
      <c r="MUS9" s="26">
        <f t="shared" si="137"/>
        <v>0</v>
      </c>
      <c r="MUT9" s="26">
        <f t="shared" si="137"/>
        <v>0</v>
      </c>
      <c r="MUU9" s="26">
        <f t="shared" si="137"/>
        <v>0</v>
      </c>
      <c r="MUV9" s="26">
        <f t="shared" si="137"/>
        <v>0</v>
      </c>
      <c r="MUW9" s="26">
        <f t="shared" si="137"/>
        <v>0</v>
      </c>
      <c r="MUX9" s="26">
        <f t="shared" si="137"/>
        <v>0</v>
      </c>
      <c r="MUY9" s="26">
        <f t="shared" si="137"/>
        <v>0</v>
      </c>
      <c r="MUZ9" s="26">
        <f t="shared" si="137"/>
        <v>0</v>
      </c>
      <c r="MVA9" s="26">
        <f t="shared" si="137"/>
        <v>0</v>
      </c>
      <c r="MVB9" s="26">
        <f t="shared" si="137"/>
        <v>0</v>
      </c>
      <c r="MVC9" s="26">
        <f t="shared" si="137"/>
        <v>0</v>
      </c>
      <c r="MVD9" s="26">
        <f t="shared" si="137"/>
        <v>0</v>
      </c>
      <c r="MVE9" s="26">
        <f t="shared" si="137"/>
        <v>0</v>
      </c>
      <c r="MVF9" s="26">
        <f t="shared" si="137"/>
        <v>0</v>
      </c>
      <c r="MVG9" s="26">
        <f t="shared" ref="MVG9:MXR9" si="138">MVE9+MVC9</f>
        <v>0</v>
      </c>
      <c r="MVH9" s="26">
        <f t="shared" si="138"/>
        <v>0</v>
      </c>
      <c r="MVI9" s="26">
        <f t="shared" si="138"/>
        <v>0</v>
      </c>
      <c r="MVJ9" s="26">
        <f t="shared" si="138"/>
        <v>0</v>
      </c>
      <c r="MVK9" s="26">
        <f t="shared" si="138"/>
        <v>0</v>
      </c>
      <c r="MVL9" s="26">
        <f t="shared" si="138"/>
        <v>0</v>
      </c>
      <c r="MVM9" s="26">
        <f t="shared" si="138"/>
        <v>0</v>
      </c>
      <c r="MVN9" s="26">
        <f t="shared" si="138"/>
        <v>0</v>
      </c>
      <c r="MVO9" s="26">
        <f t="shared" si="138"/>
        <v>0</v>
      </c>
      <c r="MVP9" s="26">
        <f t="shared" si="138"/>
        <v>0</v>
      </c>
      <c r="MVQ9" s="26">
        <f t="shared" si="138"/>
        <v>0</v>
      </c>
      <c r="MVR9" s="26">
        <f t="shared" si="138"/>
        <v>0</v>
      </c>
      <c r="MVS9" s="26">
        <f t="shared" si="138"/>
        <v>0</v>
      </c>
      <c r="MVT9" s="26">
        <f t="shared" si="138"/>
        <v>0</v>
      </c>
      <c r="MVU9" s="26">
        <f t="shared" si="138"/>
        <v>0</v>
      </c>
      <c r="MVV9" s="26">
        <f t="shared" si="138"/>
        <v>0</v>
      </c>
      <c r="MVW9" s="26">
        <f t="shared" si="138"/>
        <v>0</v>
      </c>
      <c r="MVX9" s="26">
        <f t="shared" si="138"/>
        <v>0</v>
      </c>
      <c r="MVY9" s="26">
        <f t="shared" si="138"/>
        <v>0</v>
      </c>
      <c r="MVZ9" s="26">
        <f t="shared" si="138"/>
        <v>0</v>
      </c>
      <c r="MWA9" s="26">
        <f t="shared" si="138"/>
        <v>0</v>
      </c>
      <c r="MWB9" s="26">
        <f t="shared" si="138"/>
        <v>0</v>
      </c>
      <c r="MWC9" s="26">
        <f t="shared" si="138"/>
        <v>0</v>
      </c>
      <c r="MWD9" s="26">
        <f t="shared" si="138"/>
        <v>0</v>
      </c>
      <c r="MWE9" s="26">
        <f t="shared" si="138"/>
        <v>0</v>
      </c>
      <c r="MWF9" s="26">
        <f t="shared" si="138"/>
        <v>0</v>
      </c>
      <c r="MWG9" s="26">
        <f t="shared" si="138"/>
        <v>0</v>
      </c>
      <c r="MWH9" s="26">
        <f t="shared" si="138"/>
        <v>0</v>
      </c>
      <c r="MWI9" s="26">
        <f t="shared" si="138"/>
        <v>0</v>
      </c>
      <c r="MWJ9" s="26">
        <f t="shared" si="138"/>
        <v>0</v>
      </c>
      <c r="MWK9" s="26">
        <f t="shared" si="138"/>
        <v>0</v>
      </c>
      <c r="MWL9" s="26">
        <f t="shared" si="138"/>
        <v>0</v>
      </c>
      <c r="MWM9" s="26">
        <f t="shared" si="138"/>
        <v>0</v>
      </c>
      <c r="MWN9" s="26">
        <f t="shared" si="138"/>
        <v>0</v>
      </c>
      <c r="MWO9" s="26">
        <f t="shared" si="138"/>
        <v>0</v>
      </c>
      <c r="MWP9" s="26">
        <f t="shared" si="138"/>
        <v>0</v>
      </c>
      <c r="MWQ9" s="26">
        <f t="shared" si="138"/>
        <v>0</v>
      </c>
      <c r="MWR9" s="26">
        <f t="shared" si="138"/>
        <v>0</v>
      </c>
      <c r="MWS9" s="26">
        <f t="shared" si="138"/>
        <v>0</v>
      </c>
      <c r="MWT9" s="26">
        <f t="shared" si="138"/>
        <v>0</v>
      </c>
      <c r="MWU9" s="26">
        <f t="shared" si="138"/>
        <v>0</v>
      </c>
      <c r="MWV9" s="26">
        <f t="shared" si="138"/>
        <v>0</v>
      </c>
      <c r="MWW9" s="26">
        <f t="shared" si="138"/>
        <v>0</v>
      </c>
      <c r="MWX9" s="26">
        <f t="shared" si="138"/>
        <v>0</v>
      </c>
      <c r="MWY9" s="26">
        <f t="shared" si="138"/>
        <v>0</v>
      </c>
      <c r="MWZ9" s="26">
        <f t="shared" si="138"/>
        <v>0</v>
      </c>
      <c r="MXA9" s="26">
        <f t="shared" si="138"/>
        <v>0</v>
      </c>
      <c r="MXB9" s="26">
        <f t="shared" si="138"/>
        <v>0</v>
      </c>
      <c r="MXC9" s="26">
        <f t="shared" si="138"/>
        <v>0</v>
      </c>
      <c r="MXD9" s="26">
        <f t="shared" si="138"/>
        <v>0</v>
      </c>
      <c r="MXE9" s="26">
        <f t="shared" si="138"/>
        <v>0</v>
      </c>
      <c r="MXF9" s="26">
        <f t="shared" si="138"/>
        <v>0</v>
      </c>
      <c r="MXG9" s="26">
        <f t="shared" si="138"/>
        <v>0</v>
      </c>
      <c r="MXH9" s="26">
        <f t="shared" si="138"/>
        <v>0</v>
      </c>
      <c r="MXI9" s="26">
        <f t="shared" si="138"/>
        <v>0</v>
      </c>
      <c r="MXJ9" s="26">
        <f t="shared" si="138"/>
        <v>0</v>
      </c>
      <c r="MXK9" s="26">
        <f t="shared" si="138"/>
        <v>0</v>
      </c>
      <c r="MXL9" s="26">
        <f t="shared" si="138"/>
        <v>0</v>
      </c>
      <c r="MXM9" s="26">
        <f t="shared" si="138"/>
        <v>0</v>
      </c>
      <c r="MXN9" s="26">
        <f t="shared" si="138"/>
        <v>0</v>
      </c>
      <c r="MXO9" s="26">
        <f t="shared" si="138"/>
        <v>0</v>
      </c>
      <c r="MXP9" s="26">
        <f t="shared" si="138"/>
        <v>0</v>
      </c>
      <c r="MXQ9" s="26">
        <f t="shared" si="138"/>
        <v>0</v>
      </c>
      <c r="MXR9" s="26">
        <f t="shared" si="138"/>
        <v>0</v>
      </c>
      <c r="MXS9" s="26">
        <f t="shared" ref="MXS9:NAD9" si="139">MXQ9+MXO9</f>
        <v>0</v>
      </c>
      <c r="MXT9" s="26">
        <f t="shared" si="139"/>
        <v>0</v>
      </c>
      <c r="MXU9" s="26">
        <f t="shared" si="139"/>
        <v>0</v>
      </c>
      <c r="MXV9" s="26">
        <f t="shared" si="139"/>
        <v>0</v>
      </c>
      <c r="MXW9" s="26">
        <f t="shared" si="139"/>
        <v>0</v>
      </c>
      <c r="MXX9" s="26">
        <f t="shared" si="139"/>
        <v>0</v>
      </c>
      <c r="MXY9" s="26">
        <f t="shared" si="139"/>
        <v>0</v>
      </c>
      <c r="MXZ9" s="26">
        <f t="shared" si="139"/>
        <v>0</v>
      </c>
      <c r="MYA9" s="26">
        <f t="shared" si="139"/>
        <v>0</v>
      </c>
      <c r="MYB9" s="26">
        <f t="shared" si="139"/>
        <v>0</v>
      </c>
      <c r="MYC9" s="26">
        <f t="shared" si="139"/>
        <v>0</v>
      </c>
      <c r="MYD9" s="26">
        <f t="shared" si="139"/>
        <v>0</v>
      </c>
      <c r="MYE9" s="26">
        <f t="shared" si="139"/>
        <v>0</v>
      </c>
      <c r="MYF9" s="26">
        <f t="shared" si="139"/>
        <v>0</v>
      </c>
      <c r="MYG9" s="26">
        <f t="shared" si="139"/>
        <v>0</v>
      </c>
      <c r="MYH9" s="26">
        <f t="shared" si="139"/>
        <v>0</v>
      </c>
      <c r="MYI9" s="26">
        <f t="shared" si="139"/>
        <v>0</v>
      </c>
      <c r="MYJ9" s="26">
        <f t="shared" si="139"/>
        <v>0</v>
      </c>
      <c r="MYK9" s="26">
        <f t="shared" si="139"/>
        <v>0</v>
      </c>
      <c r="MYL9" s="26">
        <f t="shared" si="139"/>
        <v>0</v>
      </c>
      <c r="MYM9" s="26">
        <f t="shared" si="139"/>
        <v>0</v>
      </c>
      <c r="MYN9" s="26">
        <f t="shared" si="139"/>
        <v>0</v>
      </c>
      <c r="MYO9" s="26">
        <f t="shared" si="139"/>
        <v>0</v>
      </c>
      <c r="MYP9" s="26">
        <f t="shared" si="139"/>
        <v>0</v>
      </c>
      <c r="MYQ9" s="26">
        <f t="shared" si="139"/>
        <v>0</v>
      </c>
      <c r="MYR9" s="26">
        <f t="shared" si="139"/>
        <v>0</v>
      </c>
      <c r="MYS9" s="26">
        <f t="shared" si="139"/>
        <v>0</v>
      </c>
      <c r="MYT9" s="26">
        <f t="shared" si="139"/>
        <v>0</v>
      </c>
      <c r="MYU9" s="26">
        <f t="shared" si="139"/>
        <v>0</v>
      </c>
      <c r="MYV9" s="26">
        <f t="shared" si="139"/>
        <v>0</v>
      </c>
      <c r="MYW9" s="26">
        <f t="shared" si="139"/>
        <v>0</v>
      </c>
      <c r="MYX9" s="26">
        <f t="shared" si="139"/>
        <v>0</v>
      </c>
      <c r="MYY9" s="26">
        <f t="shared" si="139"/>
        <v>0</v>
      </c>
      <c r="MYZ9" s="26">
        <f t="shared" si="139"/>
        <v>0</v>
      </c>
      <c r="MZA9" s="26">
        <f t="shared" si="139"/>
        <v>0</v>
      </c>
      <c r="MZB9" s="26">
        <f t="shared" si="139"/>
        <v>0</v>
      </c>
      <c r="MZC9" s="26">
        <f t="shared" si="139"/>
        <v>0</v>
      </c>
      <c r="MZD9" s="26">
        <f t="shared" si="139"/>
        <v>0</v>
      </c>
      <c r="MZE9" s="26">
        <f t="shared" si="139"/>
        <v>0</v>
      </c>
      <c r="MZF9" s="26">
        <f t="shared" si="139"/>
        <v>0</v>
      </c>
      <c r="MZG9" s="26">
        <f t="shared" si="139"/>
        <v>0</v>
      </c>
      <c r="MZH9" s="26">
        <f t="shared" si="139"/>
        <v>0</v>
      </c>
      <c r="MZI9" s="26">
        <f t="shared" si="139"/>
        <v>0</v>
      </c>
      <c r="MZJ9" s="26">
        <f t="shared" si="139"/>
        <v>0</v>
      </c>
      <c r="MZK9" s="26">
        <f t="shared" si="139"/>
        <v>0</v>
      </c>
      <c r="MZL9" s="26">
        <f t="shared" si="139"/>
        <v>0</v>
      </c>
      <c r="MZM9" s="26">
        <f t="shared" si="139"/>
        <v>0</v>
      </c>
      <c r="MZN9" s="26">
        <f t="shared" si="139"/>
        <v>0</v>
      </c>
      <c r="MZO9" s="26">
        <f t="shared" si="139"/>
        <v>0</v>
      </c>
      <c r="MZP9" s="26">
        <f t="shared" si="139"/>
        <v>0</v>
      </c>
      <c r="MZQ9" s="26">
        <f t="shared" si="139"/>
        <v>0</v>
      </c>
      <c r="MZR9" s="26">
        <f t="shared" si="139"/>
        <v>0</v>
      </c>
      <c r="MZS9" s="26">
        <f t="shared" si="139"/>
        <v>0</v>
      </c>
      <c r="MZT9" s="26">
        <f t="shared" si="139"/>
        <v>0</v>
      </c>
      <c r="MZU9" s="26">
        <f t="shared" si="139"/>
        <v>0</v>
      </c>
      <c r="MZV9" s="26">
        <f t="shared" si="139"/>
        <v>0</v>
      </c>
      <c r="MZW9" s="26">
        <f t="shared" si="139"/>
        <v>0</v>
      </c>
      <c r="MZX9" s="26">
        <f t="shared" si="139"/>
        <v>0</v>
      </c>
      <c r="MZY9" s="26">
        <f t="shared" si="139"/>
        <v>0</v>
      </c>
      <c r="MZZ9" s="26">
        <f t="shared" si="139"/>
        <v>0</v>
      </c>
      <c r="NAA9" s="26">
        <f t="shared" si="139"/>
        <v>0</v>
      </c>
      <c r="NAB9" s="26">
        <f t="shared" si="139"/>
        <v>0</v>
      </c>
      <c r="NAC9" s="26">
        <f t="shared" si="139"/>
        <v>0</v>
      </c>
      <c r="NAD9" s="26">
        <f t="shared" si="139"/>
        <v>0</v>
      </c>
      <c r="NAE9" s="26">
        <f t="shared" ref="NAE9:NCP9" si="140">NAC9+NAA9</f>
        <v>0</v>
      </c>
      <c r="NAF9" s="26">
        <f t="shared" si="140"/>
        <v>0</v>
      </c>
      <c r="NAG9" s="26">
        <f t="shared" si="140"/>
        <v>0</v>
      </c>
      <c r="NAH9" s="26">
        <f t="shared" si="140"/>
        <v>0</v>
      </c>
      <c r="NAI9" s="26">
        <f t="shared" si="140"/>
        <v>0</v>
      </c>
      <c r="NAJ9" s="26">
        <f t="shared" si="140"/>
        <v>0</v>
      </c>
      <c r="NAK9" s="26">
        <f t="shared" si="140"/>
        <v>0</v>
      </c>
      <c r="NAL9" s="26">
        <f t="shared" si="140"/>
        <v>0</v>
      </c>
      <c r="NAM9" s="26">
        <f t="shared" si="140"/>
        <v>0</v>
      </c>
      <c r="NAN9" s="26">
        <f t="shared" si="140"/>
        <v>0</v>
      </c>
      <c r="NAO9" s="26">
        <f t="shared" si="140"/>
        <v>0</v>
      </c>
      <c r="NAP9" s="26">
        <f t="shared" si="140"/>
        <v>0</v>
      </c>
      <c r="NAQ9" s="26">
        <f t="shared" si="140"/>
        <v>0</v>
      </c>
      <c r="NAR9" s="26">
        <f t="shared" si="140"/>
        <v>0</v>
      </c>
      <c r="NAS9" s="26">
        <f t="shared" si="140"/>
        <v>0</v>
      </c>
      <c r="NAT9" s="26">
        <f t="shared" si="140"/>
        <v>0</v>
      </c>
      <c r="NAU9" s="26">
        <f t="shared" si="140"/>
        <v>0</v>
      </c>
      <c r="NAV9" s="26">
        <f t="shared" si="140"/>
        <v>0</v>
      </c>
      <c r="NAW9" s="26">
        <f t="shared" si="140"/>
        <v>0</v>
      </c>
      <c r="NAX9" s="26">
        <f t="shared" si="140"/>
        <v>0</v>
      </c>
      <c r="NAY9" s="26">
        <f t="shared" si="140"/>
        <v>0</v>
      </c>
      <c r="NAZ9" s="26">
        <f t="shared" si="140"/>
        <v>0</v>
      </c>
      <c r="NBA9" s="26">
        <f t="shared" si="140"/>
        <v>0</v>
      </c>
      <c r="NBB9" s="26">
        <f t="shared" si="140"/>
        <v>0</v>
      </c>
      <c r="NBC9" s="26">
        <f t="shared" si="140"/>
        <v>0</v>
      </c>
      <c r="NBD9" s="26">
        <f t="shared" si="140"/>
        <v>0</v>
      </c>
      <c r="NBE9" s="26">
        <f t="shared" si="140"/>
        <v>0</v>
      </c>
      <c r="NBF9" s="26">
        <f t="shared" si="140"/>
        <v>0</v>
      </c>
      <c r="NBG9" s="26">
        <f t="shared" si="140"/>
        <v>0</v>
      </c>
      <c r="NBH9" s="26">
        <f t="shared" si="140"/>
        <v>0</v>
      </c>
      <c r="NBI9" s="26">
        <f t="shared" si="140"/>
        <v>0</v>
      </c>
      <c r="NBJ9" s="26">
        <f t="shared" si="140"/>
        <v>0</v>
      </c>
      <c r="NBK9" s="26">
        <f t="shared" si="140"/>
        <v>0</v>
      </c>
      <c r="NBL9" s="26">
        <f t="shared" si="140"/>
        <v>0</v>
      </c>
      <c r="NBM9" s="26">
        <f t="shared" si="140"/>
        <v>0</v>
      </c>
      <c r="NBN9" s="26">
        <f t="shared" si="140"/>
        <v>0</v>
      </c>
      <c r="NBO9" s="26">
        <f t="shared" si="140"/>
        <v>0</v>
      </c>
      <c r="NBP9" s="26">
        <f t="shared" si="140"/>
        <v>0</v>
      </c>
      <c r="NBQ9" s="26">
        <f t="shared" si="140"/>
        <v>0</v>
      </c>
      <c r="NBR9" s="26">
        <f t="shared" si="140"/>
        <v>0</v>
      </c>
      <c r="NBS9" s="26">
        <f t="shared" si="140"/>
        <v>0</v>
      </c>
      <c r="NBT9" s="26">
        <f t="shared" si="140"/>
        <v>0</v>
      </c>
      <c r="NBU9" s="26">
        <f t="shared" si="140"/>
        <v>0</v>
      </c>
      <c r="NBV9" s="26">
        <f t="shared" si="140"/>
        <v>0</v>
      </c>
      <c r="NBW9" s="26">
        <f t="shared" si="140"/>
        <v>0</v>
      </c>
      <c r="NBX9" s="26">
        <f t="shared" si="140"/>
        <v>0</v>
      </c>
      <c r="NBY9" s="26">
        <f t="shared" si="140"/>
        <v>0</v>
      </c>
      <c r="NBZ9" s="26">
        <f t="shared" si="140"/>
        <v>0</v>
      </c>
      <c r="NCA9" s="26">
        <f t="shared" si="140"/>
        <v>0</v>
      </c>
      <c r="NCB9" s="26">
        <f t="shared" si="140"/>
        <v>0</v>
      </c>
      <c r="NCC9" s="26">
        <f t="shared" si="140"/>
        <v>0</v>
      </c>
      <c r="NCD9" s="26">
        <f t="shared" si="140"/>
        <v>0</v>
      </c>
      <c r="NCE9" s="26">
        <f t="shared" si="140"/>
        <v>0</v>
      </c>
      <c r="NCF9" s="26">
        <f t="shared" si="140"/>
        <v>0</v>
      </c>
      <c r="NCG9" s="26">
        <f t="shared" si="140"/>
        <v>0</v>
      </c>
      <c r="NCH9" s="26">
        <f t="shared" si="140"/>
        <v>0</v>
      </c>
      <c r="NCI9" s="26">
        <f t="shared" si="140"/>
        <v>0</v>
      </c>
      <c r="NCJ9" s="26">
        <f t="shared" si="140"/>
        <v>0</v>
      </c>
      <c r="NCK9" s="26">
        <f t="shared" si="140"/>
        <v>0</v>
      </c>
      <c r="NCL9" s="26">
        <f t="shared" si="140"/>
        <v>0</v>
      </c>
      <c r="NCM9" s="26">
        <f t="shared" si="140"/>
        <v>0</v>
      </c>
      <c r="NCN9" s="26">
        <f t="shared" si="140"/>
        <v>0</v>
      </c>
      <c r="NCO9" s="26">
        <f t="shared" si="140"/>
        <v>0</v>
      </c>
      <c r="NCP9" s="26">
        <f t="shared" si="140"/>
        <v>0</v>
      </c>
      <c r="NCQ9" s="26">
        <f t="shared" ref="NCQ9:NFB9" si="141">NCO9+NCM9</f>
        <v>0</v>
      </c>
      <c r="NCR9" s="26">
        <f t="shared" si="141"/>
        <v>0</v>
      </c>
      <c r="NCS9" s="26">
        <f t="shared" si="141"/>
        <v>0</v>
      </c>
      <c r="NCT9" s="26">
        <f t="shared" si="141"/>
        <v>0</v>
      </c>
      <c r="NCU9" s="26">
        <f t="shared" si="141"/>
        <v>0</v>
      </c>
      <c r="NCV9" s="26">
        <f t="shared" si="141"/>
        <v>0</v>
      </c>
      <c r="NCW9" s="26">
        <f t="shared" si="141"/>
        <v>0</v>
      </c>
      <c r="NCX9" s="26">
        <f t="shared" si="141"/>
        <v>0</v>
      </c>
      <c r="NCY9" s="26">
        <f t="shared" si="141"/>
        <v>0</v>
      </c>
      <c r="NCZ9" s="26">
        <f t="shared" si="141"/>
        <v>0</v>
      </c>
      <c r="NDA9" s="26">
        <f t="shared" si="141"/>
        <v>0</v>
      </c>
      <c r="NDB9" s="26">
        <f t="shared" si="141"/>
        <v>0</v>
      </c>
      <c r="NDC9" s="26">
        <f t="shared" si="141"/>
        <v>0</v>
      </c>
      <c r="NDD9" s="26">
        <f t="shared" si="141"/>
        <v>0</v>
      </c>
      <c r="NDE9" s="26">
        <f t="shared" si="141"/>
        <v>0</v>
      </c>
      <c r="NDF9" s="26">
        <f t="shared" si="141"/>
        <v>0</v>
      </c>
      <c r="NDG9" s="26">
        <f t="shared" si="141"/>
        <v>0</v>
      </c>
      <c r="NDH9" s="26">
        <f t="shared" si="141"/>
        <v>0</v>
      </c>
      <c r="NDI9" s="26">
        <f t="shared" si="141"/>
        <v>0</v>
      </c>
      <c r="NDJ9" s="26">
        <f t="shared" si="141"/>
        <v>0</v>
      </c>
      <c r="NDK9" s="26">
        <f t="shared" si="141"/>
        <v>0</v>
      </c>
      <c r="NDL9" s="26">
        <f t="shared" si="141"/>
        <v>0</v>
      </c>
      <c r="NDM9" s="26">
        <f t="shared" si="141"/>
        <v>0</v>
      </c>
      <c r="NDN9" s="26">
        <f t="shared" si="141"/>
        <v>0</v>
      </c>
      <c r="NDO9" s="26">
        <f t="shared" si="141"/>
        <v>0</v>
      </c>
      <c r="NDP9" s="26">
        <f t="shared" si="141"/>
        <v>0</v>
      </c>
      <c r="NDQ9" s="26">
        <f t="shared" si="141"/>
        <v>0</v>
      </c>
      <c r="NDR9" s="26">
        <f t="shared" si="141"/>
        <v>0</v>
      </c>
      <c r="NDS9" s="26">
        <f t="shared" si="141"/>
        <v>0</v>
      </c>
      <c r="NDT9" s="26">
        <f t="shared" si="141"/>
        <v>0</v>
      </c>
      <c r="NDU9" s="26">
        <f t="shared" si="141"/>
        <v>0</v>
      </c>
      <c r="NDV9" s="26">
        <f t="shared" si="141"/>
        <v>0</v>
      </c>
      <c r="NDW9" s="26">
        <f t="shared" si="141"/>
        <v>0</v>
      </c>
      <c r="NDX9" s="26">
        <f t="shared" si="141"/>
        <v>0</v>
      </c>
      <c r="NDY9" s="26">
        <f t="shared" si="141"/>
        <v>0</v>
      </c>
      <c r="NDZ9" s="26">
        <f t="shared" si="141"/>
        <v>0</v>
      </c>
      <c r="NEA9" s="26">
        <f t="shared" si="141"/>
        <v>0</v>
      </c>
      <c r="NEB9" s="26">
        <f t="shared" si="141"/>
        <v>0</v>
      </c>
      <c r="NEC9" s="26">
        <f t="shared" si="141"/>
        <v>0</v>
      </c>
      <c r="NED9" s="26">
        <f t="shared" si="141"/>
        <v>0</v>
      </c>
      <c r="NEE9" s="26">
        <f t="shared" si="141"/>
        <v>0</v>
      </c>
      <c r="NEF9" s="26">
        <f t="shared" si="141"/>
        <v>0</v>
      </c>
      <c r="NEG9" s="26">
        <f t="shared" si="141"/>
        <v>0</v>
      </c>
      <c r="NEH9" s="26">
        <f t="shared" si="141"/>
        <v>0</v>
      </c>
      <c r="NEI9" s="26">
        <f t="shared" si="141"/>
        <v>0</v>
      </c>
      <c r="NEJ9" s="26">
        <f t="shared" si="141"/>
        <v>0</v>
      </c>
      <c r="NEK9" s="26">
        <f t="shared" si="141"/>
        <v>0</v>
      </c>
      <c r="NEL9" s="26">
        <f t="shared" si="141"/>
        <v>0</v>
      </c>
      <c r="NEM9" s="26">
        <f t="shared" si="141"/>
        <v>0</v>
      </c>
      <c r="NEN9" s="26">
        <f t="shared" si="141"/>
        <v>0</v>
      </c>
      <c r="NEO9" s="26">
        <f t="shared" si="141"/>
        <v>0</v>
      </c>
      <c r="NEP9" s="26">
        <f t="shared" si="141"/>
        <v>0</v>
      </c>
      <c r="NEQ9" s="26">
        <f t="shared" si="141"/>
        <v>0</v>
      </c>
      <c r="NER9" s="26">
        <f t="shared" si="141"/>
        <v>0</v>
      </c>
      <c r="NES9" s="26">
        <f t="shared" si="141"/>
        <v>0</v>
      </c>
      <c r="NET9" s="26">
        <f t="shared" si="141"/>
        <v>0</v>
      </c>
      <c r="NEU9" s="26">
        <f t="shared" si="141"/>
        <v>0</v>
      </c>
      <c r="NEV9" s="26">
        <f t="shared" si="141"/>
        <v>0</v>
      </c>
      <c r="NEW9" s="26">
        <f t="shared" si="141"/>
        <v>0</v>
      </c>
      <c r="NEX9" s="26">
        <f t="shared" si="141"/>
        <v>0</v>
      </c>
      <c r="NEY9" s="26">
        <f t="shared" si="141"/>
        <v>0</v>
      </c>
      <c r="NEZ9" s="26">
        <f t="shared" si="141"/>
        <v>0</v>
      </c>
      <c r="NFA9" s="26">
        <f t="shared" si="141"/>
        <v>0</v>
      </c>
      <c r="NFB9" s="26">
        <f t="shared" si="141"/>
        <v>0</v>
      </c>
      <c r="NFC9" s="26">
        <f t="shared" ref="NFC9:NHN9" si="142">NFA9+NEY9</f>
        <v>0</v>
      </c>
      <c r="NFD9" s="26">
        <f t="shared" si="142"/>
        <v>0</v>
      </c>
      <c r="NFE9" s="26">
        <f t="shared" si="142"/>
        <v>0</v>
      </c>
      <c r="NFF9" s="26">
        <f t="shared" si="142"/>
        <v>0</v>
      </c>
      <c r="NFG9" s="26">
        <f t="shared" si="142"/>
        <v>0</v>
      </c>
      <c r="NFH9" s="26">
        <f t="shared" si="142"/>
        <v>0</v>
      </c>
      <c r="NFI9" s="26">
        <f t="shared" si="142"/>
        <v>0</v>
      </c>
      <c r="NFJ9" s="26">
        <f t="shared" si="142"/>
        <v>0</v>
      </c>
      <c r="NFK9" s="26">
        <f t="shared" si="142"/>
        <v>0</v>
      </c>
      <c r="NFL9" s="26">
        <f t="shared" si="142"/>
        <v>0</v>
      </c>
      <c r="NFM9" s="26">
        <f t="shared" si="142"/>
        <v>0</v>
      </c>
      <c r="NFN9" s="26">
        <f t="shared" si="142"/>
        <v>0</v>
      </c>
      <c r="NFO9" s="26">
        <f t="shared" si="142"/>
        <v>0</v>
      </c>
      <c r="NFP9" s="26">
        <f t="shared" si="142"/>
        <v>0</v>
      </c>
      <c r="NFQ9" s="26">
        <f t="shared" si="142"/>
        <v>0</v>
      </c>
      <c r="NFR9" s="26">
        <f t="shared" si="142"/>
        <v>0</v>
      </c>
      <c r="NFS9" s="26">
        <f t="shared" si="142"/>
        <v>0</v>
      </c>
      <c r="NFT9" s="26">
        <f t="shared" si="142"/>
        <v>0</v>
      </c>
      <c r="NFU9" s="26">
        <f t="shared" si="142"/>
        <v>0</v>
      </c>
      <c r="NFV9" s="26">
        <f t="shared" si="142"/>
        <v>0</v>
      </c>
      <c r="NFW9" s="26">
        <f t="shared" si="142"/>
        <v>0</v>
      </c>
      <c r="NFX9" s="26">
        <f t="shared" si="142"/>
        <v>0</v>
      </c>
      <c r="NFY9" s="26">
        <f t="shared" si="142"/>
        <v>0</v>
      </c>
      <c r="NFZ9" s="26">
        <f t="shared" si="142"/>
        <v>0</v>
      </c>
      <c r="NGA9" s="26">
        <f t="shared" si="142"/>
        <v>0</v>
      </c>
      <c r="NGB9" s="26">
        <f t="shared" si="142"/>
        <v>0</v>
      </c>
      <c r="NGC9" s="26">
        <f t="shared" si="142"/>
        <v>0</v>
      </c>
      <c r="NGD9" s="26">
        <f t="shared" si="142"/>
        <v>0</v>
      </c>
      <c r="NGE9" s="26">
        <f t="shared" si="142"/>
        <v>0</v>
      </c>
      <c r="NGF9" s="26">
        <f t="shared" si="142"/>
        <v>0</v>
      </c>
      <c r="NGG9" s="26">
        <f t="shared" si="142"/>
        <v>0</v>
      </c>
      <c r="NGH9" s="26">
        <f t="shared" si="142"/>
        <v>0</v>
      </c>
      <c r="NGI9" s="26">
        <f t="shared" si="142"/>
        <v>0</v>
      </c>
      <c r="NGJ9" s="26">
        <f t="shared" si="142"/>
        <v>0</v>
      </c>
      <c r="NGK9" s="26">
        <f t="shared" si="142"/>
        <v>0</v>
      </c>
      <c r="NGL9" s="26">
        <f t="shared" si="142"/>
        <v>0</v>
      </c>
      <c r="NGM9" s="26">
        <f t="shared" si="142"/>
        <v>0</v>
      </c>
      <c r="NGN9" s="26">
        <f t="shared" si="142"/>
        <v>0</v>
      </c>
      <c r="NGO9" s="26">
        <f t="shared" si="142"/>
        <v>0</v>
      </c>
      <c r="NGP9" s="26">
        <f t="shared" si="142"/>
        <v>0</v>
      </c>
      <c r="NGQ9" s="26">
        <f t="shared" si="142"/>
        <v>0</v>
      </c>
      <c r="NGR9" s="26">
        <f t="shared" si="142"/>
        <v>0</v>
      </c>
      <c r="NGS9" s="26">
        <f t="shared" si="142"/>
        <v>0</v>
      </c>
      <c r="NGT9" s="26">
        <f t="shared" si="142"/>
        <v>0</v>
      </c>
      <c r="NGU9" s="26">
        <f t="shared" si="142"/>
        <v>0</v>
      </c>
      <c r="NGV9" s="26">
        <f t="shared" si="142"/>
        <v>0</v>
      </c>
      <c r="NGW9" s="26">
        <f t="shared" si="142"/>
        <v>0</v>
      </c>
      <c r="NGX9" s="26">
        <f t="shared" si="142"/>
        <v>0</v>
      </c>
      <c r="NGY9" s="26">
        <f t="shared" si="142"/>
        <v>0</v>
      </c>
      <c r="NGZ9" s="26">
        <f t="shared" si="142"/>
        <v>0</v>
      </c>
      <c r="NHA9" s="26">
        <f t="shared" si="142"/>
        <v>0</v>
      </c>
      <c r="NHB9" s="26">
        <f t="shared" si="142"/>
        <v>0</v>
      </c>
      <c r="NHC9" s="26">
        <f t="shared" si="142"/>
        <v>0</v>
      </c>
      <c r="NHD9" s="26">
        <f t="shared" si="142"/>
        <v>0</v>
      </c>
      <c r="NHE9" s="26">
        <f t="shared" si="142"/>
        <v>0</v>
      </c>
      <c r="NHF9" s="26">
        <f t="shared" si="142"/>
        <v>0</v>
      </c>
      <c r="NHG9" s="26">
        <f t="shared" si="142"/>
        <v>0</v>
      </c>
      <c r="NHH9" s="26">
        <f t="shared" si="142"/>
        <v>0</v>
      </c>
      <c r="NHI9" s="26">
        <f t="shared" si="142"/>
        <v>0</v>
      </c>
      <c r="NHJ9" s="26">
        <f t="shared" si="142"/>
        <v>0</v>
      </c>
      <c r="NHK9" s="26">
        <f t="shared" si="142"/>
        <v>0</v>
      </c>
      <c r="NHL9" s="26">
        <f t="shared" si="142"/>
        <v>0</v>
      </c>
      <c r="NHM9" s="26">
        <f t="shared" si="142"/>
        <v>0</v>
      </c>
      <c r="NHN9" s="26">
        <f t="shared" si="142"/>
        <v>0</v>
      </c>
      <c r="NHO9" s="26">
        <f t="shared" ref="NHO9:NJZ9" si="143">NHM9+NHK9</f>
        <v>0</v>
      </c>
      <c r="NHP9" s="26">
        <f t="shared" si="143"/>
        <v>0</v>
      </c>
      <c r="NHQ9" s="26">
        <f t="shared" si="143"/>
        <v>0</v>
      </c>
      <c r="NHR9" s="26">
        <f t="shared" si="143"/>
        <v>0</v>
      </c>
      <c r="NHS9" s="26">
        <f t="shared" si="143"/>
        <v>0</v>
      </c>
      <c r="NHT9" s="26">
        <f t="shared" si="143"/>
        <v>0</v>
      </c>
      <c r="NHU9" s="26">
        <f t="shared" si="143"/>
        <v>0</v>
      </c>
      <c r="NHV9" s="26">
        <f t="shared" si="143"/>
        <v>0</v>
      </c>
      <c r="NHW9" s="26">
        <f t="shared" si="143"/>
        <v>0</v>
      </c>
      <c r="NHX9" s="26">
        <f t="shared" si="143"/>
        <v>0</v>
      </c>
      <c r="NHY9" s="26">
        <f t="shared" si="143"/>
        <v>0</v>
      </c>
      <c r="NHZ9" s="26">
        <f t="shared" si="143"/>
        <v>0</v>
      </c>
      <c r="NIA9" s="26">
        <f t="shared" si="143"/>
        <v>0</v>
      </c>
      <c r="NIB9" s="26">
        <f t="shared" si="143"/>
        <v>0</v>
      </c>
      <c r="NIC9" s="26">
        <f t="shared" si="143"/>
        <v>0</v>
      </c>
      <c r="NID9" s="26">
        <f t="shared" si="143"/>
        <v>0</v>
      </c>
      <c r="NIE9" s="26">
        <f t="shared" si="143"/>
        <v>0</v>
      </c>
      <c r="NIF9" s="26">
        <f t="shared" si="143"/>
        <v>0</v>
      </c>
      <c r="NIG9" s="26">
        <f t="shared" si="143"/>
        <v>0</v>
      </c>
      <c r="NIH9" s="26">
        <f t="shared" si="143"/>
        <v>0</v>
      </c>
      <c r="NII9" s="26">
        <f t="shared" si="143"/>
        <v>0</v>
      </c>
      <c r="NIJ9" s="26">
        <f t="shared" si="143"/>
        <v>0</v>
      </c>
      <c r="NIK9" s="26">
        <f t="shared" si="143"/>
        <v>0</v>
      </c>
      <c r="NIL9" s="26">
        <f t="shared" si="143"/>
        <v>0</v>
      </c>
      <c r="NIM9" s="26">
        <f t="shared" si="143"/>
        <v>0</v>
      </c>
      <c r="NIN9" s="26">
        <f t="shared" si="143"/>
        <v>0</v>
      </c>
      <c r="NIO9" s="26">
        <f t="shared" si="143"/>
        <v>0</v>
      </c>
      <c r="NIP9" s="26">
        <f t="shared" si="143"/>
        <v>0</v>
      </c>
      <c r="NIQ9" s="26">
        <f t="shared" si="143"/>
        <v>0</v>
      </c>
      <c r="NIR9" s="26">
        <f t="shared" si="143"/>
        <v>0</v>
      </c>
      <c r="NIS9" s="26">
        <f t="shared" si="143"/>
        <v>0</v>
      </c>
      <c r="NIT9" s="26">
        <f t="shared" si="143"/>
        <v>0</v>
      </c>
      <c r="NIU9" s="26">
        <f t="shared" si="143"/>
        <v>0</v>
      </c>
      <c r="NIV9" s="26">
        <f t="shared" si="143"/>
        <v>0</v>
      </c>
      <c r="NIW9" s="26">
        <f t="shared" si="143"/>
        <v>0</v>
      </c>
      <c r="NIX9" s="26">
        <f t="shared" si="143"/>
        <v>0</v>
      </c>
      <c r="NIY9" s="26">
        <f t="shared" si="143"/>
        <v>0</v>
      </c>
      <c r="NIZ9" s="26">
        <f t="shared" si="143"/>
        <v>0</v>
      </c>
      <c r="NJA9" s="26">
        <f t="shared" si="143"/>
        <v>0</v>
      </c>
      <c r="NJB9" s="26">
        <f t="shared" si="143"/>
        <v>0</v>
      </c>
      <c r="NJC9" s="26">
        <f t="shared" si="143"/>
        <v>0</v>
      </c>
      <c r="NJD9" s="26">
        <f t="shared" si="143"/>
        <v>0</v>
      </c>
      <c r="NJE9" s="26">
        <f t="shared" si="143"/>
        <v>0</v>
      </c>
      <c r="NJF9" s="26">
        <f t="shared" si="143"/>
        <v>0</v>
      </c>
      <c r="NJG9" s="26">
        <f t="shared" si="143"/>
        <v>0</v>
      </c>
      <c r="NJH9" s="26">
        <f t="shared" si="143"/>
        <v>0</v>
      </c>
      <c r="NJI9" s="26">
        <f t="shared" si="143"/>
        <v>0</v>
      </c>
      <c r="NJJ9" s="26">
        <f t="shared" si="143"/>
        <v>0</v>
      </c>
      <c r="NJK9" s="26">
        <f t="shared" si="143"/>
        <v>0</v>
      </c>
      <c r="NJL9" s="26">
        <f t="shared" si="143"/>
        <v>0</v>
      </c>
      <c r="NJM9" s="26">
        <f t="shared" si="143"/>
        <v>0</v>
      </c>
      <c r="NJN9" s="26">
        <f t="shared" si="143"/>
        <v>0</v>
      </c>
      <c r="NJO9" s="26">
        <f t="shared" si="143"/>
        <v>0</v>
      </c>
      <c r="NJP9" s="26">
        <f t="shared" si="143"/>
        <v>0</v>
      </c>
      <c r="NJQ9" s="26">
        <f t="shared" si="143"/>
        <v>0</v>
      </c>
      <c r="NJR9" s="26">
        <f t="shared" si="143"/>
        <v>0</v>
      </c>
      <c r="NJS9" s="26">
        <f t="shared" si="143"/>
        <v>0</v>
      </c>
      <c r="NJT9" s="26">
        <f t="shared" si="143"/>
        <v>0</v>
      </c>
      <c r="NJU9" s="26">
        <f t="shared" si="143"/>
        <v>0</v>
      </c>
      <c r="NJV9" s="26">
        <f t="shared" si="143"/>
        <v>0</v>
      </c>
      <c r="NJW9" s="26">
        <f t="shared" si="143"/>
        <v>0</v>
      </c>
      <c r="NJX9" s="26">
        <f t="shared" si="143"/>
        <v>0</v>
      </c>
      <c r="NJY9" s="26">
        <f t="shared" si="143"/>
        <v>0</v>
      </c>
      <c r="NJZ9" s="26">
        <f t="shared" si="143"/>
        <v>0</v>
      </c>
      <c r="NKA9" s="26">
        <f t="shared" ref="NKA9:NML9" si="144">NJY9+NJW9</f>
        <v>0</v>
      </c>
      <c r="NKB9" s="26">
        <f t="shared" si="144"/>
        <v>0</v>
      </c>
      <c r="NKC9" s="26">
        <f t="shared" si="144"/>
        <v>0</v>
      </c>
      <c r="NKD9" s="26">
        <f t="shared" si="144"/>
        <v>0</v>
      </c>
      <c r="NKE9" s="26">
        <f t="shared" si="144"/>
        <v>0</v>
      </c>
      <c r="NKF9" s="26">
        <f t="shared" si="144"/>
        <v>0</v>
      </c>
      <c r="NKG9" s="26">
        <f t="shared" si="144"/>
        <v>0</v>
      </c>
      <c r="NKH9" s="26">
        <f t="shared" si="144"/>
        <v>0</v>
      </c>
      <c r="NKI9" s="26">
        <f t="shared" si="144"/>
        <v>0</v>
      </c>
      <c r="NKJ9" s="26">
        <f t="shared" si="144"/>
        <v>0</v>
      </c>
      <c r="NKK9" s="26">
        <f t="shared" si="144"/>
        <v>0</v>
      </c>
      <c r="NKL9" s="26">
        <f t="shared" si="144"/>
        <v>0</v>
      </c>
      <c r="NKM9" s="26">
        <f t="shared" si="144"/>
        <v>0</v>
      </c>
      <c r="NKN9" s="26">
        <f t="shared" si="144"/>
        <v>0</v>
      </c>
      <c r="NKO9" s="26">
        <f t="shared" si="144"/>
        <v>0</v>
      </c>
      <c r="NKP9" s="26">
        <f t="shared" si="144"/>
        <v>0</v>
      </c>
      <c r="NKQ9" s="26">
        <f t="shared" si="144"/>
        <v>0</v>
      </c>
      <c r="NKR9" s="26">
        <f t="shared" si="144"/>
        <v>0</v>
      </c>
      <c r="NKS9" s="26">
        <f t="shared" si="144"/>
        <v>0</v>
      </c>
      <c r="NKT9" s="26">
        <f t="shared" si="144"/>
        <v>0</v>
      </c>
      <c r="NKU9" s="26">
        <f t="shared" si="144"/>
        <v>0</v>
      </c>
      <c r="NKV9" s="26">
        <f t="shared" si="144"/>
        <v>0</v>
      </c>
      <c r="NKW9" s="26">
        <f t="shared" si="144"/>
        <v>0</v>
      </c>
      <c r="NKX9" s="26">
        <f t="shared" si="144"/>
        <v>0</v>
      </c>
      <c r="NKY9" s="26">
        <f t="shared" si="144"/>
        <v>0</v>
      </c>
      <c r="NKZ9" s="26">
        <f t="shared" si="144"/>
        <v>0</v>
      </c>
      <c r="NLA9" s="26">
        <f t="shared" si="144"/>
        <v>0</v>
      </c>
      <c r="NLB9" s="26">
        <f t="shared" si="144"/>
        <v>0</v>
      </c>
      <c r="NLC9" s="26">
        <f t="shared" si="144"/>
        <v>0</v>
      </c>
      <c r="NLD9" s="26">
        <f t="shared" si="144"/>
        <v>0</v>
      </c>
      <c r="NLE9" s="26">
        <f t="shared" si="144"/>
        <v>0</v>
      </c>
      <c r="NLF9" s="26">
        <f t="shared" si="144"/>
        <v>0</v>
      </c>
      <c r="NLG9" s="26">
        <f t="shared" si="144"/>
        <v>0</v>
      </c>
      <c r="NLH9" s="26">
        <f t="shared" si="144"/>
        <v>0</v>
      </c>
      <c r="NLI9" s="26">
        <f t="shared" si="144"/>
        <v>0</v>
      </c>
      <c r="NLJ9" s="26">
        <f t="shared" si="144"/>
        <v>0</v>
      </c>
      <c r="NLK9" s="26">
        <f t="shared" si="144"/>
        <v>0</v>
      </c>
      <c r="NLL9" s="26">
        <f t="shared" si="144"/>
        <v>0</v>
      </c>
      <c r="NLM9" s="26">
        <f t="shared" si="144"/>
        <v>0</v>
      </c>
      <c r="NLN9" s="26">
        <f t="shared" si="144"/>
        <v>0</v>
      </c>
      <c r="NLO9" s="26">
        <f t="shared" si="144"/>
        <v>0</v>
      </c>
      <c r="NLP9" s="26">
        <f t="shared" si="144"/>
        <v>0</v>
      </c>
      <c r="NLQ9" s="26">
        <f t="shared" si="144"/>
        <v>0</v>
      </c>
      <c r="NLR9" s="26">
        <f t="shared" si="144"/>
        <v>0</v>
      </c>
      <c r="NLS9" s="26">
        <f t="shared" si="144"/>
        <v>0</v>
      </c>
      <c r="NLT9" s="26">
        <f t="shared" si="144"/>
        <v>0</v>
      </c>
      <c r="NLU9" s="26">
        <f t="shared" si="144"/>
        <v>0</v>
      </c>
      <c r="NLV9" s="26">
        <f t="shared" si="144"/>
        <v>0</v>
      </c>
      <c r="NLW9" s="26">
        <f t="shared" si="144"/>
        <v>0</v>
      </c>
      <c r="NLX9" s="26">
        <f t="shared" si="144"/>
        <v>0</v>
      </c>
      <c r="NLY9" s="26">
        <f t="shared" si="144"/>
        <v>0</v>
      </c>
      <c r="NLZ9" s="26">
        <f t="shared" si="144"/>
        <v>0</v>
      </c>
      <c r="NMA9" s="26">
        <f t="shared" si="144"/>
        <v>0</v>
      </c>
      <c r="NMB9" s="26">
        <f t="shared" si="144"/>
        <v>0</v>
      </c>
      <c r="NMC9" s="26">
        <f t="shared" si="144"/>
        <v>0</v>
      </c>
      <c r="NMD9" s="26">
        <f t="shared" si="144"/>
        <v>0</v>
      </c>
      <c r="NME9" s="26">
        <f t="shared" si="144"/>
        <v>0</v>
      </c>
      <c r="NMF9" s="26">
        <f t="shared" si="144"/>
        <v>0</v>
      </c>
      <c r="NMG9" s="26">
        <f t="shared" si="144"/>
        <v>0</v>
      </c>
      <c r="NMH9" s="26">
        <f t="shared" si="144"/>
        <v>0</v>
      </c>
      <c r="NMI9" s="26">
        <f t="shared" si="144"/>
        <v>0</v>
      </c>
      <c r="NMJ9" s="26">
        <f t="shared" si="144"/>
        <v>0</v>
      </c>
      <c r="NMK9" s="26">
        <f t="shared" si="144"/>
        <v>0</v>
      </c>
      <c r="NML9" s="26">
        <f t="shared" si="144"/>
        <v>0</v>
      </c>
      <c r="NMM9" s="26">
        <f t="shared" ref="NMM9:NOX9" si="145">NMK9+NMI9</f>
        <v>0</v>
      </c>
      <c r="NMN9" s="26">
        <f t="shared" si="145"/>
        <v>0</v>
      </c>
      <c r="NMO9" s="26">
        <f t="shared" si="145"/>
        <v>0</v>
      </c>
      <c r="NMP9" s="26">
        <f t="shared" si="145"/>
        <v>0</v>
      </c>
      <c r="NMQ9" s="26">
        <f t="shared" si="145"/>
        <v>0</v>
      </c>
      <c r="NMR9" s="26">
        <f t="shared" si="145"/>
        <v>0</v>
      </c>
      <c r="NMS9" s="26">
        <f t="shared" si="145"/>
        <v>0</v>
      </c>
      <c r="NMT9" s="26">
        <f t="shared" si="145"/>
        <v>0</v>
      </c>
      <c r="NMU9" s="26">
        <f t="shared" si="145"/>
        <v>0</v>
      </c>
      <c r="NMV9" s="26">
        <f t="shared" si="145"/>
        <v>0</v>
      </c>
      <c r="NMW9" s="26">
        <f t="shared" si="145"/>
        <v>0</v>
      </c>
      <c r="NMX9" s="26">
        <f t="shared" si="145"/>
        <v>0</v>
      </c>
      <c r="NMY9" s="26">
        <f t="shared" si="145"/>
        <v>0</v>
      </c>
      <c r="NMZ9" s="26">
        <f t="shared" si="145"/>
        <v>0</v>
      </c>
      <c r="NNA9" s="26">
        <f t="shared" si="145"/>
        <v>0</v>
      </c>
      <c r="NNB9" s="26">
        <f t="shared" si="145"/>
        <v>0</v>
      </c>
      <c r="NNC9" s="26">
        <f t="shared" si="145"/>
        <v>0</v>
      </c>
      <c r="NND9" s="26">
        <f t="shared" si="145"/>
        <v>0</v>
      </c>
      <c r="NNE9" s="26">
        <f t="shared" si="145"/>
        <v>0</v>
      </c>
      <c r="NNF9" s="26">
        <f t="shared" si="145"/>
        <v>0</v>
      </c>
      <c r="NNG9" s="26">
        <f t="shared" si="145"/>
        <v>0</v>
      </c>
      <c r="NNH9" s="26">
        <f t="shared" si="145"/>
        <v>0</v>
      </c>
      <c r="NNI9" s="26">
        <f t="shared" si="145"/>
        <v>0</v>
      </c>
      <c r="NNJ9" s="26">
        <f t="shared" si="145"/>
        <v>0</v>
      </c>
      <c r="NNK9" s="26">
        <f t="shared" si="145"/>
        <v>0</v>
      </c>
      <c r="NNL9" s="26">
        <f t="shared" si="145"/>
        <v>0</v>
      </c>
      <c r="NNM9" s="26">
        <f t="shared" si="145"/>
        <v>0</v>
      </c>
      <c r="NNN9" s="26">
        <f t="shared" si="145"/>
        <v>0</v>
      </c>
      <c r="NNO9" s="26">
        <f t="shared" si="145"/>
        <v>0</v>
      </c>
      <c r="NNP9" s="26">
        <f t="shared" si="145"/>
        <v>0</v>
      </c>
      <c r="NNQ9" s="26">
        <f t="shared" si="145"/>
        <v>0</v>
      </c>
      <c r="NNR9" s="26">
        <f t="shared" si="145"/>
        <v>0</v>
      </c>
      <c r="NNS9" s="26">
        <f t="shared" si="145"/>
        <v>0</v>
      </c>
      <c r="NNT9" s="26">
        <f t="shared" si="145"/>
        <v>0</v>
      </c>
      <c r="NNU9" s="26">
        <f t="shared" si="145"/>
        <v>0</v>
      </c>
      <c r="NNV9" s="26">
        <f t="shared" si="145"/>
        <v>0</v>
      </c>
      <c r="NNW9" s="26">
        <f t="shared" si="145"/>
        <v>0</v>
      </c>
      <c r="NNX9" s="26">
        <f t="shared" si="145"/>
        <v>0</v>
      </c>
      <c r="NNY9" s="26">
        <f t="shared" si="145"/>
        <v>0</v>
      </c>
      <c r="NNZ9" s="26">
        <f t="shared" si="145"/>
        <v>0</v>
      </c>
      <c r="NOA9" s="26">
        <f t="shared" si="145"/>
        <v>0</v>
      </c>
      <c r="NOB9" s="26">
        <f t="shared" si="145"/>
        <v>0</v>
      </c>
      <c r="NOC9" s="26">
        <f t="shared" si="145"/>
        <v>0</v>
      </c>
      <c r="NOD9" s="26">
        <f t="shared" si="145"/>
        <v>0</v>
      </c>
      <c r="NOE9" s="26">
        <f t="shared" si="145"/>
        <v>0</v>
      </c>
      <c r="NOF9" s="26">
        <f t="shared" si="145"/>
        <v>0</v>
      </c>
      <c r="NOG9" s="26">
        <f t="shared" si="145"/>
        <v>0</v>
      </c>
      <c r="NOH9" s="26">
        <f t="shared" si="145"/>
        <v>0</v>
      </c>
      <c r="NOI9" s="26">
        <f t="shared" si="145"/>
        <v>0</v>
      </c>
      <c r="NOJ9" s="26">
        <f t="shared" si="145"/>
        <v>0</v>
      </c>
      <c r="NOK9" s="26">
        <f t="shared" si="145"/>
        <v>0</v>
      </c>
      <c r="NOL9" s="26">
        <f t="shared" si="145"/>
        <v>0</v>
      </c>
      <c r="NOM9" s="26">
        <f t="shared" si="145"/>
        <v>0</v>
      </c>
      <c r="NON9" s="26">
        <f t="shared" si="145"/>
        <v>0</v>
      </c>
      <c r="NOO9" s="26">
        <f t="shared" si="145"/>
        <v>0</v>
      </c>
      <c r="NOP9" s="26">
        <f t="shared" si="145"/>
        <v>0</v>
      </c>
      <c r="NOQ9" s="26">
        <f t="shared" si="145"/>
        <v>0</v>
      </c>
      <c r="NOR9" s="26">
        <f t="shared" si="145"/>
        <v>0</v>
      </c>
      <c r="NOS9" s="26">
        <f t="shared" si="145"/>
        <v>0</v>
      </c>
      <c r="NOT9" s="26">
        <f t="shared" si="145"/>
        <v>0</v>
      </c>
      <c r="NOU9" s="26">
        <f t="shared" si="145"/>
        <v>0</v>
      </c>
      <c r="NOV9" s="26">
        <f t="shared" si="145"/>
        <v>0</v>
      </c>
      <c r="NOW9" s="26">
        <f t="shared" si="145"/>
        <v>0</v>
      </c>
      <c r="NOX9" s="26">
        <f t="shared" si="145"/>
        <v>0</v>
      </c>
      <c r="NOY9" s="26">
        <f t="shared" ref="NOY9:NRJ9" si="146">NOW9+NOU9</f>
        <v>0</v>
      </c>
      <c r="NOZ9" s="26">
        <f t="shared" si="146"/>
        <v>0</v>
      </c>
      <c r="NPA9" s="26">
        <f t="shared" si="146"/>
        <v>0</v>
      </c>
      <c r="NPB9" s="26">
        <f t="shared" si="146"/>
        <v>0</v>
      </c>
      <c r="NPC9" s="26">
        <f t="shared" si="146"/>
        <v>0</v>
      </c>
      <c r="NPD9" s="26">
        <f t="shared" si="146"/>
        <v>0</v>
      </c>
      <c r="NPE9" s="26">
        <f t="shared" si="146"/>
        <v>0</v>
      </c>
      <c r="NPF9" s="26">
        <f t="shared" si="146"/>
        <v>0</v>
      </c>
      <c r="NPG9" s="26">
        <f t="shared" si="146"/>
        <v>0</v>
      </c>
      <c r="NPH9" s="26">
        <f t="shared" si="146"/>
        <v>0</v>
      </c>
      <c r="NPI9" s="26">
        <f t="shared" si="146"/>
        <v>0</v>
      </c>
      <c r="NPJ9" s="26">
        <f t="shared" si="146"/>
        <v>0</v>
      </c>
      <c r="NPK9" s="26">
        <f t="shared" si="146"/>
        <v>0</v>
      </c>
      <c r="NPL9" s="26">
        <f t="shared" si="146"/>
        <v>0</v>
      </c>
      <c r="NPM9" s="26">
        <f t="shared" si="146"/>
        <v>0</v>
      </c>
      <c r="NPN9" s="26">
        <f t="shared" si="146"/>
        <v>0</v>
      </c>
      <c r="NPO9" s="26">
        <f t="shared" si="146"/>
        <v>0</v>
      </c>
      <c r="NPP9" s="26">
        <f t="shared" si="146"/>
        <v>0</v>
      </c>
      <c r="NPQ9" s="26">
        <f t="shared" si="146"/>
        <v>0</v>
      </c>
      <c r="NPR9" s="26">
        <f t="shared" si="146"/>
        <v>0</v>
      </c>
      <c r="NPS9" s="26">
        <f t="shared" si="146"/>
        <v>0</v>
      </c>
      <c r="NPT9" s="26">
        <f t="shared" si="146"/>
        <v>0</v>
      </c>
      <c r="NPU9" s="26">
        <f t="shared" si="146"/>
        <v>0</v>
      </c>
      <c r="NPV9" s="26">
        <f t="shared" si="146"/>
        <v>0</v>
      </c>
      <c r="NPW9" s="26">
        <f t="shared" si="146"/>
        <v>0</v>
      </c>
      <c r="NPX9" s="26">
        <f t="shared" si="146"/>
        <v>0</v>
      </c>
      <c r="NPY9" s="26">
        <f t="shared" si="146"/>
        <v>0</v>
      </c>
      <c r="NPZ9" s="26">
        <f t="shared" si="146"/>
        <v>0</v>
      </c>
      <c r="NQA9" s="26">
        <f t="shared" si="146"/>
        <v>0</v>
      </c>
      <c r="NQB9" s="26">
        <f t="shared" si="146"/>
        <v>0</v>
      </c>
      <c r="NQC9" s="26">
        <f t="shared" si="146"/>
        <v>0</v>
      </c>
      <c r="NQD9" s="26">
        <f t="shared" si="146"/>
        <v>0</v>
      </c>
      <c r="NQE9" s="26">
        <f t="shared" si="146"/>
        <v>0</v>
      </c>
      <c r="NQF9" s="26">
        <f t="shared" si="146"/>
        <v>0</v>
      </c>
      <c r="NQG9" s="26">
        <f t="shared" si="146"/>
        <v>0</v>
      </c>
      <c r="NQH9" s="26">
        <f t="shared" si="146"/>
        <v>0</v>
      </c>
      <c r="NQI9" s="26">
        <f t="shared" si="146"/>
        <v>0</v>
      </c>
      <c r="NQJ9" s="26">
        <f t="shared" si="146"/>
        <v>0</v>
      </c>
      <c r="NQK9" s="26">
        <f t="shared" si="146"/>
        <v>0</v>
      </c>
      <c r="NQL9" s="26">
        <f t="shared" si="146"/>
        <v>0</v>
      </c>
      <c r="NQM9" s="26">
        <f t="shared" si="146"/>
        <v>0</v>
      </c>
      <c r="NQN9" s="26">
        <f t="shared" si="146"/>
        <v>0</v>
      </c>
      <c r="NQO9" s="26">
        <f t="shared" si="146"/>
        <v>0</v>
      </c>
      <c r="NQP9" s="26">
        <f t="shared" si="146"/>
        <v>0</v>
      </c>
      <c r="NQQ9" s="26">
        <f t="shared" si="146"/>
        <v>0</v>
      </c>
      <c r="NQR9" s="26">
        <f t="shared" si="146"/>
        <v>0</v>
      </c>
      <c r="NQS9" s="26">
        <f t="shared" si="146"/>
        <v>0</v>
      </c>
      <c r="NQT9" s="26">
        <f t="shared" si="146"/>
        <v>0</v>
      </c>
      <c r="NQU9" s="26">
        <f t="shared" si="146"/>
        <v>0</v>
      </c>
      <c r="NQV9" s="26">
        <f t="shared" si="146"/>
        <v>0</v>
      </c>
      <c r="NQW9" s="26">
        <f t="shared" si="146"/>
        <v>0</v>
      </c>
      <c r="NQX9" s="26">
        <f t="shared" si="146"/>
        <v>0</v>
      </c>
      <c r="NQY9" s="26">
        <f t="shared" si="146"/>
        <v>0</v>
      </c>
      <c r="NQZ9" s="26">
        <f t="shared" si="146"/>
        <v>0</v>
      </c>
      <c r="NRA9" s="26">
        <f t="shared" si="146"/>
        <v>0</v>
      </c>
      <c r="NRB9" s="26">
        <f t="shared" si="146"/>
        <v>0</v>
      </c>
      <c r="NRC9" s="26">
        <f t="shared" si="146"/>
        <v>0</v>
      </c>
      <c r="NRD9" s="26">
        <f t="shared" si="146"/>
        <v>0</v>
      </c>
      <c r="NRE9" s="26">
        <f t="shared" si="146"/>
        <v>0</v>
      </c>
      <c r="NRF9" s="26">
        <f t="shared" si="146"/>
        <v>0</v>
      </c>
      <c r="NRG9" s="26">
        <f t="shared" si="146"/>
        <v>0</v>
      </c>
      <c r="NRH9" s="26">
        <f t="shared" si="146"/>
        <v>0</v>
      </c>
      <c r="NRI9" s="26">
        <f t="shared" si="146"/>
        <v>0</v>
      </c>
      <c r="NRJ9" s="26">
        <f t="shared" si="146"/>
        <v>0</v>
      </c>
      <c r="NRK9" s="26">
        <f t="shared" ref="NRK9:NTV9" si="147">NRI9+NRG9</f>
        <v>0</v>
      </c>
      <c r="NRL9" s="26">
        <f t="shared" si="147"/>
        <v>0</v>
      </c>
      <c r="NRM9" s="26">
        <f t="shared" si="147"/>
        <v>0</v>
      </c>
      <c r="NRN9" s="26">
        <f t="shared" si="147"/>
        <v>0</v>
      </c>
      <c r="NRO9" s="26">
        <f t="shared" si="147"/>
        <v>0</v>
      </c>
      <c r="NRP9" s="26">
        <f t="shared" si="147"/>
        <v>0</v>
      </c>
      <c r="NRQ9" s="26">
        <f t="shared" si="147"/>
        <v>0</v>
      </c>
      <c r="NRR9" s="26">
        <f t="shared" si="147"/>
        <v>0</v>
      </c>
      <c r="NRS9" s="26">
        <f t="shared" si="147"/>
        <v>0</v>
      </c>
      <c r="NRT9" s="26">
        <f t="shared" si="147"/>
        <v>0</v>
      </c>
      <c r="NRU9" s="26">
        <f t="shared" si="147"/>
        <v>0</v>
      </c>
      <c r="NRV9" s="26">
        <f t="shared" si="147"/>
        <v>0</v>
      </c>
      <c r="NRW9" s="26">
        <f t="shared" si="147"/>
        <v>0</v>
      </c>
      <c r="NRX9" s="26">
        <f t="shared" si="147"/>
        <v>0</v>
      </c>
      <c r="NRY9" s="26">
        <f t="shared" si="147"/>
        <v>0</v>
      </c>
      <c r="NRZ9" s="26">
        <f t="shared" si="147"/>
        <v>0</v>
      </c>
      <c r="NSA9" s="26">
        <f t="shared" si="147"/>
        <v>0</v>
      </c>
      <c r="NSB9" s="26">
        <f t="shared" si="147"/>
        <v>0</v>
      </c>
      <c r="NSC9" s="26">
        <f t="shared" si="147"/>
        <v>0</v>
      </c>
      <c r="NSD9" s="26">
        <f t="shared" si="147"/>
        <v>0</v>
      </c>
      <c r="NSE9" s="26">
        <f t="shared" si="147"/>
        <v>0</v>
      </c>
      <c r="NSF9" s="26">
        <f t="shared" si="147"/>
        <v>0</v>
      </c>
      <c r="NSG9" s="26">
        <f t="shared" si="147"/>
        <v>0</v>
      </c>
      <c r="NSH9" s="26">
        <f t="shared" si="147"/>
        <v>0</v>
      </c>
      <c r="NSI9" s="26">
        <f t="shared" si="147"/>
        <v>0</v>
      </c>
      <c r="NSJ9" s="26">
        <f t="shared" si="147"/>
        <v>0</v>
      </c>
      <c r="NSK9" s="26">
        <f t="shared" si="147"/>
        <v>0</v>
      </c>
      <c r="NSL9" s="26">
        <f t="shared" si="147"/>
        <v>0</v>
      </c>
      <c r="NSM9" s="26">
        <f t="shared" si="147"/>
        <v>0</v>
      </c>
      <c r="NSN9" s="26">
        <f t="shared" si="147"/>
        <v>0</v>
      </c>
      <c r="NSO9" s="26">
        <f t="shared" si="147"/>
        <v>0</v>
      </c>
      <c r="NSP9" s="26">
        <f t="shared" si="147"/>
        <v>0</v>
      </c>
      <c r="NSQ9" s="26">
        <f t="shared" si="147"/>
        <v>0</v>
      </c>
      <c r="NSR9" s="26">
        <f t="shared" si="147"/>
        <v>0</v>
      </c>
      <c r="NSS9" s="26">
        <f t="shared" si="147"/>
        <v>0</v>
      </c>
      <c r="NST9" s="26">
        <f t="shared" si="147"/>
        <v>0</v>
      </c>
      <c r="NSU9" s="26">
        <f t="shared" si="147"/>
        <v>0</v>
      </c>
      <c r="NSV9" s="26">
        <f t="shared" si="147"/>
        <v>0</v>
      </c>
      <c r="NSW9" s="26">
        <f t="shared" si="147"/>
        <v>0</v>
      </c>
      <c r="NSX9" s="26">
        <f t="shared" si="147"/>
        <v>0</v>
      </c>
      <c r="NSY9" s="26">
        <f t="shared" si="147"/>
        <v>0</v>
      </c>
      <c r="NSZ9" s="26">
        <f t="shared" si="147"/>
        <v>0</v>
      </c>
      <c r="NTA9" s="26">
        <f t="shared" si="147"/>
        <v>0</v>
      </c>
      <c r="NTB9" s="26">
        <f t="shared" si="147"/>
        <v>0</v>
      </c>
      <c r="NTC9" s="26">
        <f t="shared" si="147"/>
        <v>0</v>
      </c>
      <c r="NTD9" s="26">
        <f t="shared" si="147"/>
        <v>0</v>
      </c>
      <c r="NTE9" s="26">
        <f t="shared" si="147"/>
        <v>0</v>
      </c>
      <c r="NTF9" s="26">
        <f t="shared" si="147"/>
        <v>0</v>
      </c>
      <c r="NTG9" s="26">
        <f t="shared" si="147"/>
        <v>0</v>
      </c>
      <c r="NTH9" s="26">
        <f t="shared" si="147"/>
        <v>0</v>
      </c>
      <c r="NTI9" s="26">
        <f t="shared" si="147"/>
        <v>0</v>
      </c>
      <c r="NTJ9" s="26">
        <f t="shared" si="147"/>
        <v>0</v>
      </c>
      <c r="NTK9" s="26">
        <f t="shared" si="147"/>
        <v>0</v>
      </c>
      <c r="NTL9" s="26">
        <f t="shared" si="147"/>
        <v>0</v>
      </c>
      <c r="NTM9" s="26">
        <f t="shared" si="147"/>
        <v>0</v>
      </c>
      <c r="NTN9" s="26">
        <f t="shared" si="147"/>
        <v>0</v>
      </c>
      <c r="NTO9" s="26">
        <f t="shared" si="147"/>
        <v>0</v>
      </c>
      <c r="NTP9" s="26">
        <f t="shared" si="147"/>
        <v>0</v>
      </c>
      <c r="NTQ9" s="26">
        <f t="shared" si="147"/>
        <v>0</v>
      </c>
      <c r="NTR9" s="26">
        <f t="shared" si="147"/>
        <v>0</v>
      </c>
      <c r="NTS9" s="26">
        <f t="shared" si="147"/>
        <v>0</v>
      </c>
      <c r="NTT9" s="26">
        <f t="shared" si="147"/>
        <v>0</v>
      </c>
      <c r="NTU9" s="26">
        <f t="shared" si="147"/>
        <v>0</v>
      </c>
      <c r="NTV9" s="26">
        <f t="shared" si="147"/>
        <v>0</v>
      </c>
      <c r="NTW9" s="26">
        <f t="shared" ref="NTW9:NWH9" si="148">NTU9+NTS9</f>
        <v>0</v>
      </c>
      <c r="NTX9" s="26">
        <f t="shared" si="148"/>
        <v>0</v>
      </c>
      <c r="NTY9" s="26">
        <f t="shared" si="148"/>
        <v>0</v>
      </c>
      <c r="NTZ9" s="26">
        <f t="shared" si="148"/>
        <v>0</v>
      </c>
      <c r="NUA9" s="26">
        <f t="shared" si="148"/>
        <v>0</v>
      </c>
      <c r="NUB9" s="26">
        <f t="shared" si="148"/>
        <v>0</v>
      </c>
      <c r="NUC9" s="26">
        <f t="shared" si="148"/>
        <v>0</v>
      </c>
      <c r="NUD9" s="26">
        <f t="shared" si="148"/>
        <v>0</v>
      </c>
      <c r="NUE9" s="26">
        <f t="shared" si="148"/>
        <v>0</v>
      </c>
      <c r="NUF9" s="26">
        <f t="shared" si="148"/>
        <v>0</v>
      </c>
      <c r="NUG9" s="26">
        <f t="shared" si="148"/>
        <v>0</v>
      </c>
      <c r="NUH9" s="26">
        <f t="shared" si="148"/>
        <v>0</v>
      </c>
      <c r="NUI9" s="26">
        <f t="shared" si="148"/>
        <v>0</v>
      </c>
      <c r="NUJ9" s="26">
        <f t="shared" si="148"/>
        <v>0</v>
      </c>
      <c r="NUK9" s="26">
        <f t="shared" si="148"/>
        <v>0</v>
      </c>
      <c r="NUL9" s="26">
        <f t="shared" si="148"/>
        <v>0</v>
      </c>
      <c r="NUM9" s="26">
        <f t="shared" si="148"/>
        <v>0</v>
      </c>
      <c r="NUN9" s="26">
        <f t="shared" si="148"/>
        <v>0</v>
      </c>
      <c r="NUO9" s="26">
        <f t="shared" si="148"/>
        <v>0</v>
      </c>
      <c r="NUP9" s="26">
        <f t="shared" si="148"/>
        <v>0</v>
      </c>
      <c r="NUQ9" s="26">
        <f t="shared" si="148"/>
        <v>0</v>
      </c>
      <c r="NUR9" s="26">
        <f t="shared" si="148"/>
        <v>0</v>
      </c>
      <c r="NUS9" s="26">
        <f t="shared" si="148"/>
        <v>0</v>
      </c>
      <c r="NUT9" s="26">
        <f t="shared" si="148"/>
        <v>0</v>
      </c>
      <c r="NUU9" s="26">
        <f t="shared" si="148"/>
        <v>0</v>
      </c>
      <c r="NUV9" s="26">
        <f t="shared" si="148"/>
        <v>0</v>
      </c>
      <c r="NUW9" s="26">
        <f t="shared" si="148"/>
        <v>0</v>
      </c>
      <c r="NUX9" s="26">
        <f t="shared" si="148"/>
        <v>0</v>
      </c>
      <c r="NUY9" s="26">
        <f t="shared" si="148"/>
        <v>0</v>
      </c>
      <c r="NUZ9" s="26">
        <f t="shared" si="148"/>
        <v>0</v>
      </c>
      <c r="NVA9" s="26">
        <f t="shared" si="148"/>
        <v>0</v>
      </c>
      <c r="NVB9" s="26">
        <f t="shared" si="148"/>
        <v>0</v>
      </c>
      <c r="NVC9" s="26">
        <f t="shared" si="148"/>
        <v>0</v>
      </c>
      <c r="NVD9" s="26">
        <f t="shared" si="148"/>
        <v>0</v>
      </c>
      <c r="NVE9" s="26">
        <f t="shared" si="148"/>
        <v>0</v>
      </c>
      <c r="NVF9" s="26">
        <f t="shared" si="148"/>
        <v>0</v>
      </c>
      <c r="NVG9" s="26">
        <f t="shared" si="148"/>
        <v>0</v>
      </c>
      <c r="NVH9" s="26">
        <f t="shared" si="148"/>
        <v>0</v>
      </c>
      <c r="NVI9" s="26">
        <f t="shared" si="148"/>
        <v>0</v>
      </c>
      <c r="NVJ9" s="26">
        <f t="shared" si="148"/>
        <v>0</v>
      </c>
      <c r="NVK9" s="26">
        <f t="shared" si="148"/>
        <v>0</v>
      </c>
      <c r="NVL9" s="26">
        <f t="shared" si="148"/>
        <v>0</v>
      </c>
      <c r="NVM9" s="26">
        <f t="shared" si="148"/>
        <v>0</v>
      </c>
      <c r="NVN9" s="26">
        <f t="shared" si="148"/>
        <v>0</v>
      </c>
      <c r="NVO9" s="26">
        <f t="shared" si="148"/>
        <v>0</v>
      </c>
      <c r="NVP9" s="26">
        <f t="shared" si="148"/>
        <v>0</v>
      </c>
      <c r="NVQ9" s="26">
        <f t="shared" si="148"/>
        <v>0</v>
      </c>
      <c r="NVR9" s="26">
        <f t="shared" si="148"/>
        <v>0</v>
      </c>
      <c r="NVS9" s="26">
        <f t="shared" si="148"/>
        <v>0</v>
      </c>
      <c r="NVT9" s="26">
        <f t="shared" si="148"/>
        <v>0</v>
      </c>
      <c r="NVU9" s="26">
        <f t="shared" si="148"/>
        <v>0</v>
      </c>
      <c r="NVV9" s="26">
        <f t="shared" si="148"/>
        <v>0</v>
      </c>
      <c r="NVW9" s="26">
        <f t="shared" si="148"/>
        <v>0</v>
      </c>
      <c r="NVX9" s="26">
        <f t="shared" si="148"/>
        <v>0</v>
      </c>
      <c r="NVY9" s="26">
        <f t="shared" si="148"/>
        <v>0</v>
      </c>
      <c r="NVZ9" s="26">
        <f t="shared" si="148"/>
        <v>0</v>
      </c>
      <c r="NWA9" s="26">
        <f t="shared" si="148"/>
        <v>0</v>
      </c>
      <c r="NWB9" s="26">
        <f t="shared" si="148"/>
        <v>0</v>
      </c>
      <c r="NWC9" s="26">
        <f t="shared" si="148"/>
        <v>0</v>
      </c>
      <c r="NWD9" s="26">
        <f t="shared" si="148"/>
        <v>0</v>
      </c>
      <c r="NWE9" s="26">
        <f t="shared" si="148"/>
        <v>0</v>
      </c>
      <c r="NWF9" s="26">
        <f t="shared" si="148"/>
        <v>0</v>
      </c>
      <c r="NWG9" s="26">
        <f t="shared" si="148"/>
        <v>0</v>
      </c>
      <c r="NWH9" s="26">
        <f t="shared" si="148"/>
        <v>0</v>
      </c>
      <c r="NWI9" s="26">
        <f t="shared" ref="NWI9:NYT9" si="149">NWG9+NWE9</f>
        <v>0</v>
      </c>
      <c r="NWJ9" s="26">
        <f t="shared" si="149"/>
        <v>0</v>
      </c>
      <c r="NWK9" s="26">
        <f t="shared" si="149"/>
        <v>0</v>
      </c>
      <c r="NWL9" s="26">
        <f t="shared" si="149"/>
        <v>0</v>
      </c>
      <c r="NWM9" s="26">
        <f t="shared" si="149"/>
        <v>0</v>
      </c>
      <c r="NWN9" s="26">
        <f t="shared" si="149"/>
        <v>0</v>
      </c>
      <c r="NWO9" s="26">
        <f t="shared" si="149"/>
        <v>0</v>
      </c>
      <c r="NWP9" s="26">
        <f t="shared" si="149"/>
        <v>0</v>
      </c>
      <c r="NWQ9" s="26">
        <f t="shared" si="149"/>
        <v>0</v>
      </c>
      <c r="NWR9" s="26">
        <f t="shared" si="149"/>
        <v>0</v>
      </c>
      <c r="NWS9" s="26">
        <f t="shared" si="149"/>
        <v>0</v>
      </c>
      <c r="NWT9" s="26">
        <f t="shared" si="149"/>
        <v>0</v>
      </c>
      <c r="NWU9" s="26">
        <f t="shared" si="149"/>
        <v>0</v>
      </c>
      <c r="NWV9" s="26">
        <f t="shared" si="149"/>
        <v>0</v>
      </c>
      <c r="NWW9" s="26">
        <f t="shared" si="149"/>
        <v>0</v>
      </c>
      <c r="NWX9" s="26">
        <f t="shared" si="149"/>
        <v>0</v>
      </c>
      <c r="NWY9" s="26">
        <f t="shared" si="149"/>
        <v>0</v>
      </c>
      <c r="NWZ9" s="26">
        <f t="shared" si="149"/>
        <v>0</v>
      </c>
      <c r="NXA9" s="26">
        <f t="shared" si="149"/>
        <v>0</v>
      </c>
      <c r="NXB9" s="26">
        <f t="shared" si="149"/>
        <v>0</v>
      </c>
      <c r="NXC9" s="26">
        <f t="shared" si="149"/>
        <v>0</v>
      </c>
      <c r="NXD9" s="26">
        <f t="shared" si="149"/>
        <v>0</v>
      </c>
      <c r="NXE9" s="26">
        <f t="shared" si="149"/>
        <v>0</v>
      </c>
      <c r="NXF9" s="26">
        <f t="shared" si="149"/>
        <v>0</v>
      </c>
      <c r="NXG9" s="26">
        <f t="shared" si="149"/>
        <v>0</v>
      </c>
      <c r="NXH9" s="26">
        <f t="shared" si="149"/>
        <v>0</v>
      </c>
      <c r="NXI9" s="26">
        <f t="shared" si="149"/>
        <v>0</v>
      </c>
      <c r="NXJ9" s="26">
        <f t="shared" si="149"/>
        <v>0</v>
      </c>
      <c r="NXK9" s="26">
        <f t="shared" si="149"/>
        <v>0</v>
      </c>
      <c r="NXL9" s="26">
        <f t="shared" si="149"/>
        <v>0</v>
      </c>
      <c r="NXM9" s="26">
        <f t="shared" si="149"/>
        <v>0</v>
      </c>
      <c r="NXN9" s="26">
        <f t="shared" si="149"/>
        <v>0</v>
      </c>
      <c r="NXO9" s="26">
        <f t="shared" si="149"/>
        <v>0</v>
      </c>
      <c r="NXP9" s="26">
        <f t="shared" si="149"/>
        <v>0</v>
      </c>
      <c r="NXQ9" s="26">
        <f t="shared" si="149"/>
        <v>0</v>
      </c>
      <c r="NXR9" s="26">
        <f t="shared" si="149"/>
        <v>0</v>
      </c>
      <c r="NXS9" s="26">
        <f t="shared" si="149"/>
        <v>0</v>
      </c>
      <c r="NXT9" s="26">
        <f t="shared" si="149"/>
        <v>0</v>
      </c>
      <c r="NXU9" s="26">
        <f t="shared" si="149"/>
        <v>0</v>
      </c>
      <c r="NXV9" s="26">
        <f t="shared" si="149"/>
        <v>0</v>
      </c>
      <c r="NXW9" s="26">
        <f t="shared" si="149"/>
        <v>0</v>
      </c>
      <c r="NXX9" s="26">
        <f t="shared" si="149"/>
        <v>0</v>
      </c>
      <c r="NXY9" s="26">
        <f t="shared" si="149"/>
        <v>0</v>
      </c>
      <c r="NXZ9" s="26">
        <f t="shared" si="149"/>
        <v>0</v>
      </c>
      <c r="NYA9" s="26">
        <f t="shared" si="149"/>
        <v>0</v>
      </c>
      <c r="NYB9" s="26">
        <f t="shared" si="149"/>
        <v>0</v>
      </c>
      <c r="NYC9" s="26">
        <f t="shared" si="149"/>
        <v>0</v>
      </c>
      <c r="NYD9" s="26">
        <f t="shared" si="149"/>
        <v>0</v>
      </c>
      <c r="NYE9" s="26">
        <f t="shared" si="149"/>
        <v>0</v>
      </c>
      <c r="NYF9" s="26">
        <f t="shared" si="149"/>
        <v>0</v>
      </c>
      <c r="NYG9" s="26">
        <f t="shared" si="149"/>
        <v>0</v>
      </c>
      <c r="NYH9" s="26">
        <f t="shared" si="149"/>
        <v>0</v>
      </c>
      <c r="NYI9" s="26">
        <f t="shared" si="149"/>
        <v>0</v>
      </c>
      <c r="NYJ9" s="26">
        <f t="shared" si="149"/>
        <v>0</v>
      </c>
      <c r="NYK9" s="26">
        <f t="shared" si="149"/>
        <v>0</v>
      </c>
      <c r="NYL9" s="26">
        <f t="shared" si="149"/>
        <v>0</v>
      </c>
      <c r="NYM9" s="26">
        <f t="shared" si="149"/>
        <v>0</v>
      </c>
      <c r="NYN9" s="26">
        <f t="shared" si="149"/>
        <v>0</v>
      </c>
      <c r="NYO9" s="26">
        <f t="shared" si="149"/>
        <v>0</v>
      </c>
      <c r="NYP9" s="26">
        <f t="shared" si="149"/>
        <v>0</v>
      </c>
      <c r="NYQ9" s="26">
        <f t="shared" si="149"/>
        <v>0</v>
      </c>
      <c r="NYR9" s="26">
        <f t="shared" si="149"/>
        <v>0</v>
      </c>
      <c r="NYS9" s="26">
        <f t="shared" si="149"/>
        <v>0</v>
      </c>
      <c r="NYT9" s="26">
        <f t="shared" si="149"/>
        <v>0</v>
      </c>
      <c r="NYU9" s="26">
        <f t="shared" ref="NYU9:OBF9" si="150">NYS9+NYQ9</f>
        <v>0</v>
      </c>
      <c r="NYV9" s="26">
        <f t="shared" si="150"/>
        <v>0</v>
      </c>
      <c r="NYW9" s="26">
        <f t="shared" si="150"/>
        <v>0</v>
      </c>
      <c r="NYX9" s="26">
        <f t="shared" si="150"/>
        <v>0</v>
      </c>
      <c r="NYY9" s="26">
        <f t="shared" si="150"/>
        <v>0</v>
      </c>
      <c r="NYZ9" s="26">
        <f t="shared" si="150"/>
        <v>0</v>
      </c>
      <c r="NZA9" s="26">
        <f t="shared" si="150"/>
        <v>0</v>
      </c>
      <c r="NZB9" s="26">
        <f t="shared" si="150"/>
        <v>0</v>
      </c>
      <c r="NZC9" s="26">
        <f t="shared" si="150"/>
        <v>0</v>
      </c>
      <c r="NZD9" s="26">
        <f t="shared" si="150"/>
        <v>0</v>
      </c>
      <c r="NZE9" s="26">
        <f t="shared" si="150"/>
        <v>0</v>
      </c>
      <c r="NZF9" s="26">
        <f t="shared" si="150"/>
        <v>0</v>
      </c>
      <c r="NZG9" s="26">
        <f t="shared" si="150"/>
        <v>0</v>
      </c>
      <c r="NZH9" s="26">
        <f t="shared" si="150"/>
        <v>0</v>
      </c>
      <c r="NZI9" s="26">
        <f t="shared" si="150"/>
        <v>0</v>
      </c>
      <c r="NZJ9" s="26">
        <f t="shared" si="150"/>
        <v>0</v>
      </c>
      <c r="NZK9" s="26">
        <f t="shared" si="150"/>
        <v>0</v>
      </c>
      <c r="NZL9" s="26">
        <f t="shared" si="150"/>
        <v>0</v>
      </c>
      <c r="NZM9" s="26">
        <f t="shared" si="150"/>
        <v>0</v>
      </c>
      <c r="NZN9" s="26">
        <f t="shared" si="150"/>
        <v>0</v>
      </c>
      <c r="NZO9" s="26">
        <f t="shared" si="150"/>
        <v>0</v>
      </c>
      <c r="NZP9" s="26">
        <f t="shared" si="150"/>
        <v>0</v>
      </c>
      <c r="NZQ9" s="26">
        <f t="shared" si="150"/>
        <v>0</v>
      </c>
      <c r="NZR9" s="26">
        <f t="shared" si="150"/>
        <v>0</v>
      </c>
      <c r="NZS9" s="26">
        <f t="shared" si="150"/>
        <v>0</v>
      </c>
      <c r="NZT9" s="26">
        <f t="shared" si="150"/>
        <v>0</v>
      </c>
      <c r="NZU9" s="26">
        <f t="shared" si="150"/>
        <v>0</v>
      </c>
      <c r="NZV9" s="26">
        <f t="shared" si="150"/>
        <v>0</v>
      </c>
      <c r="NZW9" s="26">
        <f t="shared" si="150"/>
        <v>0</v>
      </c>
      <c r="NZX9" s="26">
        <f t="shared" si="150"/>
        <v>0</v>
      </c>
      <c r="NZY9" s="26">
        <f t="shared" si="150"/>
        <v>0</v>
      </c>
      <c r="NZZ9" s="26">
        <f t="shared" si="150"/>
        <v>0</v>
      </c>
      <c r="OAA9" s="26">
        <f t="shared" si="150"/>
        <v>0</v>
      </c>
      <c r="OAB9" s="26">
        <f t="shared" si="150"/>
        <v>0</v>
      </c>
      <c r="OAC9" s="26">
        <f t="shared" si="150"/>
        <v>0</v>
      </c>
      <c r="OAD9" s="26">
        <f t="shared" si="150"/>
        <v>0</v>
      </c>
      <c r="OAE9" s="26">
        <f t="shared" si="150"/>
        <v>0</v>
      </c>
      <c r="OAF9" s="26">
        <f t="shared" si="150"/>
        <v>0</v>
      </c>
      <c r="OAG9" s="26">
        <f t="shared" si="150"/>
        <v>0</v>
      </c>
      <c r="OAH9" s="26">
        <f t="shared" si="150"/>
        <v>0</v>
      </c>
      <c r="OAI9" s="26">
        <f t="shared" si="150"/>
        <v>0</v>
      </c>
      <c r="OAJ9" s="26">
        <f t="shared" si="150"/>
        <v>0</v>
      </c>
      <c r="OAK9" s="26">
        <f t="shared" si="150"/>
        <v>0</v>
      </c>
      <c r="OAL9" s="26">
        <f t="shared" si="150"/>
        <v>0</v>
      </c>
      <c r="OAM9" s="26">
        <f t="shared" si="150"/>
        <v>0</v>
      </c>
      <c r="OAN9" s="26">
        <f t="shared" si="150"/>
        <v>0</v>
      </c>
      <c r="OAO9" s="26">
        <f t="shared" si="150"/>
        <v>0</v>
      </c>
      <c r="OAP9" s="26">
        <f t="shared" si="150"/>
        <v>0</v>
      </c>
      <c r="OAQ9" s="26">
        <f t="shared" si="150"/>
        <v>0</v>
      </c>
      <c r="OAR9" s="26">
        <f t="shared" si="150"/>
        <v>0</v>
      </c>
      <c r="OAS9" s="26">
        <f t="shared" si="150"/>
        <v>0</v>
      </c>
      <c r="OAT9" s="26">
        <f t="shared" si="150"/>
        <v>0</v>
      </c>
      <c r="OAU9" s="26">
        <f t="shared" si="150"/>
        <v>0</v>
      </c>
      <c r="OAV9" s="26">
        <f t="shared" si="150"/>
        <v>0</v>
      </c>
      <c r="OAW9" s="26">
        <f t="shared" si="150"/>
        <v>0</v>
      </c>
      <c r="OAX9" s="26">
        <f t="shared" si="150"/>
        <v>0</v>
      </c>
      <c r="OAY9" s="26">
        <f t="shared" si="150"/>
        <v>0</v>
      </c>
      <c r="OAZ9" s="26">
        <f t="shared" si="150"/>
        <v>0</v>
      </c>
      <c r="OBA9" s="26">
        <f t="shared" si="150"/>
        <v>0</v>
      </c>
      <c r="OBB9" s="26">
        <f t="shared" si="150"/>
        <v>0</v>
      </c>
      <c r="OBC9" s="26">
        <f t="shared" si="150"/>
        <v>0</v>
      </c>
      <c r="OBD9" s="26">
        <f t="shared" si="150"/>
        <v>0</v>
      </c>
      <c r="OBE9" s="26">
        <f t="shared" si="150"/>
        <v>0</v>
      </c>
      <c r="OBF9" s="26">
        <f t="shared" si="150"/>
        <v>0</v>
      </c>
      <c r="OBG9" s="26">
        <f t="shared" ref="OBG9:ODR9" si="151">OBE9+OBC9</f>
        <v>0</v>
      </c>
      <c r="OBH9" s="26">
        <f t="shared" si="151"/>
        <v>0</v>
      </c>
      <c r="OBI9" s="26">
        <f t="shared" si="151"/>
        <v>0</v>
      </c>
      <c r="OBJ9" s="26">
        <f t="shared" si="151"/>
        <v>0</v>
      </c>
      <c r="OBK9" s="26">
        <f t="shared" si="151"/>
        <v>0</v>
      </c>
      <c r="OBL9" s="26">
        <f t="shared" si="151"/>
        <v>0</v>
      </c>
      <c r="OBM9" s="26">
        <f t="shared" si="151"/>
        <v>0</v>
      </c>
      <c r="OBN9" s="26">
        <f t="shared" si="151"/>
        <v>0</v>
      </c>
      <c r="OBO9" s="26">
        <f t="shared" si="151"/>
        <v>0</v>
      </c>
      <c r="OBP9" s="26">
        <f t="shared" si="151"/>
        <v>0</v>
      </c>
      <c r="OBQ9" s="26">
        <f t="shared" si="151"/>
        <v>0</v>
      </c>
      <c r="OBR9" s="26">
        <f t="shared" si="151"/>
        <v>0</v>
      </c>
      <c r="OBS9" s="26">
        <f t="shared" si="151"/>
        <v>0</v>
      </c>
      <c r="OBT9" s="26">
        <f t="shared" si="151"/>
        <v>0</v>
      </c>
      <c r="OBU9" s="26">
        <f t="shared" si="151"/>
        <v>0</v>
      </c>
      <c r="OBV9" s="26">
        <f t="shared" si="151"/>
        <v>0</v>
      </c>
      <c r="OBW9" s="26">
        <f t="shared" si="151"/>
        <v>0</v>
      </c>
      <c r="OBX9" s="26">
        <f t="shared" si="151"/>
        <v>0</v>
      </c>
      <c r="OBY9" s="26">
        <f t="shared" si="151"/>
        <v>0</v>
      </c>
      <c r="OBZ9" s="26">
        <f t="shared" si="151"/>
        <v>0</v>
      </c>
      <c r="OCA9" s="26">
        <f t="shared" si="151"/>
        <v>0</v>
      </c>
      <c r="OCB9" s="26">
        <f t="shared" si="151"/>
        <v>0</v>
      </c>
      <c r="OCC9" s="26">
        <f t="shared" si="151"/>
        <v>0</v>
      </c>
      <c r="OCD9" s="26">
        <f t="shared" si="151"/>
        <v>0</v>
      </c>
      <c r="OCE9" s="26">
        <f t="shared" si="151"/>
        <v>0</v>
      </c>
      <c r="OCF9" s="26">
        <f t="shared" si="151"/>
        <v>0</v>
      </c>
      <c r="OCG9" s="26">
        <f t="shared" si="151"/>
        <v>0</v>
      </c>
      <c r="OCH9" s="26">
        <f t="shared" si="151"/>
        <v>0</v>
      </c>
      <c r="OCI9" s="26">
        <f t="shared" si="151"/>
        <v>0</v>
      </c>
      <c r="OCJ9" s="26">
        <f t="shared" si="151"/>
        <v>0</v>
      </c>
      <c r="OCK9" s="26">
        <f t="shared" si="151"/>
        <v>0</v>
      </c>
      <c r="OCL9" s="26">
        <f t="shared" si="151"/>
        <v>0</v>
      </c>
      <c r="OCM9" s="26">
        <f t="shared" si="151"/>
        <v>0</v>
      </c>
      <c r="OCN9" s="26">
        <f t="shared" si="151"/>
        <v>0</v>
      </c>
      <c r="OCO9" s="26">
        <f t="shared" si="151"/>
        <v>0</v>
      </c>
      <c r="OCP9" s="26">
        <f t="shared" si="151"/>
        <v>0</v>
      </c>
      <c r="OCQ9" s="26">
        <f t="shared" si="151"/>
        <v>0</v>
      </c>
      <c r="OCR9" s="26">
        <f t="shared" si="151"/>
        <v>0</v>
      </c>
      <c r="OCS9" s="26">
        <f t="shared" si="151"/>
        <v>0</v>
      </c>
      <c r="OCT9" s="26">
        <f t="shared" si="151"/>
        <v>0</v>
      </c>
      <c r="OCU9" s="26">
        <f t="shared" si="151"/>
        <v>0</v>
      </c>
      <c r="OCV9" s="26">
        <f t="shared" si="151"/>
        <v>0</v>
      </c>
      <c r="OCW9" s="26">
        <f t="shared" si="151"/>
        <v>0</v>
      </c>
      <c r="OCX9" s="26">
        <f t="shared" si="151"/>
        <v>0</v>
      </c>
      <c r="OCY9" s="26">
        <f t="shared" si="151"/>
        <v>0</v>
      </c>
      <c r="OCZ9" s="26">
        <f t="shared" si="151"/>
        <v>0</v>
      </c>
      <c r="ODA9" s="26">
        <f t="shared" si="151"/>
        <v>0</v>
      </c>
      <c r="ODB9" s="26">
        <f t="shared" si="151"/>
        <v>0</v>
      </c>
      <c r="ODC9" s="26">
        <f t="shared" si="151"/>
        <v>0</v>
      </c>
      <c r="ODD9" s="26">
        <f t="shared" si="151"/>
        <v>0</v>
      </c>
      <c r="ODE9" s="26">
        <f t="shared" si="151"/>
        <v>0</v>
      </c>
      <c r="ODF9" s="26">
        <f t="shared" si="151"/>
        <v>0</v>
      </c>
      <c r="ODG9" s="26">
        <f t="shared" si="151"/>
        <v>0</v>
      </c>
      <c r="ODH9" s="26">
        <f t="shared" si="151"/>
        <v>0</v>
      </c>
      <c r="ODI9" s="26">
        <f t="shared" si="151"/>
        <v>0</v>
      </c>
      <c r="ODJ9" s="26">
        <f t="shared" si="151"/>
        <v>0</v>
      </c>
      <c r="ODK9" s="26">
        <f t="shared" si="151"/>
        <v>0</v>
      </c>
      <c r="ODL9" s="26">
        <f t="shared" si="151"/>
        <v>0</v>
      </c>
      <c r="ODM9" s="26">
        <f t="shared" si="151"/>
        <v>0</v>
      </c>
      <c r="ODN9" s="26">
        <f t="shared" si="151"/>
        <v>0</v>
      </c>
      <c r="ODO9" s="26">
        <f t="shared" si="151"/>
        <v>0</v>
      </c>
      <c r="ODP9" s="26">
        <f t="shared" si="151"/>
        <v>0</v>
      </c>
      <c r="ODQ9" s="26">
        <f t="shared" si="151"/>
        <v>0</v>
      </c>
      <c r="ODR9" s="26">
        <f t="shared" si="151"/>
        <v>0</v>
      </c>
      <c r="ODS9" s="26">
        <f t="shared" ref="ODS9:OGD9" si="152">ODQ9+ODO9</f>
        <v>0</v>
      </c>
      <c r="ODT9" s="26">
        <f t="shared" si="152"/>
        <v>0</v>
      </c>
      <c r="ODU9" s="26">
        <f t="shared" si="152"/>
        <v>0</v>
      </c>
      <c r="ODV9" s="26">
        <f t="shared" si="152"/>
        <v>0</v>
      </c>
      <c r="ODW9" s="26">
        <f t="shared" si="152"/>
        <v>0</v>
      </c>
      <c r="ODX9" s="26">
        <f t="shared" si="152"/>
        <v>0</v>
      </c>
      <c r="ODY9" s="26">
        <f t="shared" si="152"/>
        <v>0</v>
      </c>
      <c r="ODZ9" s="26">
        <f t="shared" si="152"/>
        <v>0</v>
      </c>
      <c r="OEA9" s="26">
        <f t="shared" si="152"/>
        <v>0</v>
      </c>
      <c r="OEB9" s="26">
        <f t="shared" si="152"/>
        <v>0</v>
      </c>
      <c r="OEC9" s="26">
        <f t="shared" si="152"/>
        <v>0</v>
      </c>
      <c r="OED9" s="26">
        <f t="shared" si="152"/>
        <v>0</v>
      </c>
      <c r="OEE9" s="26">
        <f t="shared" si="152"/>
        <v>0</v>
      </c>
      <c r="OEF9" s="26">
        <f t="shared" si="152"/>
        <v>0</v>
      </c>
      <c r="OEG9" s="26">
        <f t="shared" si="152"/>
        <v>0</v>
      </c>
      <c r="OEH9" s="26">
        <f t="shared" si="152"/>
        <v>0</v>
      </c>
      <c r="OEI9" s="26">
        <f t="shared" si="152"/>
        <v>0</v>
      </c>
      <c r="OEJ9" s="26">
        <f t="shared" si="152"/>
        <v>0</v>
      </c>
      <c r="OEK9" s="26">
        <f t="shared" si="152"/>
        <v>0</v>
      </c>
      <c r="OEL9" s="26">
        <f t="shared" si="152"/>
        <v>0</v>
      </c>
      <c r="OEM9" s="26">
        <f t="shared" si="152"/>
        <v>0</v>
      </c>
      <c r="OEN9" s="26">
        <f t="shared" si="152"/>
        <v>0</v>
      </c>
      <c r="OEO9" s="26">
        <f t="shared" si="152"/>
        <v>0</v>
      </c>
      <c r="OEP9" s="26">
        <f t="shared" si="152"/>
        <v>0</v>
      </c>
      <c r="OEQ9" s="26">
        <f t="shared" si="152"/>
        <v>0</v>
      </c>
      <c r="OER9" s="26">
        <f t="shared" si="152"/>
        <v>0</v>
      </c>
      <c r="OES9" s="26">
        <f t="shared" si="152"/>
        <v>0</v>
      </c>
      <c r="OET9" s="26">
        <f t="shared" si="152"/>
        <v>0</v>
      </c>
      <c r="OEU9" s="26">
        <f t="shared" si="152"/>
        <v>0</v>
      </c>
      <c r="OEV9" s="26">
        <f t="shared" si="152"/>
        <v>0</v>
      </c>
      <c r="OEW9" s="26">
        <f t="shared" si="152"/>
        <v>0</v>
      </c>
      <c r="OEX9" s="26">
        <f t="shared" si="152"/>
        <v>0</v>
      </c>
      <c r="OEY9" s="26">
        <f t="shared" si="152"/>
        <v>0</v>
      </c>
      <c r="OEZ9" s="26">
        <f t="shared" si="152"/>
        <v>0</v>
      </c>
      <c r="OFA9" s="26">
        <f t="shared" si="152"/>
        <v>0</v>
      </c>
      <c r="OFB9" s="26">
        <f t="shared" si="152"/>
        <v>0</v>
      </c>
      <c r="OFC9" s="26">
        <f t="shared" si="152"/>
        <v>0</v>
      </c>
      <c r="OFD9" s="26">
        <f t="shared" si="152"/>
        <v>0</v>
      </c>
      <c r="OFE9" s="26">
        <f t="shared" si="152"/>
        <v>0</v>
      </c>
      <c r="OFF9" s="26">
        <f t="shared" si="152"/>
        <v>0</v>
      </c>
      <c r="OFG9" s="26">
        <f t="shared" si="152"/>
        <v>0</v>
      </c>
      <c r="OFH9" s="26">
        <f t="shared" si="152"/>
        <v>0</v>
      </c>
      <c r="OFI9" s="26">
        <f t="shared" si="152"/>
        <v>0</v>
      </c>
      <c r="OFJ9" s="26">
        <f t="shared" si="152"/>
        <v>0</v>
      </c>
      <c r="OFK9" s="26">
        <f t="shared" si="152"/>
        <v>0</v>
      </c>
      <c r="OFL9" s="26">
        <f t="shared" si="152"/>
        <v>0</v>
      </c>
      <c r="OFM9" s="26">
        <f t="shared" si="152"/>
        <v>0</v>
      </c>
      <c r="OFN9" s="26">
        <f t="shared" si="152"/>
        <v>0</v>
      </c>
      <c r="OFO9" s="26">
        <f t="shared" si="152"/>
        <v>0</v>
      </c>
      <c r="OFP9" s="26">
        <f t="shared" si="152"/>
        <v>0</v>
      </c>
      <c r="OFQ9" s="26">
        <f t="shared" si="152"/>
        <v>0</v>
      </c>
      <c r="OFR9" s="26">
        <f t="shared" si="152"/>
        <v>0</v>
      </c>
      <c r="OFS9" s="26">
        <f t="shared" si="152"/>
        <v>0</v>
      </c>
      <c r="OFT9" s="26">
        <f t="shared" si="152"/>
        <v>0</v>
      </c>
      <c r="OFU9" s="26">
        <f t="shared" si="152"/>
        <v>0</v>
      </c>
      <c r="OFV9" s="26">
        <f t="shared" si="152"/>
        <v>0</v>
      </c>
      <c r="OFW9" s="26">
        <f t="shared" si="152"/>
        <v>0</v>
      </c>
      <c r="OFX9" s="26">
        <f t="shared" si="152"/>
        <v>0</v>
      </c>
      <c r="OFY9" s="26">
        <f t="shared" si="152"/>
        <v>0</v>
      </c>
      <c r="OFZ9" s="26">
        <f t="shared" si="152"/>
        <v>0</v>
      </c>
      <c r="OGA9" s="26">
        <f t="shared" si="152"/>
        <v>0</v>
      </c>
      <c r="OGB9" s="26">
        <f t="shared" si="152"/>
        <v>0</v>
      </c>
      <c r="OGC9" s="26">
        <f t="shared" si="152"/>
        <v>0</v>
      </c>
      <c r="OGD9" s="26">
        <f t="shared" si="152"/>
        <v>0</v>
      </c>
      <c r="OGE9" s="26">
        <f t="shared" ref="OGE9:OIP9" si="153">OGC9+OGA9</f>
        <v>0</v>
      </c>
      <c r="OGF9" s="26">
        <f t="shared" si="153"/>
        <v>0</v>
      </c>
      <c r="OGG9" s="26">
        <f t="shared" si="153"/>
        <v>0</v>
      </c>
      <c r="OGH9" s="26">
        <f t="shared" si="153"/>
        <v>0</v>
      </c>
      <c r="OGI9" s="26">
        <f t="shared" si="153"/>
        <v>0</v>
      </c>
      <c r="OGJ9" s="26">
        <f t="shared" si="153"/>
        <v>0</v>
      </c>
      <c r="OGK9" s="26">
        <f t="shared" si="153"/>
        <v>0</v>
      </c>
      <c r="OGL9" s="26">
        <f t="shared" si="153"/>
        <v>0</v>
      </c>
      <c r="OGM9" s="26">
        <f t="shared" si="153"/>
        <v>0</v>
      </c>
      <c r="OGN9" s="26">
        <f t="shared" si="153"/>
        <v>0</v>
      </c>
      <c r="OGO9" s="26">
        <f t="shared" si="153"/>
        <v>0</v>
      </c>
      <c r="OGP9" s="26">
        <f t="shared" si="153"/>
        <v>0</v>
      </c>
      <c r="OGQ9" s="26">
        <f t="shared" si="153"/>
        <v>0</v>
      </c>
      <c r="OGR9" s="26">
        <f t="shared" si="153"/>
        <v>0</v>
      </c>
      <c r="OGS9" s="26">
        <f t="shared" si="153"/>
        <v>0</v>
      </c>
      <c r="OGT9" s="26">
        <f t="shared" si="153"/>
        <v>0</v>
      </c>
      <c r="OGU9" s="26">
        <f t="shared" si="153"/>
        <v>0</v>
      </c>
      <c r="OGV9" s="26">
        <f t="shared" si="153"/>
        <v>0</v>
      </c>
      <c r="OGW9" s="26">
        <f t="shared" si="153"/>
        <v>0</v>
      </c>
      <c r="OGX9" s="26">
        <f t="shared" si="153"/>
        <v>0</v>
      </c>
      <c r="OGY9" s="26">
        <f t="shared" si="153"/>
        <v>0</v>
      </c>
      <c r="OGZ9" s="26">
        <f t="shared" si="153"/>
        <v>0</v>
      </c>
      <c r="OHA9" s="26">
        <f t="shared" si="153"/>
        <v>0</v>
      </c>
      <c r="OHB9" s="26">
        <f t="shared" si="153"/>
        <v>0</v>
      </c>
      <c r="OHC9" s="26">
        <f t="shared" si="153"/>
        <v>0</v>
      </c>
      <c r="OHD9" s="26">
        <f t="shared" si="153"/>
        <v>0</v>
      </c>
      <c r="OHE9" s="26">
        <f t="shared" si="153"/>
        <v>0</v>
      </c>
      <c r="OHF9" s="26">
        <f t="shared" si="153"/>
        <v>0</v>
      </c>
      <c r="OHG9" s="26">
        <f t="shared" si="153"/>
        <v>0</v>
      </c>
      <c r="OHH9" s="26">
        <f t="shared" si="153"/>
        <v>0</v>
      </c>
      <c r="OHI9" s="26">
        <f t="shared" si="153"/>
        <v>0</v>
      </c>
      <c r="OHJ9" s="26">
        <f t="shared" si="153"/>
        <v>0</v>
      </c>
      <c r="OHK9" s="26">
        <f t="shared" si="153"/>
        <v>0</v>
      </c>
      <c r="OHL9" s="26">
        <f t="shared" si="153"/>
        <v>0</v>
      </c>
      <c r="OHM9" s="26">
        <f t="shared" si="153"/>
        <v>0</v>
      </c>
      <c r="OHN9" s="26">
        <f t="shared" si="153"/>
        <v>0</v>
      </c>
      <c r="OHO9" s="26">
        <f t="shared" si="153"/>
        <v>0</v>
      </c>
      <c r="OHP9" s="26">
        <f t="shared" si="153"/>
        <v>0</v>
      </c>
      <c r="OHQ9" s="26">
        <f t="shared" si="153"/>
        <v>0</v>
      </c>
      <c r="OHR9" s="26">
        <f t="shared" si="153"/>
        <v>0</v>
      </c>
      <c r="OHS9" s="26">
        <f t="shared" si="153"/>
        <v>0</v>
      </c>
      <c r="OHT9" s="26">
        <f t="shared" si="153"/>
        <v>0</v>
      </c>
      <c r="OHU9" s="26">
        <f t="shared" si="153"/>
        <v>0</v>
      </c>
      <c r="OHV9" s="26">
        <f t="shared" si="153"/>
        <v>0</v>
      </c>
      <c r="OHW9" s="26">
        <f t="shared" si="153"/>
        <v>0</v>
      </c>
      <c r="OHX9" s="26">
        <f t="shared" si="153"/>
        <v>0</v>
      </c>
      <c r="OHY9" s="26">
        <f t="shared" si="153"/>
        <v>0</v>
      </c>
      <c r="OHZ9" s="26">
        <f t="shared" si="153"/>
        <v>0</v>
      </c>
      <c r="OIA9" s="26">
        <f t="shared" si="153"/>
        <v>0</v>
      </c>
      <c r="OIB9" s="26">
        <f t="shared" si="153"/>
        <v>0</v>
      </c>
      <c r="OIC9" s="26">
        <f t="shared" si="153"/>
        <v>0</v>
      </c>
      <c r="OID9" s="26">
        <f t="shared" si="153"/>
        <v>0</v>
      </c>
      <c r="OIE9" s="26">
        <f t="shared" si="153"/>
        <v>0</v>
      </c>
      <c r="OIF9" s="26">
        <f t="shared" si="153"/>
        <v>0</v>
      </c>
      <c r="OIG9" s="26">
        <f t="shared" si="153"/>
        <v>0</v>
      </c>
      <c r="OIH9" s="26">
        <f t="shared" si="153"/>
        <v>0</v>
      </c>
      <c r="OII9" s="26">
        <f t="shared" si="153"/>
        <v>0</v>
      </c>
      <c r="OIJ9" s="26">
        <f t="shared" si="153"/>
        <v>0</v>
      </c>
      <c r="OIK9" s="26">
        <f t="shared" si="153"/>
        <v>0</v>
      </c>
      <c r="OIL9" s="26">
        <f t="shared" si="153"/>
        <v>0</v>
      </c>
      <c r="OIM9" s="26">
        <f t="shared" si="153"/>
        <v>0</v>
      </c>
      <c r="OIN9" s="26">
        <f t="shared" si="153"/>
        <v>0</v>
      </c>
      <c r="OIO9" s="26">
        <f t="shared" si="153"/>
        <v>0</v>
      </c>
      <c r="OIP9" s="26">
        <f t="shared" si="153"/>
        <v>0</v>
      </c>
      <c r="OIQ9" s="26">
        <f t="shared" ref="OIQ9:OLB9" si="154">OIO9+OIM9</f>
        <v>0</v>
      </c>
      <c r="OIR9" s="26">
        <f t="shared" si="154"/>
        <v>0</v>
      </c>
      <c r="OIS9" s="26">
        <f t="shared" si="154"/>
        <v>0</v>
      </c>
      <c r="OIT9" s="26">
        <f t="shared" si="154"/>
        <v>0</v>
      </c>
      <c r="OIU9" s="26">
        <f t="shared" si="154"/>
        <v>0</v>
      </c>
      <c r="OIV9" s="26">
        <f t="shared" si="154"/>
        <v>0</v>
      </c>
      <c r="OIW9" s="26">
        <f t="shared" si="154"/>
        <v>0</v>
      </c>
      <c r="OIX9" s="26">
        <f t="shared" si="154"/>
        <v>0</v>
      </c>
      <c r="OIY9" s="26">
        <f t="shared" si="154"/>
        <v>0</v>
      </c>
      <c r="OIZ9" s="26">
        <f t="shared" si="154"/>
        <v>0</v>
      </c>
      <c r="OJA9" s="26">
        <f t="shared" si="154"/>
        <v>0</v>
      </c>
      <c r="OJB9" s="26">
        <f t="shared" si="154"/>
        <v>0</v>
      </c>
      <c r="OJC9" s="26">
        <f t="shared" si="154"/>
        <v>0</v>
      </c>
      <c r="OJD9" s="26">
        <f t="shared" si="154"/>
        <v>0</v>
      </c>
      <c r="OJE9" s="26">
        <f t="shared" si="154"/>
        <v>0</v>
      </c>
      <c r="OJF9" s="26">
        <f t="shared" si="154"/>
        <v>0</v>
      </c>
      <c r="OJG9" s="26">
        <f t="shared" si="154"/>
        <v>0</v>
      </c>
      <c r="OJH9" s="26">
        <f t="shared" si="154"/>
        <v>0</v>
      </c>
      <c r="OJI9" s="26">
        <f t="shared" si="154"/>
        <v>0</v>
      </c>
      <c r="OJJ9" s="26">
        <f t="shared" si="154"/>
        <v>0</v>
      </c>
      <c r="OJK9" s="26">
        <f t="shared" si="154"/>
        <v>0</v>
      </c>
      <c r="OJL9" s="26">
        <f t="shared" si="154"/>
        <v>0</v>
      </c>
      <c r="OJM9" s="26">
        <f t="shared" si="154"/>
        <v>0</v>
      </c>
      <c r="OJN9" s="26">
        <f t="shared" si="154"/>
        <v>0</v>
      </c>
      <c r="OJO9" s="26">
        <f t="shared" si="154"/>
        <v>0</v>
      </c>
      <c r="OJP9" s="26">
        <f t="shared" si="154"/>
        <v>0</v>
      </c>
      <c r="OJQ9" s="26">
        <f t="shared" si="154"/>
        <v>0</v>
      </c>
      <c r="OJR9" s="26">
        <f t="shared" si="154"/>
        <v>0</v>
      </c>
      <c r="OJS9" s="26">
        <f t="shared" si="154"/>
        <v>0</v>
      </c>
      <c r="OJT9" s="26">
        <f t="shared" si="154"/>
        <v>0</v>
      </c>
      <c r="OJU9" s="26">
        <f t="shared" si="154"/>
        <v>0</v>
      </c>
      <c r="OJV9" s="26">
        <f t="shared" si="154"/>
        <v>0</v>
      </c>
      <c r="OJW9" s="26">
        <f t="shared" si="154"/>
        <v>0</v>
      </c>
      <c r="OJX9" s="26">
        <f t="shared" si="154"/>
        <v>0</v>
      </c>
      <c r="OJY9" s="26">
        <f t="shared" si="154"/>
        <v>0</v>
      </c>
      <c r="OJZ9" s="26">
        <f t="shared" si="154"/>
        <v>0</v>
      </c>
      <c r="OKA9" s="26">
        <f t="shared" si="154"/>
        <v>0</v>
      </c>
      <c r="OKB9" s="26">
        <f t="shared" si="154"/>
        <v>0</v>
      </c>
      <c r="OKC9" s="26">
        <f t="shared" si="154"/>
        <v>0</v>
      </c>
      <c r="OKD9" s="26">
        <f t="shared" si="154"/>
        <v>0</v>
      </c>
      <c r="OKE9" s="26">
        <f t="shared" si="154"/>
        <v>0</v>
      </c>
      <c r="OKF9" s="26">
        <f t="shared" si="154"/>
        <v>0</v>
      </c>
      <c r="OKG9" s="26">
        <f t="shared" si="154"/>
        <v>0</v>
      </c>
      <c r="OKH9" s="26">
        <f t="shared" si="154"/>
        <v>0</v>
      </c>
      <c r="OKI9" s="26">
        <f t="shared" si="154"/>
        <v>0</v>
      </c>
      <c r="OKJ9" s="26">
        <f t="shared" si="154"/>
        <v>0</v>
      </c>
      <c r="OKK9" s="26">
        <f t="shared" si="154"/>
        <v>0</v>
      </c>
      <c r="OKL9" s="26">
        <f t="shared" si="154"/>
        <v>0</v>
      </c>
      <c r="OKM9" s="26">
        <f t="shared" si="154"/>
        <v>0</v>
      </c>
      <c r="OKN9" s="26">
        <f t="shared" si="154"/>
        <v>0</v>
      </c>
      <c r="OKO9" s="26">
        <f t="shared" si="154"/>
        <v>0</v>
      </c>
      <c r="OKP9" s="26">
        <f t="shared" si="154"/>
        <v>0</v>
      </c>
      <c r="OKQ9" s="26">
        <f t="shared" si="154"/>
        <v>0</v>
      </c>
      <c r="OKR9" s="26">
        <f t="shared" si="154"/>
        <v>0</v>
      </c>
      <c r="OKS9" s="26">
        <f t="shared" si="154"/>
        <v>0</v>
      </c>
      <c r="OKT9" s="26">
        <f t="shared" si="154"/>
        <v>0</v>
      </c>
      <c r="OKU9" s="26">
        <f t="shared" si="154"/>
        <v>0</v>
      </c>
      <c r="OKV9" s="26">
        <f t="shared" si="154"/>
        <v>0</v>
      </c>
      <c r="OKW9" s="26">
        <f t="shared" si="154"/>
        <v>0</v>
      </c>
      <c r="OKX9" s="26">
        <f t="shared" si="154"/>
        <v>0</v>
      </c>
      <c r="OKY9" s="26">
        <f t="shared" si="154"/>
        <v>0</v>
      </c>
      <c r="OKZ9" s="26">
        <f t="shared" si="154"/>
        <v>0</v>
      </c>
      <c r="OLA9" s="26">
        <f t="shared" si="154"/>
        <v>0</v>
      </c>
      <c r="OLB9" s="26">
        <f t="shared" si="154"/>
        <v>0</v>
      </c>
      <c r="OLC9" s="26">
        <f t="shared" ref="OLC9:ONN9" si="155">OLA9+OKY9</f>
        <v>0</v>
      </c>
      <c r="OLD9" s="26">
        <f t="shared" si="155"/>
        <v>0</v>
      </c>
      <c r="OLE9" s="26">
        <f t="shared" si="155"/>
        <v>0</v>
      </c>
      <c r="OLF9" s="26">
        <f t="shared" si="155"/>
        <v>0</v>
      </c>
      <c r="OLG9" s="26">
        <f t="shared" si="155"/>
        <v>0</v>
      </c>
      <c r="OLH9" s="26">
        <f t="shared" si="155"/>
        <v>0</v>
      </c>
      <c r="OLI9" s="26">
        <f t="shared" si="155"/>
        <v>0</v>
      </c>
      <c r="OLJ9" s="26">
        <f t="shared" si="155"/>
        <v>0</v>
      </c>
      <c r="OLK9" s="26">
        <f t="shared" si="155"/>
        <v>0</v>
      </c>
      <c r="OLL9" s="26">
        <f t="shared" si="155"/>
        <v>0</v>
      </c>
      <c r="OLM9" s="26">
        <f t="shared" si="155"/>
        <v>0</v>
      </c>
      <c r="OLN9" s="26">
        <f t="shared" si="155"/>
        <v>0</v>
      </c>
      <c r="OLO9" s="26">
        <f t="shared" si="155"/>
        <v>0</v>
      </c>
      <c r="OLP9" s="26">
        <f t="shared" si="155"/>
        <v>0</v>
      </c>
      <c r="OLQ9" s="26">
        <f t="shared" si="155"/>
        <v>0</v>
      </c>
      <c r="OLR9" s="26">
        <f t="shared" si="155"/>
        <v>0</v>
      </c>
      <c r="OLS9" s="26">
        <f t="shared" si="155"/>
        <v>0</v>
      </c>
      <c r="OLT9" s="26">
        <f t="shared" si="155"/>
        <v>0</v>
      </c>
      <c r="OLU9" s="26">
        <f t="shared" si="155"/>
        <v>0</v>
      </c>
      <c r="OLV9" s="26">
        <f t="shared" si="155"/>
        <v>0</v>
      </c>
      <c r="OLW9" s="26">
        <f t="shared" si="155"/>
        <v>0</v>
      </c>
      <c r="OLX9" s="26">
        <f t="shared" si="155"/>
        <v>0</v>
      </c>
      <c r="OLY9" s="26">
        <f t="shared" si="155"/>
        <v>0</v>
      </c>
      <c r="OLZ9" s="26">
        <f t="shared" si="155"/>
        <v>0</v>
      </c>
      <c r="OMA9" s="26">
        <f t="shared" si="155"/>
        <v>0</v>
      </c>
      <c r="OMB9" s="26">
        <f t="shared" si="155"/>
        <v>0</v>
      </c>
      <c r="OMC9" s="26">
        <f t="shared" si="155"/>
        <v>0</v>
      </c>
      <c r="OMD9" s="26">
        <f t="shared" si="155"/>
        <v>0</v>
      </c>
      <c r="OME9" s="26">
        <f t="shared" si="155"/>
        <v>0</v>
      </c>
      <c r="OMF9" s="26">
        <f t="shared" si="155"/>
        <v>0</v>
      </c>
      <c r="OMG9" s="26">
        <f t="shared" si="155"/>
        <v>0</v>
      </c>
      <c r="OMH9" s="26">
        <f t="shared" si="155"/>
        <v>0</v>
      </c>
      <c r="OMI9" s="26">
        <f t="shared" si="155"/>
        <v>0</v>
      </c>
      <c r="OMJ9" s="26">
        <f t="shared" si="155"/>
        <v>0</v>
      </c>
      <c r="OMK9" s="26">
        <f t="shared" si="155"/>
        <v>0</v>
      </c>
      <c r="OML9" s="26">
        <f t="shared" si="155"/>
        <v>0</v>
      </c>
      <c r="OMM9" s="26">
        <f t="shared" si="155"/>
        <v>0</v>
      </c>
      <c r="OMN9" s="26">
        <f t="shared" si="155"/>
        <v>0</v>
      </c>
      <c r="OMO9" s="26">
        <f t="shared" si="155"/>
        <v>0</v>
      </c>
      <c r="OMP9" s="26">
        <f t="shared" si="155"/>
        <v>0</v>
      </c>
      <c r="OMQ9" s="26">
        <f t="shared" si="155"/>
        <v>0</v>
      </c>
      <c r="OMR9" s="26">
        <f t="shared" si="155"/>
        <v>0</v>
      </c>
      <c r="OMS9" s="26">
        <f t="shared" si="155"/>
        <v>0</v>
      </c>
      <c r="OMT9" s="26">
        <f t="shared" si="155"/>
        <v>0</v>
      </c>
      <c r="OMU9" s="26">
        <f t="shared" si="155"/>
        <v>0</v>
      </c>
      <c r="OMV9" s="26">
        <f t="shared" si="155"/>
        <v>0</v>
      </c>
      <c r="OMW9" s="26">
        <f t="shared" si="155"/>
        <v>0</v>
      </c>
      <c r="OMX9" s="26">
        <f t="shared" si="155"/>
        <v>0</v>
      </c>
      <c r="OMY9" s="26">
        <f t="shared" si="155"/>
        <v>0</v>
      </c>
      <c r="OMZ9" s="26">
        <f t="shared" si="155"/>
        <v>0</v>
      </c>
      <c r="ONA9" s="26">
        <f t="shared" si="155"/>
        <v>0</v>
      </c>
      <c r="ONB9" s="26">
        <f t="shared" si="155"/>
        <v>0</v>
      </c>
      <c r="ONC9" s="26">
        <f t="shared" si="155"/>
        <v>0</v>
      </c>
      <c r="OND9" s="26">
        <f t="shared" si="155"/>
        <v>0</v>
      </c>
      <c r="ONE9" s="26">
        <f t="shared" si="155"/>
        <v>0</v>
      </c>
      <c r="ONF9" s="26">
        <f t="shared" si="155"/>
        <v>0</v>
      </c>
      <c r="ONG9" s="26">
        <f t="shared" si="155"/>
        <v>0</v>
      </c>
      <c r="ONH9" s="26">
        <f t="shared" si="155"/>
        <v>0</v>
      </c>
      <c r="ONI9" s="26">
        <f t="shared" si="155"/>
        <v>0</v>
      </c>
      <c r="ONJ9" s="26">
        <f t="shared" si="155"/>
        <v>0</v>
      </c>
      <c r="ONK9" s="26">
        <f t="shared" si="155"/>
        <v>0</v>
      </c>
      <c r="ONL9" s="26">
        <f t="shared" si="155"/>
        <v>0</v>
      </c>
      <c r="ONM9" s="26">
        <f t="shared" si="155"/>
        <v>0</v>
      </c>
      <c r="ONN9" s="26">
        <f t="shared" si="155"/>
        <v>0</v>
      </c>
      <c r="ONO9" s="26">
        <f t="shared" ref="ONO9:OPZ9" si="156">ONM9+ONK9</f>
        <v>0</v>
      </c>
      <c r="ONP9" s="26">
        <f t="shared" si="156"/>
        <v>0</v>
      </c>
      <c r="ONQ9" s="26">
        <f t="shared" si="156"/>
        <v>0</v>
      </c>
      <c r="ONR9" s="26">
        <f t="shared" si="156"/>
        <v>0</v>
      </c>
      <c r="ONS9" s="26">
        <f t="shared" si="156"/>
        <v>0</v>
      </c>
      <c r="ONT9" s="26">
        <f t="shared" si="156"/>
        <v>0</v>
      </c>
      <c r="ONU9" s="26">
        <f t="shared" si="156"/>
        <v>0</v>
      </c>
      <c r="ONV9" s="26">
        <f t="shared" si="156"/>
        <v>0</v>
      </c>
      <c r="ONW9" s="26">
        <f t="shared" si="156"/>
        <v>0</v>
      </c>
      <c r="ONX9" s="26">
        <f t="shared" si="156"/>
        <v>0</v>
      </c>
      <c r="ONY9" s="26">
        <f t="shared" si="156"/>
        <v>0</v>
      </c>
      <c r="ONZ9" s="26">
        <f t="shared" si="156"/>
        <v>0</v>
      </c>
      <c r="OOA9" s="26">
        <f t="shared" si="156"/>
        <v>0</v>
      </c>
      <c r="OOB9" s="26">
        <f t="shared" si="156"/>
        <v>0</v>
      </c>
      <c r="OOC9" s="26">
        <f t="shared" si="156"/>
        <v>0</v>
      </c>
      <c r="OOD9" s="26">
        <f t="shared" si="156"/>
        <v>0</v>
      </c>
      <c r="OOE9" s="26">
        <f t="shared" si="156"/>
        <v>0</v>
      </c>
      <c r="OOF9" s="26">
        <f t="shared" si="156"/>
        <v>0</v>
      </c>
      <c r="OOG9" s="26">
        <f t="shared" si="156"/>
        <v>0</v>
      </c>
      <c r="OOH9" s="26">
        <f t="shared" si="156"/>
        <v>0</v>
      </c>
      <c r="OOI9" s="26">
        <f t="shared" si="156"/>
        <v>0</v>
      </c>
      <c r="OOJ9" s="26">
        <f t="shared" si="156"/>
        <v>0</v>
      </c>
      <c r="OOK9" s="26">
        <f t="shared" si="156"/>
        <v>0</v>
      </c>
      <c r="OOL9" s="26">
        <f t="shared" si="156"/>
        <v>0</v>
      </c>
      <c r="OOM9" s="26">
        <f t="shared" si="156"/>
        <v>0</v>
      </c>
      <c r="OON9" s="26">
        <f t="shared" si="156"/>
        <v>0</v>
      </c>
      <c r="OOO9" s="26">
        <f t="shared" si="156"/>
        <v>0</v>
      </c>
      <c r="OOP9" s="26">
        <f t="shared" si="156"/>
        <v>0</v>
      </c>
      <c r="OOQ9" s="26">
        <f t="shared" si="156"/>
        <v>0</v>
      </c>
      <c r="OOR9" s="26">
        <f t="shared" si="156"/>
        <v>0</v>
      </c>
      <c r="OOS9" s="26">
        <f t="shared" si="156"/>
        <v>0</v>
      </c>
      <c r="OOT9" s="26">
        <f t="shared" si="156"/>
        <v>0</v>
      </c>
      <c r="OOU9" s="26">
        <f t="shared" si="156"/>
        <v>0</v>
      </c>
      <c r="OOV9" s="26">
        <f t="shared" si="156"/>
        <v>0</v>
      </c>
      <c r="OOW9" s="26">
        <f t="shared" si="156"/>
        <v>0</v>
      </c>
      <c r="OOX9" s="26">
        <f t="shared" si="156"/>
        <v>0</v>
      </c>
      <c r="OOY9" s="26">
        <f t="shared" si="156"/>
        <v>0</v>
      </c>
      <c r="OOZ9" s="26">
        <f t="shared" si="156"/>
        <v>0</v>
      </c>
      <c r="OPA9" s="26">
        <f t="shared" si="156"/>
        <v>0</v>
      </c>
      <c r="OPB9" s="26">
        <f t="shared" si="156"/>
        <v>0</v>
      </c>
      <c r="OPC9" s="26">
        <f t="shared" si="156"/>
        <v>0</v>
      </c>
      <c r="OPD9" s="26">
        <f t="shared" si="156"/>
        <v>0</v>
      </c>
      <c r="OPE9" s="26">
        <f t="shared" si="156"/>
        <v>0</v>
      </c>
      <c r="OPF9" s="26">
        <f t="shared" si="156"/>
        <v>0</v>
      </c>
      <c r="OPG9" s="26">
        <f t="shared" si="156"/>
        <v>0</v>
      </c>
      <c r="OPH9" s="26">
        <f t="shared" si="156"/>
        <v>0</v>
      </c>
      <c r="OPI9" s="26">
        <f t="shared" si="156"/>
        <v>0</v>
      </c>
      <c r="OPJ9" s="26">
        <f t="shared" si="156"/>
        <v>0</v>
      </c>
      <c r="OPK9" s="26">
        <f t="shared" si="156"/>
        <v>0</v>
      </c>
      <c r="OPL9" s="26">
        <f t="shared" si="156"/>
        <v>0</v>
      </c>
      <c r="OPM9" s="26">
        <f t="shared" si="156"/>
        <v>0</v>
      </c>
      <c r="OPN9" s="26">
        <f t="shared" si="156"/>
        <v>0</v>
      </c>
      <c r="OPO9" s="26">
        <f t="shared" si="156"/>
        <v>0</v>
      </c>
      <c r="OPP9" s="26">
        <f t="shared" si="156"/>
        <v>0</v>
      </c>
      <c r="OPQ9" s="26">
        <f t="shared" si="156"/>
        <v>0</v>
      </c>
      <c r="OPR9" s="26">
        <f t="shared" si="156"/>
        <v>0</v>
      </c>
      <c r="OPS9" s="26">
        <f t="shared" si="156"/>
        <v>0</v>
      </c>
      <c r="OPT9" s="26">
        <f t="shared" si="156"/>
        <v>0</v>
      </c>
      <c r="OPU9" s="26">
        <f t="shared" si="156"/>
        <v>0</v>
      </c>
      <c r="OPV9" s="26">
        <f t="shared" si="156"/>
        <v>0</v>
      </c>
      <c r="OPW9" s="26">
        <f t="shared" si="156"/>
        <v>0</v>
      </c>
      <c r="OPX9" s="26">
        <f t="shared" si="156"/>
        <v>0</v>
      </c>
      <c r="OPY9" s="26">
        <f t="shared" si="156"/>
        <v>0</v>
      </c>
      <c r="OPZ9" s="26">
        <f t="shared" si="156"/>
        <v>0</v>
      </c>
      <c r="OQA9" s="26">
        <f t="shared" ref="OQA9:OSL9" si="157">OPY9+OPW9</f>
        <v>0</v>
      </c>
      <c r="OQB9" s="26">
        <f t="shared" si="157"/>
        <v>0</v>
      </c>
      <c r="OQC9" s="26">
        <f t="shared" si="157"/>
        <v>0</v>
      </c>
      <c r="OQD9" s="26">
        <f t="shared" si="157"/>
        <v>0</v>
      </c>
      <c r="OQE9" s="26">
        <f t="shared" si="157"/>
        <v>0</v>
      </c>
      <c r="OQF9" s="26">
        <f t="shared" si="157"/>
        <v>0</v>
      </c>
      <c r="OQG9" s="26">
        <f t="shared" si="157"/>
        <v>0</v>
      </c>
      <c r="OQH9" s="26">
        <f t="shared" si="157"/>
        <v>0</v>
      </c>
      <c r="OQI9" s="26">
        <f t="shared" si="157"/>
        <v>0</v>
      </c>
      <c r="OQJ9" s="26">
        <f t="shared" si="157"/>
        <v>0</v>
      </c>
      <c r="OQK9" s="26">
        <f t="shared" si="157"/>
        <v>0</v>
      </c>
      <c r="OQL9" s="26">
        <f t="shared" si="157"/>
        <v>0</v>
      </c>
      <c r="OQM9" s="26">
        <f t="shared" si="157"/>
        <v>0</v>
      </c>
      <c r="OQN9" s="26">
        <f t="shared" si="157"/>
        <v>0</v>
      </c>
      <c r="OQO9" s="26">
        <f t="shared" si="157"/>
        <v>0</v>
      </c>
      <c r="OQP9" s="26">
        <f t="shared" si="157"/>
        <v>0</v>
      </c>
      <c r="OQQ9" s="26">
        <f t="shared" si="157"/>
        <v>0</v>
      </c>
      <c r="OQR9" s="26">
        <f t="shared" si="157"/>
        <v>0</v>
      </c>
      <c r="OQS9" s="26">
        <f t="shared" si="157"/>
        <v>0</v>
      </c>
      <c r="OQT9" s="26">
        <f t="shared" si="157"/>
        <v>0</v>
      </c>
      <c r="OQU9" s="26">
        <f t="shared" si="157"/>
        <v>0</v>
      </c>
      <c r="OQV9" s="26">
        <f t="shared" si="157"/>
        <v>0</v>
      </c>
      <c r="OQW9" s="26">
        <f t="shared" si="157"/>
        <v>0</v>
      </c>
      <c r="OQX9" s="26">
        <f t="shared" si="157"/>
        <v>0</v>
      </c>
      <c r="OQY9" s="26">
        <f t="shared" si="157"/>
        <v>0</v>
      </c>
      <c r="OQZ9" s="26">
        <f t="shared" si="157"/>
        <v>0</v>
      </c>
      <c r="ORA9" s="26">
        <f t="shared" si="157"/>
        <v>0</v>
      </c>
      <c r="ORB9" s="26">
        <f t="shared" si="157"/>
        <v>0</v>
      </c>
      <c r="ORC9" s="26">
        <f t="shared" si="157"/>
        <v>0</v>
      </c>
      <c r="ORD9" s="26">
        <f t="shared" si="157"/>
        <v>0</v>
      </c>
      <c r="ORE9" s="26">
        <f t="shared" si="157"/>
        <v>0</v>
      </c>
      <c r="ORF9" s="26">
        <f t="shared" si="157"/>
        <v>0</v>
      </c>
      <c r="ORG9" s="26">
        <f t="shared" si="157"/>
        <v>0</v>
      </c>
      <c r="ORH9" s="26">
        <f t="shared" si="157"/>
        <v>0</v>
      </c>
      <c r="ORI9" s="26">
        <f t="shared" si="157"/>
        <v>0</v>
      </c>
      <c r="ORJ9" s="26">
        <f t="shared" si="157"/>
        <v>0</v>
      </c>
      <c r="ORK9" s="26">
        <f t="shared" si="157"/>
        <v>0</v>
      </c>
      <c r="ORL9" s="26">
        <f t="shared" si="157"/>
        <v>0</v>
      </c>
      <c r="ORM9" s="26">
        <f t="shared" si="157"/>
        <v>0</v>
      </c>
      <c r="ORN9" s="26">
        <f t="shared" si="157"/>
        <v>0</v>
      </c>
      <c r="ORO9" s="26">
        <f t="shared" si="157"/>
        <v>0</v>
      </c>
      <c r="ORP9" s="26">
        <f t="shared" si="157"/>
        <v>0</v>
      </c>
      <c r="ORQ9" s="26">
        <f t="shared" si="157"/>
        <v>0</v>
      </c>
      <c r="ORR9" s="26">
        <f t="shared" si="157"/>
        <v>0</v>
      </c>
      <c r="ORS9" s="26">
        <f t="shared" si="157"/>
        <v>0</v>
      </c>
      <c r="ORT9" s="26">
        <f t="shared" si="157"/>
        <v>0</v>
      </c>
      <c r="ORU9" s="26">
        <f t="shared" si="157"/>
        <v>0</v>
      </c>
      <c r="ORV9" s="26">
        <f t="shared" si="157"/>
        <v>0</v>
      </c>
      <c r="ORW9" s="26">
        <f t="shared" si="157"/>
        <v>0</v>
      </c>
      <c r="ORX9" s="26">
        <f t="shared" si="157"/>
        <v>0</v>
      </c>
      <c r="ORY9" s="26">
        <f t="shared" si="157"/>
        <v>0</v>
      </c>
      <c r="ORZ9" s="26">
        <f t="shared" si="157"/>
        <v>0</v>
      </c>
      <c r="OSA9" s="26">
        <f t="shared" si="157"/>
        <v>0</v>
      </c>
      <c r="OSB9" s="26">
        <f t="shared" si="157"/>
        <v>0</v>
      </c>
      <c r="OSC9" s="26">
        <f t="shared" si="157"/>
        <v>0</v>
      </c>
      <c r="OSD9" s="26">
        <f t="shared" si="157"/>
        <v>0</v>
      </c>
      <c r="OSE9" s="26">
        <f t="shared" si="157"/>
        <v>0</v>
      </c>
      <c r="OSF9" s="26">
        <f t="shared" si="157"/>
        <v>0</v>
      </c>
      <c r="OSG9" s="26">
        <f t="shared" si="157"/>
        <v>0</v>
      </c>
      <c r="OSH9" s="26">
        <f t="shared" si="157"/>
        <v>0</v>
      </c>
      <c r="OSI9" s="26">
        <f t="shared" si="157"/>
        <v>0</v>
      </c>
      <c r="OSJ9" s="26">
        <f t="shared" si="157"/>
        <v>0</v>
      </c>
      <c r="OSK9" s="26">
        <f t="shared" si="157"/>
        <v>0</v>
      </c>
      <c r="OSL9" s="26">
        <f t="shared" si="157"/>
        <v>0</v>
      </c>
      <c r="OSM9" s="26">
        <f t="shared" ref="OSM9:OUX9" si="158">OSK9+OSI9</f>
        <v>0</v>
      </c>
      <c r="OSN9" s="26">
        <f t="shared" si="158"/>
        <v>0</v>
      </c>
      <c r="OSO9" s="26">
        <f t="shared" si="158"/>
        <v>0</v>
      </c>
      <c r="OSP9" s="26">
        <f t="shared" si="158"/>
        <v>0</v>
      </c>
      <c r="OSQ9" s="26">
        <f t="shared" si="158"/>
        <v>0</v>
      </c>
      <c r="OSR9" s="26">
        <f t="shared" si="158"/>
        <v>0</v>
      </c>
      <c r="OSS9" s="26">
        <f t="shared" si="158"/>
        <v>0</v>
      </c>
      <c r="OST9" s="26">
        <f t="shared" si="158"/>
        <v>0</v>
      </c>
      <c r="OSU9" s="26">
        <f t="shared" si="158"/>
        <v>0</v>
      </c>
      <c r="OSV9" s="26">
        <f t="shared" si="158"/>
        <v>0</v>
      </c>
      <c r="OSW9" s="26">
        <f t="shared" si="158"/>
        <v>0</v>
      </c>
      <c r="OSX9" s="26">
        <f t="shared" si="158"/>
        <v>0</v>
      </c>
      <c r="OSY9" s="26">
        <f t="shared" si="158"/>
        <v>0</v>
      </c>
      <c r="OSZ9" s="26">
        <f t="shared" si="158"/>
        <v>0</v>
      </c>
      <c r="OTA9" s="26">
        <f t="shared" si="158"/>
        <v>0</v>
      </c>
      <c r="OTB9" s="26">
        <f t="shared" si="158"/>
        <v>0</v>
      </c>
      <c r="OTC9" s="26">
        <f t="shared" si="158"/>
        <v>0</v>
      </c>
      <c r="OTD9" s="26">
        <f t="shared" si="158"/>
        <v>0</v>
      </c>
      <c r="OTE9" s="26">
        <f t="shared" si="158"/>
        <v>0</v>
      </c>
      <c r="OTF9" s="26">
        <f t="shared" si="158"/>
        <v>0</v>
      </c>
      <c r="OTG9" s="26">
        <f t="shared" si="158"/>
        <v>0</v>
      </c>
      <c r="OTH9" s="26">
        <f t="shared" si="158"/>
        <v>0</v>
      </c>
      <c r="OTI9" s="26">
        <f t="shared" si="158"/>
        <v>0</v>
      </c>
      <c r="OTJ9" s="26">
        <f t="shared" si="158"/>
        <v>0</v>
      </c>
      <c r="OTK9" s="26">
        <f t="shared" si="158"/>
        <v>0</v>
      </c>
      <c r="OTL9" s="26">
        <f t="shared" si="158"/>
        <v>0</v>
      </c>
      <c r="OTM9" s="26">
        <f t="shared" si="158"/>
        <v>0</v>
      </c>
      <c r="OTN9" s="26">
        <f t="shared" si="158"/>
        <v>0</v>
      </c>
      <c r="OTO9" s="26">
        <f t="shared" si="158"/>
        <v>0</v>
      </c>
      <c r="OTP9" s="26">
        <f t="shared" si="158"/>
        <v>0</v>
      </c>
      <c r="OTQ9" s="26">
        <f t="shared" si="158"/>
        <v>0</v>
      </c>
      <c r="OTR9" s="26">
        <f t="shared" si="158"/>
        <v>0</v>
      </c>
      <c r="OTS9" s="26">
        <f t="shared" si="158"/>
        <v>0</v>
      </c>
      <c r="OTT9" s="26">
        <f t="shared" si="158"/>
        <v>0</v>
      </c>
      <c r="OTU9" s="26">
        <f t="shared" si="158"/>
        <v>0</v>
      </c>
      <c r="OTV9" s="26">
        <f t="shared" si="158"/>
        <v>0</v>
      </c>
      <c r="OTW9" s="26">
        <f t="shared" si="158"/>
        <v>0</v>
      </c>
      <c r="OTX9" s="26">
        <f t="shared" si="158"/>
        <v>0</v>
      </c>
      <c r="OTY9" s="26">
        <f t="shared" si="158"/>
        <v>0</v>
      </c>
      <c r="OTZ9" s="26">
        <f t="shared" si="158"/>
        <v>0</v>
      </c>
      <c r="OUA9" s="26">
        <f t="shared" si="158"/>
        <v>0</v>
      </c>
      <c r="OUB9" s="26">
        <f t="shared" si="158"/>
        <v>0</v>
      </c>
      <c r="OUC9" s="26">
        <f t="shared" si="158"/>
        <v>0</v>
      </c>
      <c r="OUD9" s="26">
        <f t="shared" si="158"/>
        <v>0</v>
      </c>
      <c r="OUE9" s="26">
        <f t="shared" si="158"/>
        <v>0</v>
      </c>
      <c r="OUF9" s="26">
        <f t="shared" si="158"/>
        <v>0</v>
      </c>
      <c r="OUG9" s="26">
        <f t="shared" si="158"/>
        <v>0</v>
      </c>
      <c r="OUH9" s="26">
        <f t="shared" si="158"/>
        <v>0</v>
      </c>
      <c r="OUI9" s="26">
        <f t="shared" si="158"/>
        <v>0</v>
      </c>
      <c r="OUJ9" s="26">
        <f t="shared" si="158"/>
        <v>0</v>
      </c>
      <c r="OUK9" s="26">
        <f t="shared" si="158"/>
        <v>0</v>
      </c>
      <c r="OUL9" s="26">
        <f t="shared" si="158"/>
        <v>0</v>
      </c>
      <c r="OUM9" s="26">
        <f t="shared" si="158"/>
        <v>0</v>
      </c>
      <c r="OUN9" s="26">
        <f t="shared" si="158"/>
        <v>0</v>
      </c>
      <c r="OUO9" s="26">
        <f t="shared" si="158"/>
        <v>0</v>
      </c>
      <c r="OUP9" s="26">
        <f t="shared" si="158"/>
        <v>0</v>
      </c>
      <c r="OUQ9" s="26">
        <f t="shared" si="158"/>
        <v>0</v>
      </c>
      <c r="OUR9" s="26">
        <f t="shared" si="158"/>
        <v>0</v>
      </c>
      <c r="OUS9" s="26">
        <f t="shared" si="158"/>
        <v>0</v>
      </c>
      <c r="OUT9" s="26">
        <f t="shared" si="158"/>
        <v>0</v>
      </c>
      <c r="OUU9" s="26">
        <f t="shared" si="158"/>
        <v>0</v>
      </c>
      <c r="OUV9" s="26">
        <f t="shared" si="158"/>
        <v>0</v>
      </c>
      <c r="OUW9" s="26">
        <f t="shared" si="158"/>
        <v>0</v>
      </c>
      <c r="OUX9" s="26">
        <f t="shared" si="158"/>
        <v>0</v>
      </c>
      <c r="OUY9" s="26">
        <f t="shared" ref="OUY9:OXJ9" si="159">OUW9+OUU9</f>
        <v>0</v>
      </c>
      <c r="OUZ9" s="26">
        <f t="shared" si="159"/>
        <v>0</v>
      </c>
      <c r="OVA9" s="26">
        <f t="shared" si="159"/>
        <v>0</v>
      </c>
      <c r="OVB9" s="26">
        <f t="shared" si="159"/>
        <v>0</v>
      </c>
      <c r="OVC9" s="26">
        <f t="shared" si="159"/>
        <v>0</v>
      </c>
      <c r="OVD9" s="26">
        <f t="shared" si="159"/>
        <v>0</v>
      </c>
      <c r="OVE9" s="26">
        <f t="shared" si="159"/>
        <v>0</v>
      </c>
      <c r="OVF9" s="26">
        <f t="shared" si="159"/>
        <v>0</v>
      </c>
      <c r="OVG9" s="26">
        <f t="shared" si="159"/>
        <v>0</v>
      </c>
      <c r="OVH9" s="26">
        <f t="shared" si="159"/>
        <v>0</v>
      </c>
      <c r="OVI9" s="26">
        <f t="shared" si="159"/>
        <v>0</v>
      </c>
      <c r="OVJ9" s="26">
        <f t="shared" si="159"/>
        <v>0</v>
      </c>
      <c r="OVK9" s="26">
        <f t="shared" si="159"/>
        <v>0</v>
      </c>
      <c r="OVL9" s="26">
        <f t="shared" si="159"/>
        <v>0</v>
      </c>
      <c r="OVM9" s="26">
        <f t="shared" si="159"/>
        <v>0</v>
      </c>
      <c r="OVN9" s="26">
        <f t="shared" si="159"/>
        <v>0</v>
      </c>
      <c r="OVO9" s="26">
        <f t="shared" si="159"/>
        <v>0</v>
      </c>
      <c r="OVP9" s="26">
        <f t="shared" si="159"/>
        <v>0</v>
      </c>
      <c r="OVQ9" s="26">
        <f t="shared" si="159"/>
        <v>0</v>
      </c>
      <c r="OVR9" s="26">
        <f t="shared" si="159"/>
        <v>0</v>
      </c>
      <c r="OVS9" s="26">
        <f t="shared" si="159"/>
        <v>0</v>
      </c>
      <c r="OVT9" s="26">
        <f t="shared" si="159"/>
        <v>0</v>
      </c>
      <c r="OVU9" s="26">
        <f t="shared" si="159"/>
        <v>0</v>
      </c>
      <c r="OVV9" s="26">
        <f t="shared" si="159"/>
        <v>0</v>
      </c>
      <c r="OVW9" s="26">
        <f t="shared" si="159"/>
        <v>0</v>
      </c>
      <c r="OVX9" s="26">
        <f t="shared" si="159"/>
        <v>0</v>
      </c>
      <c r="OVY9" s="26">
        <f t="shared" si="159"/>
        <v>0</v>
      </c>
      <c r="OVZ9" s="26">
        <f t="shared" si="159"/>
        <v>0</v>
      </c>
      <c r="OWA9" s="26">
        <f t="shared" si="159"/>
        <v>0</v>
      </c>
      <c r="OWB9" s="26">
        <f t="shared" si="159"/>
        <v>0</v>
      </c>
      <c r="OWC9" s="26">
        <f t="shared" si="159"/>
        <v>0</v>
      </c>
      <c r="OWD9" s="26">
        <f t="shared" si="159"/>
        <v>0</v>
      </c>
      <c r="OWE9" s="26">
        <f t="shared" si="159"/>
        <v>0</v>
      </c>
      <c r="OWF9" s="26">
        <f t="shared" si="159"/>
        <v>0</v>
      </c>
      <c r="OWG9" s="26">
        <f t="shared" si="159"/>
        <v>0</v>
      </c>
      <c r="OWH9" s="26">
        <f t="shared" si="159"/>
        <v>0</v>
      </c>
      <c r="OWI9" s="26">
        <f t="shared" si="159"/>
        <v>0</v>
      </c>
      <c r="OWJ9" s="26">
        <f t="shared" si="159"/>
        <v>0</v>
      </c>
      <c r="OWK9" s="26">
        <f t="shared" si="159"/>
        <v>0</v>
      </c>
      <c r="OWL9" s="26">
        <f t="shared" si="159"/>
        <v>0</v>
      </c>
      <c r="OWM9" s="26">
        <f t="shared" si="159"/>
        <v>0</v>
      </c>
      <c r="OWN9" s="26">
        <f t="shared" si="159"/>
        <v>0</v>
      </c>
      <c r="OWO9" s="26">
        <f t="shared" si="159"/>
        <v>0</v>
      </c>
      <c r="OWP9" s="26">
        <f t="shared" si="159"/>
        <v>0</v>
      </c>
      <c r="OWQ9" s="26">
        <f t="shared" si="159"/>
        <v>0</v>
      </c>
      <c r="OWR9" s="26">
        <f t="shared" si="159"/>
        <v>0</v>
      </c>
      <c r="OWS9" s="26">
        <f t="shared" si="159"/>
        <v>0</v>
      </c>
      <c r="OWT9" s="26">
        <f t="shared" si="159"/>
        <v>0</v>
      </c>
      <c r="OWU9" s="26">
        <f t="shared" si="159"/>
        <v>0</v>
      </c>
      <c r="OWV9" s="26">
        <f t="shared" si="159"/>
        <v>0</v>
      </c>
      <c r="OWW9" s="26">
        <f t="shared" si="159"/>
        <v>0</v>
      </c>
      <c r="OWX9" s="26">
        <f t="shared" si="159"/>
        <v>0</v>
      </c>
      <c r="OWY9" s="26">
        <f t="shared" si="159"/>
        <v>0</v>
      </c>
      <c r="OWZ9" s="26">
        <f t="shared" si="159"/>
        <v>0</v>
      </c>
      <c r="OXA9" s="26">
        <f t="shared" si="159"/>
        <v>0</v>
      </c>
      <c r="OXB9" s="26">
        <f t="shared" si="159"/>
        <v>0</v>
      </c>
      <c r="OXC9" s="26">
        <f t="shared" si="159"/>
        <v>0</v>
      </c>
      <c r="OXD9" s="26">
        <f t="shared" si="159"/>
        <v>0</v>
      </c>
      <c r="OXE9" s="26">
        <f t="shared" si="159"/>
        <v>0</v>
      </c>
      <c r="OXF9" s="26">
        <f t="shared" si="159"/>
        <v>0</v>
      </c>
      <c r="OXG9" s="26">
        <f t="shared" si="159"/>
        <v>0</v>
      </c>
      <c r="OXH9" s="26">
        <f t="shared" si="159"/>
        <v>0</v>
      </c>
      <c r="OXI9" s="26">
        <f t="shared" si="159"/>
        <v>0</v>
      </c>
      <c r="OXJ9" s="26">
        <f t="shared" si="159"/>
        <v>0</v>
      </c>
      <c r="OXK9" s="26">
        <f t="shared" ref="OXK9:OZV9" si="160">OXI9+OXG9</f>
        <v>0</v>
      </c>
      <c r="OXL9" s="26">
        <f t="shared" si="160"/>
        <v>0</v>
      </c>
      <c r="OXM9" s="26">
        <f t="shared" si="160"/>
        <v>0</v>
      </c>
      <c r="OXN9" s="26">
        <f t="shared" si="160"/>
        <v>0</v>
      </c>
      <c r="OXO9" s="26">
        <f t="shared" si="160"/>
        <v>0</v>
      </c>
      <c r="OXP9" s="26">
        <f t="shared" si="160"/>
        <v>0</v>
      </c>
      <c r="OXQ9" s="26">
        <f t="shared" si="160"/>
        <v>0</v>
      </c>
      <c r="OXR9" s="26">
        <f t="shared" si="160"/>
        <v>0</v>
      </c>
      <c r="OXS9" s="26">
        <f t="shared" si="160"/>
        <v>0</v>
      </c>
      <c r="OXT9" s="26">
        <f t="shared" si="160"/>
        <v>0</v>
      </c>
      <c r="OXU9" s="26">
        <f t="shared" si="160"/>
        <v>0</v>
      </c>
      <c r="OXV9" s="26">
        <f t="shared" si="160"/>
        <v>0</v>
      </c>
      <c r="OXW9" s="26">
        <f t="shared" si="160"/>
        <v>0</v>
      </c>
      <c r="OXX9" s="26">
        <f t="shared" si="160"/>
        <v>0</v>
      </c>
      <c r="OXY9" s="26">
        <f t="shared" si="160"/>
        <v>0</v>
      </c>
      <c r="OXZ9" s="26">
        <f t="shared" si="160"/>
        <v>0</v>
      </c>
      <c r="OYA9" s="26">
        <f t="shared" si="160"/>
        <v>0</v>
      </c>
      <c r="OYB9" s="26">
        <f t="shared" si="160"/>
        <v>0</v>
      </c>
      <c r="OYC9" s="26">
        <f t="shared" si="160"/>
        <v>0</v>
      </c>
      <c r="OYD9" s="26">
        <f t="shared" si="160"/>
        <v>0</v>
      </c>
      <c r="OYE9" s="26">
        <f t="shared" si="160"/>
        <v>0</v>
      </c>
      <c r="OYF9" s="26">
        <f t="shared" si="160"/>
        <v>0</v>
      </c>
      <c r="OYG9" s="26">
        <f t="shared" si="160"/>
        <v>0</v>
      </c>
      <c r="OYH9" s="26">
        <f t="shared" si="160"/>
        <v>0</v>
      </c>
      <c r="OYI9" s="26">
        <f t="shared" si="160"/>
        <v>0</v>
      </c>
      <c r="OYJ9" s="26">
        <f t="shared" si="160"/>
        <v>0</v>
      </c>
      <c r="OYK9" s="26">
        <f t="shared" si="160"/>
        <v>0</v>
      </c>
      <c r="OYL9" s="26">
        <f t="shared" si="160"/>
        <v>0</v>
      </c>
      <c r="OYM9" s="26">
        <f t="shared" si="160"/>
        <v>0</v>
      </c>
      <c r="OYN9" s="26">
        <f t="shared" si="160"/>
        <v>0</v>
      </c>
      <c r="OYO9" s="26">
        <f t="shared" si="160"/>
        <v>0</v>
      </c>
      <c r="OYP9" s="26">
        <f t="shared" si="160"/>
        <v>0</v>
      </c>
      <c r="OYQ9" s="26">
        <f t="shared" si="160"/>
        <v>0</v>
      </c>
      <c r="OYR9" s="26">
        <f t="shared" si="160"/>
        <v>0</v>
      </c>
      <c r="OYS9" s="26">
        <f t="shared" si="160"/>
        <v>0</v>
      </c>
      <c r="OYT9" s="26">
        <f t="shared" si="160"/>
        <v>0</v>
      </c>
      <c r="OYU9" s="26">
        <f t="shared" si="160"/>
        <v>0</v>
      </c>
      <c r="OYV9" s="26">
        <f t="shared" si="160"/>
        <v>0</v>
      </c>
      <c r="OYW9" s="26">
        <f t="shared" si="160"/>
        <v>0</v>
      </c>
      <c r="OYX9" s="26">
        <f t="shared" si="160"/>
        <v>0</v>
      </c>
      <c r="OYY9" s="26">
        <f t="shared" si="160"/>
        <v>0</v>
      </c>
      <c r="OYZ9" s="26">
        <f t="shared" si="160"/>
        <v>0</v>
      </c>
      <c r="OZA9" s="26">
        <f t="shared" si="160"/>
        <v>0</v>
      </c>
      <c r="OZB9" s="26">
        <f t="shared" si="160"/>
        <v>0</v>
      </c>
      <c r="OZC9" s="26">
        <f t="shared" si="160"/>
        <v>0</v>
      </c>
      <c r="OZD9" s="26">
        <f t="shared" si="160"/>
        <v>0</v>
      </c>
      <c r="OZE9" s="26">
        <f t="shared" si="160"/>
        <v>0</v>
      </c>
      <c r="OZF9" s="26">
        <f t="shared" si="160"/>
        <v>0</v>
      </c>
      <c r="OZG9" s="26">
        <f t="shared" si="160"/>
        <v>0</v>
      </c>
      <c r="OZH9" s="26">
        <f t="shared" si="160"/>
        <v>0</v>
      </c>
      <c r="OZI9" s="26">
        <f t="shared" si="160"/>
        <v>0</v>
      </c>
      <c r="OZJ9" s="26">
        <f t="shared" si="160"/>
        <v>0</v>
      </c>
      <c r="OZK9" s="26">
        <f t="shared" si="160"/>
        <v>0</v>
      </c>
      <c r="OZL9" s="26">
        <f t="shared" si="160"/>
        <v>0</v>
      </c>
      <c r="OZM9" s="26">
        <f t="shared" si="160"/>
        <v>0</v>
      </c>
      <c r="OZN9" s="26">
        <f t="shared" si="160"/>
        <v>0</v>
      </c>
      <c r="OZO9" s="26">
        <f t="shared" si="160"/>
        <v>0</v>
      </c>
      <c r="OZP9" s="26">
        <f t="shared" si="160"/>
        <v>0</v>
      </c>
      <c r="OZQ9" s="26">
        <f t="shared" si="160"/>
        <v>0</v>
      </c>
      <c r="OZR9" s="26">
        <f t="shared" si="160"/>
        <v>0</v>
      </c>
      <c r="OZS9" s="26">
        <f t="shared" si="160"/>
        <v>0</v>
      </c>
      <c r="OZT9" s="26">
        <f t="shared" si="160"/>
        <v>0</v>
      </c>
      <c r="OZU9" s="26">
        <f t="shared" si="160"/>
        <v>0</v>
      </c>
      <c r="OZV9" s="26">
        <f t="shared" si="160"/>
        <v>0</v>
      </c>
      <c r="OZW9" s="26">
        <f t="shared" ref="OZW9:PCH9" si="161">OZU9+OZS9</f>
        <v>0</v>
      </c>
      <c r="OZX9" s="26">
        <f t="shared" si="161"/>
        <v>0</v>
      </c>
      <c r="OZY9" s="26">
        <f t="shared" si="161"/>
        <v>0</v>
      </c>
      <c r="OZZ9" s="26">
        <f t="shared" si="161"/>
        <v>0</v>
      </c>
      <c r="PAA9" s="26">
        <f t="shared" si="161"/>
        <v>0</v>
      </c>
      <c r="PAB9" s="26">
        <f t="shared" si="161"/>
        <v>0</v>
      </c>
      <c r="PAC9" s="26">
        <f t="shared" si="161"/>
        <v>0</v>
      </c>
      <c r="PAD9" s="26">
        <f t="shared" si="161"/>
        <v>0</v>
      </c>
      <c r="PAE9" s="26">
        <f t="shared" si="161"/>
        <v>0</v>
      </c>
      <c r="PAF9" s="26">
        <f t="shared" si="161"/>
        <v>0</v>
      </c>
      <c r="PAG9" s="26">
        <f t="shared" si="161"/>
        <v>0</v>
      </c>
      <c r="PAH9" s="26">
        <f t="shared" si="161"/>
        <v>0</v>
      </c>
      <c r="PAI9" s="26">
        <f t="shared" si="161"/>
        <v>0</v>
      </c>
      <c r="PAJ9" s="26">
        <f t="shared" si="161"/>
        <v>0</v>
      </c>
      <c r="PAK9" s="26">
        <f t="shared" si="161"/>
        <v>0</v>
      </c>
      <c r="PAL9" s="26">
        <f t="shared" si="161"/>
        <v>0</v>
      </c>
      <c r="PAM9" s="26">
        <f t="shared" si="161"/>
        <v>0</v>
      </c>
      <c r="PAN9" s="26">
        <f t="shared" si="161"/>
        <v>0</v>
      </c>
      <c r="PAO9" s="26">
        <f t="shared" si="161"/>
        <v>0</v>
      </c>
      <c r="PAP9" s="26">
        <f t="shared" si="161"/>
        <v>0</v>
      </c>
      <c r="PAQ9" s="26">
        <f t="shared" si="161"/>
        <v>0</v>
      </c>
      <c r="PAR9" s="26">
        <f t="shared" si="161"/>
        <v>0</v>
      </c>
      <c r="PAS9" s="26">
        <f t="shared" si="161"/>
        <v>0</v>
      </c>
      <c r="PAT9" s="26">
        <f t="shared" si="161"/>
        <v>0</v>
      </c>
      <c r="PAU9" s="26">
        <f t="shared" si="161"/>
        <v>0</v>
      </c>
      <c r="PAV9" s="26">
        <f t="shared" si="161"/>
        <v>0</v>
      </c>
      <c r="PAW9" s="26">
        <f t="shared" si="161"/>
        <v>0</v>
      </c>
      <c r="PAX9" s="26">
        <f t="shared" si="161"/>
        <v>0</v>
      </c>
      <c r="PAY9" s="26">
        <f t="shared" si="161"/>
        <v>0</v>
      </c>
      <c r="PAZ9" s="26">
        <f t="shared" si="161"/>
        <v>0</v>
      </c>
      <c r="PBA9" s="26">
        <f t="shared" si="161"/>
        <v>0</v>
      </c>
      <c r="PBB9" s="26">
        <f t="shared" si="161"/>
        <v>0</v>
      </c>
      <c r="PBC9" s="26">
        <f t="shared" si="161"/>
        <v>0</v>
      </c>
      <c r="PBD9" s="26">
        <f t="shared" si="161"/>
        <v>0</v>
      </c>
      <c r="PBE9" s="26">
        <f t="shared" si="161"/>
        <v>0</v>
      </c>
      <c r="PBF9" s="26">
        <f t="shared" si="161"/>
        <v>0</v>
      </c>
      <c r="PBG9" s="26">
        <f t="shared" si="161"/>
        <v>0</v>
      </c>
      <c r="PBH9" s="26">
        <f t="shared" si="161"/>
        <v>0</v>
      </c>
      <c r="PBI9" s="26">
        <f t="shared" si="161"/>
        <v>0</v>
      </c>
      <c r="PBJ9" s="26">
        <f t="shared" si="161"/>
        <v>0</v>
      </c>
      <c r="PBK9" s="26">
        <f t="shared" si="161"/>
        <v>0</v>
      </c>
      <c r="PBL9" s="26">
        <f t="shared" si="161"/>
        <v>0</v>
      </c>
      <c r="PBM9" s="26">
        <f t="shared" si="161"/>
        <v>0</v>
      </c>
      <c r="PBN9" s="26">
        <f t="shared" si="161"/>
        <v>0</v>
      </c>
      <c r="PBO9" s="26">
        <f t="shared" si="161"/>
        <v>0</v>
      </c>
      <c r="PBP9" s="26">
        <f t="shared" si="161"/>
        <v>0</v>
      </c>
      <c r="PBQ9" s="26">
        <f t="shared" si="161"/>
        <v>0</v>
      </c>
      <c r="PBR9" s="26">
        <f t="shared" si="161"/>
        <v>0</v>
      </c>
      <c r="PBS9" s="26">
        <f t="shared" si="161"/>
        <v>0</v>
      </c>
      <c r="PBT9" s="26">
        <f t="shared" si="161"/>
        <v>0</v>
      </c>
      <c r="PBU9" s="26">
        <f t="shared" si="161"/>
        <v>0</v>
      </c>
      <c r="PBV9" s="26">
        <f t="shared" si="161"/>
        <v>0</v>
      </c>
      <c r="PBW9" s="26">
        <f t="shared" si="161"/>
        <v>0</v>
      </c>
      <c r="PBX9" s="26">
        <f t="shared" si="161"/>
        <v>0</v>
      </c>
      <c r="PBY9" s="26">
        <f t="shared" si="161"/>
        <v>0</v>
      </c>
      <c r="PBZ9" s="26">
        <f t="shared" si="161"/>
        <v>0</v>
      </c>
      <c r="PCA9" s="26">
        <f t="shared" si="161"/>
        <v>0</v>
      </c>
      <c r="PCB9" s="26">
        <f t="shared" si="161"/>
        <v>0</v>
      </c>
      <c r="PCC9" s="26">
        <f t="shared" si="161"/>
        <v>0</v>
      </c>
      <c r="PCD9" s="26">
        <f t="shared" si="161"/>
        <v>0</v>
      </c>
      <c r="PCE9" s="26">
        <f t="shared" si="161"/>
        <v>0</v>
      </c>
      <c r="PCF9" s="26">
        <f t="shared" si="161"/>
        <v>0</v>
      </c>
      <c r="PCG9" s="26">
        <f t="shared" si="161"/>
        <v>0</v>
      </c>
      <c r="PCH9" s="26">
        <f t="shared" si="161"/>
        <v>0</v>
      </c>
      <c r="PCI9" s="26">
        <f t="shared" ref="PCI9:PET9" si="162">PCG9+PCE9</f>
        <v>0</v>
      </c>
      <c r="PCJ9" s="26">
        <f t="shared" si="162"/>
        <v>0</v>
      </c>
      <c r="PCK9" s="26">
        <f t="shared" si="162"/>
        <v>0</v>
      </c>
      <c r="PCL9" s="26">
        <f t="shared" si="162"/>
        <v>0</v>
      </c>
      <c r="PCM9" s="26">
        <f t="shared" si="162"/>
        <v>0</v>
      </c>
      <c r="PCN9" s="26">
        <f t="shared" si="162"/>
        <v>0</v>
      </c>
      <c r="PCO9" s="26">
        <f t="shared" si="162"/>
        <v>0</v>
      </c>
      <c r="PCP9" s="26">
        <f t="shared" si="162"/>
        <v>0</v>
      </c>
      <c r="PCQ9" s="26">
        <f t="shared" si="162"/>
        <v>0</v>
      </c>
      <c r="PCR9" s="26">
        <f t="shared" si="162"/>
        <v>0</v>
      </c>
      <c r="PCS9" s="26">
        <f t="shared" si="162"/>
        <v>0</v>
      </c>
      <c r="PCT9" s="26">
        <f t="shared" si="162"/>
        <v>0</v>
      </c>
      <c r="PCU9" s="26">
        <f t="shared" si="162"/>
        <v>0</v>
      </c>
      <c r="PCV9" s="26">
        <f t="shared" si="162"/>
        <v>0</v>
      </c>
      <c r="PCW9" s="26">
        <f t="shared" si="162"/>
        <v>0</v>
      </c>
      <c r="PCX9" s="26">
        <f t="shared" si="162"/>
        <v>0</v>
      </c>
      <c r="PCY9" s="26">
        <f t="shared" si="162"/>
        <v>0</v>
      </c>
      <c r="PCZ9" s="26">
        <f t="shared" si="162"/>
        <v>0</v>
      </c>
      <c r="PDA9" s="26">
        <f t="shared" si="162"/>
        <v>0</v>
      </c>
      <c r="PDB9" s="26">
        <f t="shared" si="162"/>
        <v>0</v>
      </c>
      <c r="PDC9" s="26">
        <f t="shared" si="162"/>
        <v>0</v>
      </c>
      <c r="PDD9" s="26">
        <f t="shared" si="162"/>
        <v>0</v>
      </c>
      <c r="PDE9" s="26">
        <f t="shared" si="162"/>
        <v>0</v>
      </c>
      <c r="PDF9" s="26">
        <f t="shared" si="162"/>
        <v>0</v>
      </c>
      <c r="PDG9" s="26">
        <f t="shared" si="162"/>
        <v>0</v>
      </c>
      <c r="PDH9" s="26">
        <f t="shared" si="162"/>
        <v>0</v>
      </c>
      <c r="PDI9" s="26">
        <f t="shared" si="162"/>
        <v>0</v>
      </c>
      <c r="PDJ9" s="26">
        <f t="shared" si="162"/>
        <v>0</v>
      </c>
      <c r="PDK9" s="26">
        <f t="shared" si="162"/>
        <v>0</v>
      </c>
      <c r="PDL9" s="26">
        <f t="shared" si="162"/>
        <v>0</v>
      </c>
      <c r="PDM9" s="26">
        <f t="shared" si="162"/>
        <v>0</v>
      </c>
      <c r="PDN9" s="26">
        <f t="shared" si="162"/>
        <v>0</v>
      </c>
      <c r="PDO9" s="26">
        <f t="shared" si="162"/>
        <v>0</v>
      </c>
      <c r="PDP9" s="26">
        <f t="shared" si="162"/>
        <v>0</v>
      </c>
      <c r="PDQ9" s="26">
        <f t="shared" si="162"/>
        <v>0</v>
      </c>
      <c r="PDR9" s="26">
        <f t="shared" si="162"/>
        <v>0</v>
      </c>
      <c r="PDS9" s="26">
        <f t="shared" si="162"/>
        <v>0</v>
      </c>
      <c r="PDT9" s="26">
        <f t="shared" si="162"/>
        <v>0</v>
      </c>
      <c r="PDU9" s="26">
        <f t="shared" si="162"/>
        <v>0</v>
      </c>
      <c r="PDV9" s="26">
        <f t="shared" si="162"/>
        <v>0</v>
      </c>
      <c r="PDW9" s="26">
        <f t="shared" si="162"/>
        <v>0</v>
      </c>
      <c r="PDX9" s="26">
        <f t="shared" si="162"/>
        <v>0</v>
      </c>
      <c r="PDY9" s="26">
        <f t="shared" si="162"/>
        <v>0</v>
      </c>
      <c r="PDZ9" s="26">
        <f t="shared" si="162"/>
        <v>0</v>
      </c>
      <c r="PEA9" s="26">
        <f t="shared" si="162"/>
        <v>0</v>
      </c>
      <c r="PEB9" s="26">
        <f t="shared" si="162"/>
        <v>0</v>
      </c>
      <c r="PEC9" s="26">
        <f t="shared" si="162"/>
        <v>0</v>
      </c>
      <c r="PED9" s="26">
        <f t="shared" si="162"/>
        <v>0</v>
      </c>
      <c r="PEE9" s="26">
        <f t="shared" si="162"/>
        <v>0</v>
      </c>
      <c r="PEF9" s="26">
        <f t="shared" si="162"/>
        <v>0</v>
      </c>
      <c r="PEG9" s="26">
        <f t="shared" si="162"/>
        <v>0</v>
      </c>
      <c r="PEH9" s="26">
        <f t="shared" si="162"/>
        <v>0</v>
      </c>
      <c r="PEI9" s="26">
        <f t="shared" si="162"/>
        <v>0</v>
      </c>
      <c r="PEJ9" s="26">
        <f t="shared" si="162"/>
        <v>0</v>
      </c>
      <c r="PEK9" s="26">
        <f t="shared" si="162"/>
        <v>0</v>
      </c>
      <c r="PEL9" s="26">
        <f t="shared" si="162"/>
        <v>0</v>
      </c>
      <c r="PEM9" s="26">
        <f t="shared" si="162"/>
        <v>0</v>
      </c>
      <c r="PEN9" s="26">
        <f t="shared" si="162"/>
        <v>0</v>
      </c>
      <c r="PEO9" s="26">
        <f t="shared" si="162"/>
        <v>0</v>
      </c>
      <c r="PEP9" s="26">
        <f t="shared" si="162"/>
        <v>0</v>
      </c>
      <c r="PEQ9" s="26">
        <f t="shared" si="162"/>
        <v>0</v>
      </c>
      <c r="PER9" s="26">
        <f t="shared" si="162"/>
        <v>0</v>
      </c>
      <c r="PES9" s="26">
        <f t="shared" si="162"/>
        <v>0</v>
      </c>
      <c r="PET9" s="26">
        <f t="shared" si="162"/>
        <v>0</v>
      </c>
      <c r="PEU9" s="26">
        <f t="shared" ref="PEU9:PHF9" si="163">PES9+PEQ9</f>
        <v>0</v>
      </c>
      <c r="PEV9" s="26">
        <f t="shared" si="163"/>
        <v>0</v>
      </c>
      <c r="PEW9" s="26">
        <f t="shared" si="163"/>
        <v>0</v>
      </c>
      <c r="PEX9" s="26">
        <f t="shared" si="163"/>
        <v>0</v>
      </c>
      <c r="PEY9" s="26">
        <f t="shared" si="163"/>
        <v>0</v>
      </c>
      <c r="PEZ9" s="26">
        <f t="shared" si="163"/>
        <v>0</v>
      </c>
      <c r="PFA9" s="26">
        <f t="shared" si="163"/>
        <v>0</v>
      </c>
      <c r="PFB9" s="26">
        <f t="shared" si="163"/>
        <v>0</v>
      </c>
      <c r="PFC9" s="26">
        <f t="shared" si="163"/>
        <v>0</v>
      </c>
      <c r="PFD9" s="26">
        <f t="shared" si="163"/>
        <v>0</v>
      </c>
      <c r="PFE9" s="26">
        <f t="shared" si="163"/>
        <v>0</v>
      </c>
      <c r="PFF9" s="26">
        <f t="shared" si="163"/>
        <v>0</v>
      </c>
      <c r="PFG9" s="26">
        <f t="shared" si="163"/>
        <v>0</v>
      </c>
      <c r="PFH9" s="26">
        <f t="shared" si="163"/>
        <v>0</v>
      </c>
      <c r="PFI9" s="26">
        <f t="shared" si="163"/>
        <v>0</v>
      </c>
      <c r="PFJ9" s="26">
        <f t="shared" si="163"/>
        <v>0</v>
      </c>
      <c r="PFK9" s="26">
        <f t="shared" si="163"/>
        <v>0</v>
      </c>
      <c r="PFL9" s="26">
        <f t="shared" si="163"/>
        <v>0</v>
      </c>
      <c r="PFM9" s="26">
        <f t="shared" si="163"/>
        <v>0</v>
      </c>
      <c r="PFN9" s="26">
        <f t="shared" si="163"/>
        <v>0</v>
      </c>
      <c r="PFO9" s="26">
        <f t="shared" si="163"/>
        <v>0</v>
      </c>
      <c r="PFP9" s="26">
        <f t="shared" si="163"/>
        <v>0</v>
      </c>
      <c r="PFQ9" s="26">
        <f t="shared" si="163"/>
        <v>0</v>
      </c>
      <c r="PFR9" s="26">
        <f t="shared" si="163"/>
        <v>0</v>
      </c>
      <c r="PFS9" s="26">
        <f t="shared" si="163"/>
        <v>0</v>
      </c>
      <c r="PFT9" s="26">
        <f t="shared" si="163"/>
        <v>0</v>
      </c>
      <c r="PFU9" s="26">
        <f t="shared" si="163"/>
        <v>0</v>
      </c>
      <c r="PFV9" s="26">
        <f t="shared" si="163"/>
        <v>0</v>
      </c>
      <c r="PFW9" s="26">
        <f t="shared" si="163"/>
        <v>0</v>
      </c>
      <c r="PFX9" s="26">
        <f t="shared" si="163"/>
        <v>0</v>
      </c>
      <c r="PFY9" s="26">
        <f t="shared" si="163"/>
        <v>0</v>
      </c>
      <c r="PFZ9" s="26">
        <f t="shared" si="163"/>
        <v>0</v>
      </c>
      <c r="PGA9" s="26">
        <f t="shared" si="163"/>
        <v>0</v>
      </c>
      <c r="PGB9" s="26">
        <f t="shared" si="163"/>
        <v>0</v>
      </c>
      <c r="PGC9" s="26">
        <f t="shared" si="163"/>
        <v>0</v>
      </c>
      <c r="PGD9" s="26">
        <f t="shared" si="163"/>
        <v>0</v>
      </c>
      <c r="PGE9" s="26">
        <f t="shared" si="163"/>
        <v>0</v>
      </c>
      <c r="PGF9" s="26">
        <f t="shared" si="163"/>
        <v>0</v>
      </c>
      <c r="PGG9" s="26">
        <f t="shared" si="163"/>
        <v>0</v>
      </c>
      <c r="PGH9" s="26">
        <f t="shared" si="163"/>
        <v>0</v>
      </c>
      <c r="PGI9" s="26">
        <f t="shared" si="163"/>
        <v>0</v>
      </c>
      <c r="PGJ9" s="26">
        <f t="shared" si="163"/>
        <v>0</v>
      </c>
      <c r="PGK9" s="26">
        <f t="shared" si="163"/>
        <v>0</v>
      </c>
      <c r="PGL9" s="26">
        <f t="shared" si="163"/>
        <v>0</v>
      </c>
      <c r="PGM9" s="26">
        <f t="shared" si="163"/>
        <v>0</v>
      </c>
      <c r="PGN9" s="26">
        <f t="shared" si="163"/>
        <v>0</v>
      </c>
      <c r="PGO9" s="26">
        <f t="shared" si="163"/>
        <v>0</v>
      </c>
      <c r="PGP9" s="26">
        <f t="shared" si="163"/>
        <v>0</v>
      </c>
      <c r="PGQ9" s="26">
        <f t="shared" si="163"/>
        <v>0</v>
      </c>
      <c r="PGR9" s="26">
        <f t="shared" si="163"/>
        <v>0</v>
      </c>
      <c r="PGS9" s="26">
        <f t="shared" si="163"/>
        <v>0</v>
      </c>
      <c r="PGT9" s="26">
        <f t="shared" si="163"/>
        <v>0</v>
      </c>
      <c r="PGU9" s="26">
        <f t="shared" si="163"/>
        <v>0</v>
      </c>
      <c r="PGV9" s="26">
        <f t="shared" si="163"/>
        <v>0</v>
      </c>
      <c r="PGW9" s="26">
        <f t="shared" si="163"/>
        <v>0</v>
      </c>
      <c r="PGX9" s="26">
        <f t="shared" si="163"/>
        <v>0</v>
      </c>
      <c r="PGY9" s="26">
        <f t="shared" si="163"/>
        <v>0</v>
      </c>
      <c r="PGZ9" s="26">
        <f t="shared" si="163"/>
        <v>0</v>
      </c>
      <c r="PHA9" s="26">
        <f t="shared" si="163"/>
        <v>0</v>
      </c>
      <c r="PHB9" s="26">
        <f t="shared" si="163"/>
        <v>0</v>
      </c>
      <c r="PHC9" s="26">
        <f t="shared" si="163"/>
        <v>0</v>
      </c>
      <c r="PHD9" s="26">
        <f t="shared" si="163"/>
        <v>0</v>
      </c>
      <c r="PHE9" s="26">
        <f t="shared" si="163"/>
        <v>0</v>
      </c>
      <c r="PHF9" s="26">
        <f t="shared" si="163"/>
        <v>0</v>
      </c>
      <c r="PHG9" s="26">
        <f t="shared" ref="PHG9:PJR9" si="164">PHE9+PHC9</f>
        <v>0</v>
      </c>
      <c r="PHH9" s="26">
        <f t="shared" si="164"/>
        <v>0</v>
      </c>
      <c r="PHI9" s="26">
        <f t="shared" si="164"/>
        <v>0</v>
      </c>
      <c r="PHJ9" s="26">
        <f t="shared" si="164"/>
        <v>0</v>
      </c>
      <c r="PHK9" s="26">
        <f t="shared" si="164"/>
        <v>0</v>
      </c>
      <c r="PHL9" s="26">
        <f t="shared" si="164"/>
        <v>0</v>
      </c>
      <c r="PHM9" s="26">
        <f t="shared" si="164"/>
        <v>0</v>
      </c>
      <c r="PHN9" s="26">
        <f t="shared" si="164"/>
        <v>0</v>
      </c>
      <c r="PHO9" s="26">
        <f t="shared" si="164"/>
        <v>0</v>
      </c>
      <c r="PHP9" s="26">
        <f t="shared" si="164"/>
        <v>0</v>
      </c>
      <c r="PHQ9" s="26">
        <f t="shared" si="164"/>
        <v>0</v>
      </c>
      <c r="PHR9" s="26">
        <f t="shared" si="164"/>
        <v>0</v>
      </c>
      <c r="PHS9" s="26">
        <f t="shared" si="164"/>
        <v>0</v>
      </c>
      <c r="PHT9" s="26">
        <f t="shared" si="164"/>
        <v>0</v>
      </c>
      <c r="PHU9" s="26">
        <f t="shared" si="164"/>
        <v>0</v>
      </c>
      <c r="PHV9" s="26">
        <f t="shared" si="164"/>
        <v>0</v>
      </c>
      <c r="PHW9" s="26">
        <f t="shared" si="164"/>
        <v>0</v>
      </c>
      <c r="PHX9" s="26">
        <f t="shared" si="164"/>
        <v>0</v>
      </c>
      <c r="PHY9" s="26">
        <f t="shared" si="164"/>
        <v>0</v>
      </c>
      <c r="PHZ9" s="26">
        <f t="shared" si="164"/>
        <v>0</v>
      </c>
      <c r="PIA9" s="26">
        <f t="shared" si="164"/>
        <v>0</v>
      </c>
      <c r="PIB9" s="26">
        <f t="shared" si="164"/>
        <v>0</v>
      </c>
      <c r="PIC9" s="26">
        <f t="shared" si="164"/>
        <v>0</v>
      </c>
      <c r="PID9" s="26">
        <f t="shared" si="164"/>
        <v>0</v>
      </c>
      <c r="PIE9" s="26">
        <f t="shared" si="164"/>
        <v>0</v>
      </c>
      <c r="PIF9" s="26">
        <f t="shared" si="164"/>
        <v>0</v>
      </c>
      <c r="PIG9" s="26">
        <f t="shared" si="164"/>
        <v>0</v>
      </c>
      <c r="PIH9" s="26">
        <f t="shared" si="164"/>
        <v>0</v>
      </c>
      <c r="PII9" s="26">
        <f t="shared" si="164"/>
        <v>0</v>
      </c>
      <c r="PIJ9" s="26">
        <f t="shared" si="164"/>
        <v>0</v>
      </c>
      <c r="PIK9" s="26">
        <f t="shared" si="164"/>
        <v>0</v>
      </c>
      <c r="PIL9" s="26">
        <f t="shared" si="164"/>
        <v>0</v>
      </c>
      <c r="PIM9" s="26">
        <f t="shared" si="164"/>
        <v>0</v>
      </c>
      <c r="PIN9" s="26">
        <f t="shared" si="164"/>
        <v>0</v>
      </c>
      <c r="PIO9" s="26">
        <f t="shared" si="164"/>
        <v>0</v>
      </c>
      <c r="PIP9" s="26">
        <f t="shared" si="164"/>
        <v>0</v>
      </c>
      <c r="PIQ9" s="26">
        <f t="shared" si="164"/>
        <v>0</v>
      </c>
      <c r="PIR9" s="26">
        <f t="shared" si="164"/>
        <v>0</v>
      </c>
      <c r="PIS9" s="26">
        <f t="shared" si="164"/>
        <v>0</v>
      </c>
      <c r="PIT9" s="26">
        <f t="shared" si="164"/>
        <v>0</v>
      </c>
      <c r="PIU9" s="26">
        <f t="shared" si="164"/>
        <v>0</v>
      </c>
      <c r="PIV9" s="26">
        <f t="shared" si="164"/>
        <v>0</v>
      </c>
      <c r="PIW9" s="26">
        <f t="shared" si="164"/>
        <v>0</v>
      </c>
      <c r="PIX9" s="26">
        <f t="shared" si="164"/>
        <v>0</v>
      </c>
      <c r="PIY9" s="26">
        <f t="shared" si="164"/>
        <v>0</v>
      </c>
      <c r="PIZ9" s="26">
        <f t="shared" si="164"/>
        <v>0</v>
      </c>
      <c r="PJA9" s="26">
        <f t="shared" si="164"/>
        <v>0</v>
      </c>
      <c r="PJB9" s="26">
        <f t="shared" si="164"/>
        <v>0</v>
      </c>
      <c r="PJC9" s="26">
        <f t="shared" si="164"/>
        <v>0</v>
      </c>
      <c r="PJD9" s="26">
        <f t="shared" si="164"/>
        <v>0</v>
      </c>
      <c r="PJE9" s="26">
        <f t="shared" si="164"/>
        <v>0</v>
      </c>
      <c r="PJF9" s="26">
        <f t="shared" si="164"/>
        <v>0</v>
      </c>
      <c r="PJG9" s="26">
        <f t="shared" si="164"/>
        <v>0</v>
      </c>
      <c r="PJH9" s="26">
        <f t="shared" si="164"/>
        <v>0</v>
      </c>
      <c r="PJI9" s="26">
        <f t="shared" si="164"/>
        <v>0</v>
      </c>
      <c r="PJJ9" s="26">
        <f t="shared" si="164"/>
        <v>0</v>
      </c>
      <c r="PJK9" s="26">
        <f t="shared" si="164"/>
        <v>0</v>
      </c>
      <c r="PJL9" s="26">
        <f t="shared" si="164"/>
        <v>0</v>
      </c>
      <c r="PJM9" s="26">
        <f t="shared" si="164"/>
        <v>0</v>
      </c>
      <c r="PJN9" s="26">
        <f t="shared" si="164"/>
        <v>0</v>
      </c>
      <c r="PJO9" s="26">
        <f t="shared" si="164"/>
        <v>0</v>
      </c>
      <c r="PJP9" s="26">
        <f t="shared" si="164"/>
        <v>0</v>
      </c>
      <c r="PJQ9" s="26">
        <f t="shared" si="164"/>
        <v>0</v>
      </c>
      <c r="PJR9" s="26">
        <f t="shared" si="164"/>
        <v>0</v>
      </c>
      <c r="PJS9" s="26">
        <f t="shared" ref="PJS9:PMD9" si="165">PJQ9+PJO9</f>
        <v>0</v>
      </c>
      <c r="PJT9" s="26">
        <f t="shared" si="165"/>
        <v>0</v>
      </c>
      <c r="PJU9" s="26">
        <f t="shared" si="165"/>
        <v>0</v>
      </c>
      <c r="PJV9" s="26">
        <f t="shared" si="165"/>
        <v>0</v>
      </c>
      <c r="PJW9" s="26">
        <f t="shared" si="165"/>
        <v>0</v>
      </c>
      <c r="PJX9" s="26">
        <f t="shared" si="165"/>
        <v>0</v>
      </c>
      <c r="PJY9" s="26">
        <f t="shared" si="165"/>
        <v>0</v>
      </c>
      <c r="PJZ9" s="26">
        <f t="shared" si="165"/>
        <v>0</v>
      </c>
      <c r="PKA9" s="26">
        <f t="shared" si="165"/>
        <v>0</v>
      </c>
      <c r="PKB9" s="26">
        <f t="shared" si="165"/>
        <v>0</v>
      </c>
      <c r="PKC9" s="26">
        <f t="shared" si="165"/>
        <v>0</v>
      </c>
      <c r="PKD9" s="26">
        <f t="shared" si="165"/>
        <v>0</v>
      </c>
      <c r="PKE9" s="26">
        <f t="shared" si="165"/>
        <v>0</v>
      </c>
      <c r="PKF9" s="26">
        <f t="shared" si="165"/>
        <v>0</v>
      </c>
      <c r="PKG9" s="26">
        <f t="shared" si="165"/>
        <v>0</v>
      </c>
      <c r="PKH9" s="26">
        <f t="shared" si="165"/>
        <v>0</v>
      </c>
      <c r="PKI9" s="26">
        <f t="shared" si="165"/>
        <v>0</v>
      </c>
      <c r="PKJ9" s="26">
        <f t="shared" si="165"/>
        <v>0</v>
      </c>
      <c r="PKK9" s="26">
        <f t="shared" si="165"/>
        <v>0</v>
      </c>
      <c r="PKL9" s="26">
        <f t="shared" si="165"/>
        <v>0</v>
      </c>
      <c r="PKM9" s="26">
        <f t="shared" si="165"/>
        <v>0</v>
      </c>
      <c r="PKN9" s="26">
        <f t="shared" si="165"/>
        <v>0</v>
      </c>
      <c r="PKO9" s="26">
        <f t="shared" si="165"/>
        <v>0</v>
      </c>
      <c r="PKP9" s="26">
        <f t="shared" si="165"/>
        <v>0</v>
      </c>
      <c r="PKQ9" s="26">
        <f t="shared" si="165"/>
        <v>0</v>
      </c>
      <c r="PKR9" s="26">
        <f t="shared" si="165"/>
        <v>0</v>
      </c>
      <c r="PKS9" s="26">
        <f t="shared" si="165"/>
        <v>0</v>
      </c>
      <c r="PKT9" s="26">
        <f t="shared" si="165"/>
        <v>0</v>
      </c>
      <c r="PKU9" s="26">
        <f t="shared" si="165"/>
        <v>0</v>
      </c>
      <c r="PKV9" s="26">
        <f t="shared" si="165"/>
        <v>0</v>
      </c>
      <c r="PKW9" s="26">
        <f t="shared" si="165"/>
        <v>0</v>
      </c>
      <c r="PKX9" s="26">
        <f t="shared" si="165"/>
        <v>0</v>
      </c>
      <c r="PKY9" s="26">
        <f t="shared" si="165"/>
        <v>0</v>
      </c>
      <c r="PKZ9" s="26">
        <f t="shared" si="165"/>
        <v>0</v>
      </c>
      <c r="PLA9" s="26">
        <f t="shared" si="165"/>
        <v>0</v>
      </c>
      <c r="PLB9" s="26">
        <f t="shared" si="165"/>
        <v>0</v>
      </c>
      <c r="PLC9" s="26">
        <f t="shared" si="165"/>
        <v>0</v>
      </c>
      <c r="PLD9" s="26">
        <f t="shared" si="165"/>
        <v>0</v>
      </c>
      <c r="PLE9" s="26">
        <f t="shared" si="165"/>
        <v>0</v>
      </c>
      <c r="PLF9" s="26">
        <f t="shared" si="165"/>
        <v>0</v>
      </c>
      <c r="PLG9" s="26">
        <f t="shared" si="165"/>
        <v>0</v>
      </c>
      <c r="PLH9" s="26">
        <f t="shared" si="165"/>
        <v>0</v>
      </c>
      <c r="PLI9" s="26">
        <f t="shared" si="165"/>
        <v>0</v>
      </c>
      <c r="PLJ9" s="26">
        <f t="shared" si="165"/>
        <v>0</v>
      </c>
      <c r="PLK9" s="26">
        <f t="shared" si="165"/>
        <v>0</v>
      </c>
      <c r="PLL9" s="26">
        <f t="shared" si="165"/>
        <v>0</v>
      </c>
      <c r="PLM9" s="26">
        <f t="shared" si="165"/>
        <v>0</v>
      </c>
      <c r="PLN9" s="26">
        <f t="shared" si="165"/>
        <v>0</v>
      </c>
      <c r="PLO9" s="26">
        <f t="shared" si="165"/>
        <v>0</v>
      </c>
      <c r="PLP9" s="26">
        <f t="shared" si="165"/>
        <v>0</v>
      </c>
      <c r="PLQ9" s="26">
        <f t="shared" si="165"/>
        <v>0</v>
      </c>
      <c r="PLR9" s="26">
        <f t="shared" si="165"/>
        <v>0</v>
      </c>
      <c r="PLS9" s="26">
        <f t="shared" si="165"/>
        <v>0</v>
      </c>
      <c r="PLT9" s="26">
        <f t="shared" si="165"/>
        <v>0</v>
      </c>
      <c r="PLU9" s="26">
        <f t="shared" si="165"/>
        <v>0</v>
      </c>
      <c r="PLV9" s="26">
        <f t="shared" si="165"/>
        <v>0</v>
      </c>
      <c r="PLW9" s="26">
        <f t="shared" si="165"/>
        <v>0</v>
      </c>
      <c r="PLX9" s="26">
        <f t="shared" si="165"/>
        <v>0</v>
      </c>
      <c r="PLY9" s="26">
        <f t="shared" si="165"/>
        <v>0</v>
      </c>
      <c r="PLZ9" s="26">
        <f t="shared" si="165"/>
        <v>0</v>
      </c>
      <c r="PMA9" s="26">
        <f t="shared" si="165"/>
        <v>0</v>
      </c>
      <c r="PMB9" s="26">
        <f t="shared" si="165"/>
        <v>0</v>
      </c>
      <c r="PMC9" s="26">
        <f t="shared" si="165"/>
        <v>0</v>
      </c>
      <c r="PMD9" s="26">
        <f t="shared" si="165"/>
        <v>0</v>
      </c>
      <c r="PME9" s="26">
        <f t="shared" ref="PME9:POP9" si="166">PMC9+PMA9</f>
        <v>0</v>
      </c>
      <c r="PMF9" s="26">
        <f t="shared" si="166"/>
        <v>0</v>
      </c>
      <c r="PMG9" s="26">
        <f t="shared" si="166"/>
        <v>0</v>
      </c>
      <c r="PMH9" s="26">
        <f t="shared" si="166"/>
        <v>0</v>
      </c>
      <c r="PMI9" s="26">
        <f t="shared" si="166"/>
        <v>0</v>
      </c>
      <c r="PMJ9" s="26">
        <f t="shared" si="166"/>
        <v>0</v>
      </c>
      <c r="PMK9" s="26">
        <f t="shared" si="166"/>
        <v>0</v>
      </c>
      <c r="PML9" s="26">
        <f t="shared" si="166"/>
        <v>0</v>
      </c>
      <c r="PMM9" s="26">
        <f t="shared" si="166"/>
        <v>0</v>
      </c>
      <c r="PMN9" s="26">
        <f t="shared" si="166"/>
        <v>0</v>
      </c>
      <c r="PMO9" s="26">
        <f t="shared" si="166"/>
        <v>0</v>
      </c>
      <c r="PMP9" s="26">
        <f t="shared" si="166"/>
        <v>0</v>
      </c>
      <c r="PMQ9" s="26">
        <f t="shared" si="166"/>
        <v>0</v>
      </c>
      <c r="PMR9" s="26">
        <f t="shared" si="166"/>
        <v>0</v>
      </c>
      <c r="PMS9" s="26">
        <f t="shared" si="166"/>
        <v>0</v>
      </c>
      <c r="PMT9" s="26">
        <f t="shared" si="166"/>
        <v>0</v>
      </c>
      <c r="PMU9" s="26">
        <f t="shared" si="166"/>
        <v>0</v>
      </c>
      <c r="PMV9" s="26">
        <f t="shared" si="166"/>
        <v>0</v>
      </c>
      <c r="PMW9" s="26">
        <f t="shared" si="166"/>
        <v>0</v>
      </c>
      <c r="PMX9" s="26">
        <f t="shared" si="166"/>
        <v>0</v>
      </c>
      <c r="PMY9" s="26">
        <f t="shared" si="166"/>
        <v>0</v>
      </c>
      <c r="PMZ9" s="26">
        <f t="shared" si="166"/>
        <v>0</v>
      </c>
      <c r="PNA9" s="26">
        <f t="shared" si="166"/>
        <v>0</v>
      </c>
      <c r="PNB9" s="26">
        <f t="shared" si="166"/>
        <v>0</v>
      </c>
      <c r="PNC9" s="26">
        <f t="shared" si="166"/>
        <v>0</v>
      </c>
      <c r="PND9" s="26">
        <f t="shared" si="166"/>
        <v>0</v>
      </c>
      <c r="PNE9" s="26">
        <f t="shared" si="166"/>
        <v>0</v>
      </c>
      <c r="PNF9" s="26">
        <f t="shared" si="166"/>
        <v>0</v>
      </c>
      <c r="PNG9" s="26">
        <f t="shared" si="166"/>
        <v>0</v>
      </c>
      <c r="PNH9" s="26">
        <f t="shared" si="166"/>
        <v>0</v>
      </c>
      <c r="PNI9" s="26">
        <f t="shared" si="166"/>
        <v>0</v>
      </c>
      <c r="PNJ9" s="26">
        <f t="shared" si="166"/>
        <v>0</v>
      </c>
      <c r="PNK9" s="26">
        <f t="shared" si="166"/>
        <v>0</v>
      </c>
      <c r="PNL9" s="26">
        <f t="shared" si="166"/>
        <v>0</v>
      </c>
      <c r="PNM9" s="26">
        <f t="shared" si="166"/>
        <v>0</v>
      </c>
      <c r="PNN9" s="26">
        <f t="shared" si="166"/>
        <v>0</v>
      </c>
      <c r="PNO9" s="26">
        <f t="shared" si="166"/>
        <v>0</v>
      </c>
      <c r="PNP9" s="26">
        <f t="shared" si="166"/>
        <v>0</v>
      </c>
      <c r="PNQ9" s="26">
        <f t="shared" si="166"/>
        <v>0</v>
      </c>
      <c r="PNR9" s="26">
        <f t="shared" si="166"/>
        <v>0</v>
      </c>
      <c r="PNS9" s="26">
        <f t="shared" si="166"/>
        <v>0</v>
      </c>
      <c r="PNT9" s="26">
        <f t="shared" si="166"/>
        <v>0</v>
      </c>
      <c r="PNU9" s="26">
        <f t="shared" si="166"/>
        <v>0</v>
      </c>
      <c r="PNV9" s="26">
        <f t="shared" si="166"/>
        <v>0</v>
      </c>
      <c r="PNW9" s="26">
        <f t="shared" si="166"/>
        <v>0</v>
      </c>
      <c r="PNX9" s="26">
        <f t="shared" si="166"/>
        <v>0</v>
      </c>
      <c r="PNY9" s="26">
        <f t="shared" si="166"/>
        <v>0</v>
      </c>
      <c r="PNZ9" s="26">
        <f t="shared" si="166"/>
        <v>0</v>
      </c>
      <c r="POA9" s="26">
        <f t="shared" si="166"/>
        <v>0</v>
      </c>
      <c r="POB9" s="26">
        <f t="shared" si="166"/>
        <v>0</v>
      </c>
      <c r="POC9" s="26">
        <f t="shared" si="166"/>
        <v>0</v>
      </c>
      <c r="POD9" s="26">
        <f t="shared" si="166"/>
        <v>0</v>
      </c>
      <c r="POE9" s="26">
        <f t="shared" si="166"/>
        <v>0</v>
      </c>
      <c r="POF9" s="26">
        <f t="shared" si="166"/>
        <v>0</v>
      </c>
      <c r="POG9" s="26">
        <f t="shared" si="166"/>
        <v>0</v>
      </c>
      <c r="POH9" s="26">
        <f t="shared" si="166"/>
        <v>0</v>
      </c>
      <c r="POI9" s="26">
        <f t="shared" si="166"/>
        <v>0</v>
      </c>
      <c r="POJ9" s="26">
        <f t="shared" si="166"/>
        <v>0</v>
      </c>
      <c r="POK9" s="26">
        <f t="shared" si="166"/>
        <v>0</v>
      </c>
      <c r="POL9" s="26">
        <f t="shared" si="166"/>
        <v>0</v>
      </c>
      <c r="POM9" s="26">
        <f t="shared" si="166"/>
        <v>0</v>
      </c>
      <c r="PON9" s="26">
        <f t="shared" si="166"/>
        <v>0</v>
      </c>
      <c r="POO9" s="26">
        <f t="shared" si="166"/>
        <v>0</v>
      </c>
      <c r="POP9" s="26">
        <f t="shared" si="166"/>
        <v>0</v>
      </c>
      <c r="POQ9" s="26">
        <f t="shared" ref="POQ9:PRB9" si="167">POO9+POM9</f>
        <v>0</v>
      </c>
      <c r="POR9" s="26">
        <f t="shared" si="167"/>
        <v>0</v>
      </c>
      <c r="POS9" s="26">
        <f t="shared" si="167"/>
        <v>0</v>
      </c>
      <c r="POT9" s="26">
        <f t="shared" si="167"/>
        <v>0</v>
      </c>
      <c r="POU9" s="26">
        <f t="shared" si="167"/>
        <v>0</v>
      </c>
      <c r="POV9" s="26">
        <f t="shared" si="167"/>
        <v>0</v>
      </c>
      <c r="POW9" s="26">
        <f t="shared" si="167"/>
        <v>0</v>
      </c>
      <c r="POX9" s="26">
        <f t="shared" si="167"/>
        <v>0</v>
      </c>
      <c r="POY9" s="26">
        <f t="shared" si="167"/>
        <v>0</v>
      </c>
      <c r="POZ9" s="26">
        <f t="shared" si="167"/>
        <v>0</v>
      </c>
      <c r="PPA9" s="26">
        <f t="shared" si="167"/>
        <v>0</v>
      </c>
      <c r="PPB9" s="26">
        <f t="shared" si="167"/>
        <v>0</v>
      </c>
      <c r="PPC9" s="26">
        <f t="shared" si="167"/>
        <v>0</v>
      </c>
      <c r="PPD9" s="26">
        <f t="shared" si="167"/>
        <v>0</v>
      </c>
      <c r="PPE9" s="26">
        <f t="shared" si="167"/>
        <v>0</v>
      </c>
      <c r="PPF9" s="26">
        <f t="shared" si="167"/>
        <v>0</v>
      </c>
      <c r="PPG9" s="26">
        <f t="shared" si="167"/>
        <v>0</v>
      </c>
      <c r="PPH9" s="26">
        <f t="shared" si="167"/>
        <v>0</v>
      </c>
      <c r="PPI9" s="26">
        <f t="shared" si="167"/>
        <v>0</v>
      </c>
      <c r="PPJ9" s="26">
        <f t="shared" si="167"/>
        <v>0</v>
      </c>
      <c r="PPK9" s="26">
        <f t="shared" si="167"/>
        <v>0</v>
      </c>
      <c r="PPL9" s="26">
        <f t="shared" si="167"/>
        <v>0</v>
      </c>
      <c r="PPM9" s="26">
        <f t="shared" si="167"/>
        <v>0</v>
      </c>
      <c r="PPN9" s="26">
        <f t="shared" si="167"/>
        <v>0</v>
      </c>
      <c r="PPO9" s="26">
        <f t="shared" si="167"/>
        <v>0</v>
      </c>
      <c r="PPP9" s="26">
        <f t="shared" si="167"/>
        <v>0</v>
      </c>
      <c r="PPQ9" s="26">
        <f t="shared" si="167"/>
        <v>0</v>
      </c>
      <c r="PPR9" s="26">
        <f t="shared" si="167"/>
        <v>0</v>
      </c>
      <c r="PPS9" s="26">
        <f t="shared" si="167"/>
        <v>0</v>
      </c>
      <c r="PPT9" s="26">
        <f t="shared" si="167"/>
        <v>0</v>
      </c>
      <c r="PPU9" s="26">
        <f t="shared" si="167"/>
        <v>0</v>
      </c>
      <c r="PPV9" s="26">
        <f t="shared" si="167"/>
        <v>0</v>
      </c>
      <c r="PPW9" s="26">
        <f t="shared" si="167"/>
        <v>0</v>
      </c>
      <c r="PPX9" s="26">
        <f t="shared" si="167"/>
        <v>0</v>
      </c>
      <c r="PPY9" s="26">
        <f t="shared" si="167"/>
        <v>0</v>
      </c>
      <c r="PPZ9" s="26">
        <f t="shared" si="167"/>
        <v>0</v>
      </c>
      <c r="PQA9" s="26">
        <f t="shared" si="167"/>
        <v>0</v>
      </c>
      <c r="PQB9" s="26">
        <f t="shared" si="167"/>
        <v>0</v>
      </c>
      <c r="PQC9" s="26">
        <f t="shared" si="167"/>
        <v>0</v>
      </c>
      <c r="PQD9" s="26">
        <f t="shared" si="167"/>
        <v>0</v>
      </c>
      <c r="PQE9" s="26">
        <f t="shared" si="167"/>
        <v>0</v>
      </c>
      <c r="PQF9" s="26">
        <f t="shared" si="167"/>
        <v>0</v>
      </c>
      <c r="PQG9" s="26">
        <f t="shared" si="167"/>
        <v>0</v>
      </c>
      <c r="PQH9" s="26">
        <f t="shared" si="167"/>
        <v>0</v>
      </c>
      <c r="PQI9" s="26">
        <f t="shared" si="167"/>
        <v>0</v>
      </c>
      <c r="PQJ9" s="26">
        <f t="shared" si="167"/>
        <v>0</v>
      </c>
      <c r="PQK9" s="26">
        <f t="shared" si="167"/>
        <v>0</v>
      </c>
      <c r="PQL9" s="26">
        <f t="shared" si="167"/>
        <v>0</v>
      </c>
      <c r="PQM9" s="26">
        <f t="shared" si="167"/>
        <v>0</v>
      </c>
      <c r="PQN9" s="26">
        <f t="shared" si="167"/>
        <v>0</v>
      </c>
      <c r="PQO9" s="26">
        <f t="shared" si="167"/>
        <v>0</v>
      </c>
      <c r="PQP9" s="26">
        <f t="shared" si="167"/>
        <v>0</v>
      </c>
      <c r="PQQ9" s="26">
        <f t="shared" si="167"/>
        <v>0</v>
      </c>
      <c r="PQR9" s="26">
        <f t="shared" si="167"/>
        <v>0</v>
      </c>
      <c r="PQS9" s="26">
        <f t="shared" si="167"/>
        <v>0</v>
      </c>
      <c r="PQT9" s="26">
        <f t="shared" si="167"/>
        <v>0</v>
      </c>
      <c r="PQU9" s="26">
        <f t="shared" si="167"/>
        <v>0</v>
      </c>
      <c r="PQV9" s="26">
        <f t="shared" si="167"/>
        <v>0</v>
      </c>
      <c r="PQW9" s="26">
        <f t="shared" si="167"/>
        <v>0</v>
      </c>
      <c r="PQX9" s="26">
        <f t="shared" si="167"/>
        <v>0</v>
      </c>
      <c r="PQY9" s="26">
        <f t="shared" si="167"/>
        <v>0</v>
      </c>
      <c r="PQZ9" s="26">
        <f t="shared" si="167"/>
        <v>0</v>
      </c>
      <c r="PRA9" s="26">
        <f t="shared" si="167"/>
        <v>0</v>
      </c>
      <c r="PRB9" s="26">
        <f t="shared" si="167"/>
        <v>0</v>
      </c>
      <c r="PRC9" s="26">
        <f t="shared" ref="PRC9:PTN9" si="168">PRA9+PQY9</f>
        <v>0</v>
      </c>
      <c r="PRD9" s="26">
        <f t="shared" si="168"/>
        <v>0</v>
      </c>
      <c r="PRE9" s="26">
        <f t="shared" si="168"/>
        <v>0</v>
      </c>
      <c r="PRF9" s="26">
        <f t="shared" si="168"/>
        <v>0</v>
      </c>
      <c r="PRG9" s="26">
        <f t="shared" si="168"/>
        <v>0</v>
      </c>
      <c r="PRH9" s="26">
        <f t="shared" si="168"/>
        <v>0</v>
      </c>
      <c r="PRI9" s="26">
        <f t="shared" si="168"/>
        <v>0</v>
      </c>
      <c r="PRJ9" s="26">
        <f t="shared" si="168"/>
        <v>0</v>
      </c>
      <c r="PRK9" s="26">
        <f t="shared" si="168"/>
        <v>0</v>
      </c>
      <c r="PRL9" s="26">
        <f t="shared" si="168"/>
        <v>0</v>
      </c>
      <c r="PRM9" s="26">
        <f t="shared" si="168"/>
        <v>0</v>
      </c>
      <c r="PRN9" s="26">
        <f t="shared" si="168"/>
        <v>0</v>
      </c>
      <c r="PRO9" s="26">
        <f t="shared" si="168"/>
        <v>0</v>
      </c>
      <c r="PRP9" s="26">
        <f t="shared" si="168"/>
        <v>0</v>
      </c>
      <c r="PRQ9" s="26">
        <f t="shared" si="168"/>
        <v>0</v>
      </c>
      <c r="PRR9" s="26">
        <f t="shared" si="168"/>
        <v>0</v>
      </c>
      <c r="PRS9" s="26">
        <f t="shared" si="168"/>
        <v>0</v>
      </c>
      <c r="PRT9" s="26">
        <f t="shared" si="168"/>
        <v>0</v>
      </c>
      <c r="PRU9" s="26">
        <f t="shared" si="168"/>
        <v>0</v>
      </c>
      <c r="PRV9" s="26">
        <f t="shared" si="168"/>
        <v>0</v>
      </c>
      <c r="PRW9" s="26">
        <f t="shared" si="168"/>
        <v>0</v>
      </c>
      <c r="PRX9" s="26">
        <f t="shared" si="168"/>
        <v>0</v>
      </c>
      <c r="PRY9" s="26">
        <f t="shared" si="168"/>
        <v>0</v>
      </c>
      <c r="PRZ9" s="26">
        <f t="shared" si="168"/>
        <v>0</v>
      </c>
      <c r="PSA9" s="26">
        <f t="shared" si="168"/>
        <v>0</v>
      </c>
      <c r="PSB9" s="26">
        <f t="shared" si="168"/>
        <v>0</v>
      </c>
      <c r="PSC9" s="26">
        <f t="shared" si="168"/>
        <v>0</v>
      </c>
      <c r="PSD9" s="26">
        <f t="shared" si="168"/>
        <v>0</v>
      </c>
      <c r="PSE9" s="26">
        <f t="shared" si="168"/>
        <v>0</v>
      </c>
      <c r="PSF9" s="26">
        <f t="shared" si="168"/>
        <v>0</v>
      </c>
      <c r="PSG9" s="26">
        <f t="shared" si="168"/>
        <v>0</v>
      </c>
      <c r="PSH9" s="26">
        <f t="shared" si="168"/>
        <v>0</v>
      </c>
      <c r="PSI9" s="26">
        <f t="shared" si="168"/>
        <v>0</v>
      </c>
      <c r="PSJ9" s="26">
        <f t="shared" si="168"/>
        <v>0</v>
      </c>
      <c r="PSK9" s="26">
        <f t="shared" si="168"/>
        <v>0</v>
      </c>
      <c r="PSL9" s="26">
        <f t="shared" si="168"/>
        <v>0</v>
      </c>
      <c r="PSM9" s="26">
        <f t="shared" si="168"/>
        <v>0</v>
      </c>
      <c r="PSN9" s="26">
        <f t="shared" si="168"/>
        <v>0</v>
      </c>
      <c r="PSO9" s="26">
        <f t="shared" si="168"/>
        <v>0</v>
      </c>
      <c r="PSP9" s="26">
        <f t="shared" si="168"/>
        <v>0</v>
      </c>
      <c r="PSQ9" s="26">
        <f t="shared" si="168"/>
        <v>0</v>
      </c>
      <c r="PSR9" s="26">
        <f t="shared" si="168"/>
        <v>0</v>
      </c>
      <c r="PSS9" s="26">
        <f t="shared" si="168"/>
        <v>0</v>
      </c>
      <c r="PST9" s="26">
        <f t="shared" si="168"/>
        <v>0</v>
      </c>
      <c r="PSU9" s="26">
        <f t="shared" si="168"/>
        <v>0</v>
      </c>
      <c r="PSV9" s="26">
        <f t="shared" si="168"/>
        <v>0</v>
      </c>
      <c r="PSW9" s="26">
        <f t="shared" si="168"/>
        <v>0</v>
      </c>
      <c r="PSX9" s="26">
        <f t="shared" si="168"/>
        <v>0</v>
      </c>
      <c r="PSY9" s="26">
        <f t="shared" si="168"/>
        <v>0</v>
      </c>
      <c r="PSZ9" s="26">
        <f t="shared" si="168"/>
        <v>0</v>
      </c>
      <c r="PTA9" s="26">
        <f t="shared" si="168"/>
        <v>0</v>
      </c>
      <c r="PTB9" s="26">
        <f t="shared" si="168"/>
        <v>0</v>
      </c>
      <c r="PTC9" s="26">
        <f t="shared" si="168"/>
        <v>0</v>
      </c>
      <c r="PTD9" s="26">
        <f t="shared" si="168"/>
        <v>0</v>
      </c>
      <c r="PTE9" s="26">
        <f t="shared" si="168"/>
        <v>0</v>
      </c>
      <c r="PTF9" s="26">
        <f t="shared" si="168"/>
        <v>0</v>
      </c>
      <c r="PTG9" s="26">
        <f t="shared" si="168"/>
        <v>0</v>
      </c>
      <c r="PTH9" s="26">
        <f t="shared" si="168"/>
        <v>0</v>
      </c>
      <c r="PTI9" s="26">
        <f t="shared" si="168"/>
        <v>0</v>
      </c>
      <c r="PTJ9" s="26">
        <f t="shared" si="168"/>
        <v>0</v>
      </c>
      <c r="PTK9" s="26">
        <f t="shared" si="168"/>
        <v>0</v>
      </c>
      <c r="PTL9" s="26">
        <f t="shared" si="168"/>
        <v>0</v>
      </c>
      <c r="PTM9" s="26">
        <f t="shared" si="168"/>
        <v>0</v>
      </c>
      <c r="PTN9" s="26">
        <f t="shared" si="168"/>
        <v>0</v>
      </c>
      <c r="PTO9" s="26">
        <f t="shared" ref="PTO9:PVZ9" si="169">PTM9+PTK9</f>
        <v>0</v>
      </c>
      <c r="PTP9" s="26">
        <f t="shared" si="169"/>
        <v>0</v>
      </c>
      <c r="PTQ9" s="26">
        <f t="shared" si="169"/>
        <v>0</v>
      </c>
      <c r="PTR9" s="26">
        <f t="shared" si="169"/>
        <v>0</v>
      </c>
      <c r="PTS9" s="26">
        <f t="shared" si="169"/>
        <v>0</v>
      </c>
      <c r="PTT9" s="26">
        <f t="shared" si="169"/>
        <v>0</v>
      </c>
      <c r="PTU9" s="26">
        <f t="shared" si="169"/>
        <v>0</v>
      </c>
      <c r="PTV9" s="26">
        <f t="shared" si="169"/>
        <v>0</v>
      </c>
      <c r="PTW9" s="26">
        <f t="shared" si="169"/>
        <v>0</v>
      </c>
      <c r="PTX9" s="26">
        <f t="shared" si="169"/>
        <v>0</v>
      </c>
      <c r="PTY9" s="26">
        <f t="shared" si="169"/>
        <v>0</v>
      </c>
      <c r="PTZ9" s="26">
        <f t="shared" si="169"/>
        <v>0</v>
      </c>
      <c r="PUA9" s="26">
        <f t="shared" si="169"/>
        <v>0</v>
      </c>
      <c r="PUB9" s="26">
        <f t="shared" si="169"/>
        <v>0</v>
      </c>
      <c r="PUC9" s="26">
        <f t="shared" si="169"/>
        <v>0</v>
      </c>
      <c r="PUD9" s="26">
        <f t="shared" si="169"/>
        <v>0</v>
      </c>
      <c r="PUE9" s="26">
        <f t="shared" si="169"/>
        <v>0</v>
      </c>
      <c r="PUF9" s="26">
        <f t="shared" si="169"/>
        <v>0</v>
      </c>
      <c r="PUG9" s="26">
        <f t="shared" si="169"/>
        <v>0</v>
      </c>
      <c r="PUH9" s="26">
        <f t="shared" si="169"/>
        <v>0</v>
      </c>
      <c r="PUI9" s="26">
        <f t="shared" si="169"/>
        <v>0</v>
      </c>
      <c r="PUJ9" s="26">
        <f t="shared" si="169"/>
        <v>0</v>
      </c>
      <c r="PUK9" s="26">
        <f t="shared" si="169"/>
        <v>0</v>
      </c>
      <c r="PUL9" s="26">
        <f t="shared" si="169"/>
        <v>0</v>
      </c>
      <c r="PUM9" s="26">
        <f t="shared" si="169"/>
        <v>0</v>
      </c>
      <c r="PUN9" s="26">
        <f t="shared" si="169"/>
        <v>0</v>
      </c>
      <c r="PUO9" s="26">
        <f t="shared" si="169"/>
        <v>0</v>
      </c>
      <c r="PUP9" s="26">
        <f t="shared" si="169"/>
        <v>0</v>
      </c>
      <c r="PUQ9" s="26">
        <f t="shared" si="169"/>
        <v>0</v>
      </c>
      <c r="PUR9" s="26">
        <f t="shared" si="169"/>
        <v>0</v>
      </c>
      <c r="PUS9" s="26">
        <f t="shared" si="169"/>
        <v>0</v>
      </c>
      <c r="PUT9" s="26">
        <f t="shared" si="169"/>
        <v>0</v>
      </c>
      <c r="PUU9" s="26">
        <f t="shared" si="169"/>
        <v>0</v>
      </c>
      <c r="PUV9" s="26">
        <f t="shared" si="169"/>
        <v>0</v>
      </c>
      <c r="PUW9" s="26">
        <f t="shared" si="169"/>
        <v>0</v>
      </c>
      <c r="PUX9" s="26">
        <f t="shared" si="169"/>
        <v>0</v>
      </c>
      <c r="PUY9" s="26">
        <f t="shared" si="169"/>
        <v>0</v>
      </c>
      <c r="PUZ9" s="26">
        <f t="shared" si="169"/>
        <v>0</v>
      </c>
      <c r="PVA9" s="26">
        <f t="shared" si="169"/>
        <v>0</v>
      </c>
      <c r="PVB9" s="26">
        <f t="shared" si="169"/>
        <v>0</v>
      </c>
      <c r="PVC9" s="26">
        <f t="shared" si="169"/>
        <v>0</v>
      </c>
      <c r="PVD9" s="26">
        <f t="shared" si="169"/>
        <v>0</v>
      </c>
      <c r="PVE9" s="26">
        <f t="shared" si="169"/>
        <v>0</v>
      </c>
      <c r="PVF9" s="26">
        <f t="shared" si="169"/>
        <v>0</v>
      </c>
      <c r="PVG9" s="26">
        <f t="shared" si="169"/>
        <v>0</v>
      </c>
      <c r="PVH9" s="26">
        <f t="shared" si="169"/>
        <v>0</v>
      </c>
      <c r="PVI9" s="26">
        <f t="shared" si="169"/>
        <v>0</v>
      </c>
      <c r="PVJ9" s="26">
        <f t="shared" si="169"/>
        <v>0</v>
      </c>
      <c r="PVK9" s="26">
        <f t="shared" si="169"/>
        <v>0</v>
      </c>
      <c r="PVL9" s="26">
        <f t="shared" si="169"/>
        <v>0</v>
      </c>
      <c r="PVM9" s="26">
        <f t="shared" si="169"/>
        <v>0</v>
      </c>
      <c r="PVN9" s="26">
        <f t="shared" si="169"/>
        <v>0</v>
      </c>
      <c r="PVO9" s="26">
        <f t="shared" si="169"/>
        <v>0</v>
      </c>
      <c r="PVP9" s="26">
        <f t="shared" si="169"/>
        <v>0</v>
      </c>
      <c r="PVQ9" s="26">
        <f t="shared" si="169"/>
        <v>0</v>
      </c>
      <c r="PVR9" s="26">
        <f t="shared" si="169"/>
        <v>0</v>
      </c>
      <c r="PVS9" s="26">
        <f t="shared" si="169"/>
        <v>0</v>
      </c>
      <c r="PVT9" s="26">
        <f t="shared" si="169"/>
        <v>0</v>
      </c>
      <c r="PVU9" s="26">
        <f t="shared" si="169"/>
        <v>0</v>
      </c>
      <c r="PVV9" s="26">
        <f t="shared" si="169"/>
        <v>0</v>
      </c>
      <c r="PVW9" s="26">
        <f t="shared" si="169"/>
        <v>0</v>
      </c>
      <c r="PVX9" s="26">
        <f t="shared" si="169"/>
        <v>0</v>
      </c>
      <c r="PVY9" s="26">
        <f t="shared" si="169"/>
        <v>0</v>
      </c>
      <c r="PVZ9" s="26">
        <f t="shared" si="169"/>
        <v>0</v>
      </c>
      <c r="PWA9" s="26">
        <f t="shared" ref="PWA9:PYL9" si="170">PVY9+PVW9</f>
        <v>0</v>
      </c>
      <c r="PWB9" s="26">
        <f t="shared" si="170"/>
        <v>0</v>
      </c>
      <c r="PWC9" s="26">
        <f t="shared" si="170"/>
        <v>0</v>
      </c>
      <c r="PWD9" s="26">
        <f t="shared" si="170"/>
        <v>0</v>
      </c>
      <c r="PWE9" s="26">
        <f t="shared" si="170"/>
        <v>0</v>
      </c>
      <c r="PWF9" s="26">
        <f t="shared" si="170"/>
        <v>0</v>
      </c>
      <c r="PWG9" s="26">
        <f t="shared" si="170"/>
        <v>0</v>
      </c>
      <c r="PWH9" s="26">
        <f t="shared" si="170"/>
        <v>0</v>
      </c>
      <c r="PWI9" s="26">
        <f t="shared" si="170"/>
        <v>0</v>
      </c>
      <c r="PWJ9" s="26">
        <f t="shared" si="170"/>
        <v>0</v>
      </c>
      <c r="PWK9" s="26">
        <f t="shared" si="170"/>
        <v>0</v>
      </c>
      <c r="PWL9" s="26">
        <f t="shared" si="170"/>
        <v>0</v>
      </c>
      <c r="PWM9" s="26">
        <f t="shared" si="170"/>
        <v>0</v>
      </c>
      <c r="PWN9" s="26">
        <f t="shared" si="170"/>
        <v>0</v>
      </c>
      <c r="PWO9" s="26">
        <f t="shared" si="170"/>
        <v>0</v>
      </c>
      <c r="PWP9" s="26">
        <f t="shared" si="170"/>
        <v>0</v>
      </c>
      <c r="PWQ9" s="26">
        <f t="shared" si="170"/>
        <v>0</v>
      </c>
      <c r="PWR9" s="26">
        <f t="shared" si="170"/>
        <v>0</v>
      </c>
      <c r="PWS9" s="26">
        <f t="shared" si="170"/>
        <v>0</v>
      </c>
      <c r="PWT9" s="26">
        <f t="shared" si="170"/>
        <v>0</v>
      </c>
      <c r="PWU9" s="26">
        <f t="shared" si="170"/>
        <v>0</v>
      </c>
      <c r="PWV9" s="26">
        <f t="shared" si="170"/>
        <v>0</v>
      </c>
      <c r="PWW9" s="26">
        <f t="shared" si="170"/>
        <v>0</v>
      </c>
      <c r="PWX9" s="26">
        <f t="shared" si="170"/>
        <v>0</v>
      </c>
      <c r="PWY9" s="26">
        <f t="shared" si="170"/>
        <v>0</v>
      </c>
      <c r="PWZ9" s="26">
        <f t="shared" si="170"/>
        <v>0</v>
      </c>
      <c r="PXA9" s="26">
        <f t="shared" si="170"/>
        <v>0</v>
      </c>
      <c r="PXB9" s="26">
        <f t="shared" si="170"/>
        <v>0</v>
      </c>
      <c r="PXC9" s="26">
        <f t="shared" si="170"/>
        <v>0</v>
      </c>
      <c r="PXD9" s="26">
        <f t="shared" si="170"/>
        <v>0</v>
      </c>
      <c r="PXE9" s="26">
        <f t="shared" si="170"/>
        <v>0</v>
      </c>
      <c r="PXF9" s="26">
        <f t="shared" si="170"/>
        <v>0</v>
      </c>
      <c r="PXG9" s="26">
        <f t="shared" si="170"/>
        <v>0</v>
      </c>
      <c r="PXH9" s="26">
        <f t="shared" si="170"/>
        <v>0</v>
      </c>
      <c r="PXI9" s="26">
        <f t="shared" si="170"/>
        <v>0</v>
      </c>
      <c r="PXJ9" s="26">
        <f t="shared" si="170"/>
        <v>0</v>
      </c>
      <c r="PXK9" s="26">
        <f t="shared" si="170"/>
        <v>0</v>
      </c>
      <c r="PXL9" s="26">
        <f t="shared" si="170"/>
        <v>0</v>
      </c>
      <c r="PXM9" s="26">
        <f t="shared" si="170"/>
        <v>0</v>
      </c>
      <c r="PXN9" s="26">
        <f t="shared" si="170"/>
        <v>0</v>
      </c>
      <c r="PXO9" s="26">
        <f t="shared" si="170"/>
        <v>0</v>
      </c>
      <c r="PXP9" s="26">
        <f t="shared" si="170"/>
        <v>0</v>
      </c>
      <c r="PXQ9" s="26">
        <f t="shared" si="170"/>
        <v>0</v>
      </c>
      <c r="PXR9" s="26">
        <f t="shared" si="170"/>
        <v>0</v>
      </c>
      <c r="PXS9" s="26">
        <f t="shared" si="170"/>
        <v>0</v>
      </c>
      <c r="PXT9" s="26">
        <f t="shared" si="170"/>
        <v>0</v>
      </c>
      <c r="PXU9" s="26">
        <f t="shared" si="170"/>
        <v>0</v>
      </c>
      <c r="PXV9" s="26">
        <f t="shared" si="170"/>
        <v>0</v>
      </c>
      <c r="PXW9" s="26">
        <f t="shared" si="170"/>
        <v>0</v>
      </c>
      <c r="PXX9" s="26">
        <f t="shared" si="170"/>
        <v>0</v>
      </c>
      <c r="PXY9" s="26">
        <f t="shared" si="170"/>
        <v>0</v>
      </c>
      <c r="PXZ9" s="26">
        <f t="shared" si="170"/>
        <v>0</v>
      </c>
      <c r="PYA9" s="26">
        <f t="shared" si="170"/>
        <v>0</v>
      </c>
      <c r="PYB9" s="26">
        <f t="shared" si="170"/>
        <v>0</v>
      </c>
      <c r="PYC9" s="26">
        <f t="shared" si="170"/>
        <v>0</v>
      </c>
      <c r="PYD9" s="26">
        <f t="shared" si="170"/>
        <v>0</v>
      </c>
      <c r="PYE9" s="26">
        <f t="shared" si="170"/>
        <v>0</v>
      </c>
      <c r="PYF9" s="26">
        <f t="shared" si="170"/>
        <v>0</v>
      </c>
      <c r="PYG9" s="26">
        <f t="shared" si="170"/>
        <v>0</v>
      </c>
      <c r="PYH9" s="26">
        <f t="shared" si="170"/>
        <v>0</v>
      </c>
      <c r="PYI9" s="26">
        <f t="shared" si="170"/>
        <v>0</v>
      </c>
      <c r="PYJ9" s="26">
        <f t="shared" si="170"/>
        <v>0</v>
      </c>
      <c r="PYK9" s="26">
        <f t="shared" si="170"/>
        <v>0</v>
      </c>
      <c r="PYL9" s="26">
        <f t="shared" si="170"/>
        <v>0</v>
      </c>
      <c r="PYM9" s="26">
        <f t="shared" ref="PYM9:QAX9" si="171">PYK9+PYI9</f>
        <v>0</v>
      </c>
      <c r="PYN9" s="26">
        <f t="shared" si="171"/>
        <v>0</v>
      </c>
      <c r="PYO9" s="26">
        <f t="shared" si="171"/>
        <v>0</v>
      </c>
      <c r="PYP9" s="26">
        <f t="shared" si="171"/>
        <v>0</v>
      </c>
      <c r="PYQ9" s="26">
        <f t="shared" si="171"/>
        <v>0</v>
      </c>
      <c r="PYR9" s="26">
        <f t="shared" si="171"/>
        <v>0</v>
      </c>
      <c r="PYS9" s="26">
        <f t="shared" si="171"/>
        <v>0</v>
      </c>
      <c r="PYT9" s="26">
        <f t="shared" si="171"/>
        <v>0</v>
      </c>
      <c r="PYU9" s="26">
        <f t="shared" si="171"/>
        <v>0</v>
      </c>
      <c r="PYV9" s="26">
        <f t="shared" si="171"/>
        <v>0</v>
      </c>
      <c r="PYW9" s="26">
        <f t="shared" si="171"/>
        <v>0</v>
      </c>
      <c r="PYX9" s="26">
        <f t="shared" si="171"/>
        <v>0</v>
      </c>
      <c r="PYY9" s="26">
        <f t="shared" si="171"/>
        <v>0</v>
      </c>
      <c r="PYZ9" s="26">
        <f t="shared" si="171"/>
        <v>0</v>
      </c>
      <c r="PZA9" s="26">
        <f t="shared" si="171"/>
        <v>0</v>
      </c>
      <c r="PZB9" s="26">
        <f t="shared" si="171"/>
        <v>0</v>
      </c>
      <c r="PZC9" s="26">
        <f t="shared" si="171"/>
        <v>0</v>
      </c>
      <c r="PZD9" s="26">
        <f t="shared" si="171"/>
        <v>0</v>
      </c>
      <c r="PZE9" s="26">
        <f t="shared" si="171"/>
        <v>0</v>
      </c>
      <c r="PZF9" s="26">
        <f t="shared" si="171"/>
        <v>0</v>
      </c>
      <c r="PZG9" s="26">
        <f t="shared" si="171"/>
        <v>0</v>
      </c>
      <c r="PZH9" s="26">
        <f t="shared" si="171"/>
        <v>0</v>
      </c>
      <c r="PZI9" s="26">
        <f t="shared" si="171"/>
        <v>0</v>
      </c>
      <c r="PZJ9" s="26">
        <f t="shared" si="171"/>
        <v>0</v>
      </c>
      <c r="PZK9" s="26">
        <f t="shared" si="171"/>
        <v>0</v>
      </c>
      <c r="PZL9" s="26">
        <f t="shared" si="171"/>
        <v>0</v>
      </c>
      <c r="PZM9" s="26">
        <f t="shared" si="171"/>
        <v>0</v>
      </c>
      <c r="PZN9" s="26">
        <f t="shared" si="171"/>
        <v>0</v>
      </c>
      <c r="PZO9" s="26">
        <f t="shared" si="171"/>
        <v>0</v>
      </c>
      <c r="PZP9" s="26">
        <f t="shared" si="171"/>
        <v>0</v>
      </c>
      <c r="PZQ9" s="26">
        <f t="shared" si="171"/>
        <v>0</v>
      </c>
      <c r="PZR9" s="26">
        <f t="shared" si="171"/>
        <v>0</v>
      </c>
      <c r="PZS9" s="26">
        <f t="shared" si="171"/>
        <v>0</v>
      </c>
      <c r="PZT9" s="26">
        <f t="shared" si="171"/>
        <v>0</v>
      </c>
      <c r="PZU9" s="26">
        <f t="shared" si="171"/>
        <v>0</v>
      </c>
      <c r="PZV9" s="26">
        <f t="shared" si="171"/>
        <v>0</v>
      </c>
      <c r="PZW9" s="26">
        <f t="shared" si="171"/>
        <v>0</v>
      </c>
      <c r="PZX9" s="26">
        <f t="shared" si="171"/>
        <v>0</v>
      </c>
      <c r="PZY9" s="26">
        <f t="shared" si="171"/>
        <v>0</v>
      </c>
      <c r="PZZ9" s="26">
        <f t="shared" si="171"/>
        <v>0</v>
      </c>
      <c r="QAA9" s="26">
        <f t="shared" si="171"/>
        <v>0</v>
      </c>
      <c r="QAB9" s="26">
        <f t="shared" si="171"/>
        <v>0</v>
      </c>
      <c r="QAC9" s="26">
        <f t="shared" si="171"/>
        <v>0</v>
      </c>
      <c r="QAD9" s="26">
        <f t="shared" si="171"/>
        <v>0</v>
      </c>
      <c r="QAE9" s="26">
        <f t="shared" si="171"/>
        <v>0</v>
      </c>
      <c r="QAF9" s="26">
        <f t="shared" si="171"/>
        <v>0</v>
      </c>
      <c r="QAG9" s="26">
        <f t="shared" si="171"/>
        <v>0</v>
      </c>
      <c r="QAH9" s="26">
        <f t="shared" si="171"/>
        <v>0</v>
      </c>
      <c r="QAI9" s="26">
        <f t="shared" si="171"/>
        <v>0</v>
      </c>
      <c r="QAJ9" s="26">
        <f t="shared" si="171"/>
        <v>0</v>
      </c>
      <c r="QAK9" s="26">
        <f t="shared" si="171"/>
        <v>0</v>
      </c>
      <c r="QAL9" s="26">
        <f t="shared" si="171"/>
        <v>0</v>
      </c>
      <c r="QAM9" s="26">
        <f t="shared" si="171"/>
        <v>0</v>
      </c>
      <c r="QAN9" s="26">
        <f t="shared" si="171"/>
        <v>0</v>
      </c>
      <c r="QAO9" s="26">
        <f t="shared" si="171"/>
        <v>0</v>
      </c>
      <c r="QAP9" s="26">
        <f t="shared" si="171"/>
        <v>0</v>
      </c>
      <c r="QAQ9" s="26">
        <f t="shared" si="171"/>
        <v>0</v>
      </c>
      <c r="QAR9" s="26">
        <f t="shared" si="171"/>
        <v>0</v>
      </c>
      <c r="QAS9" s="26">
        <f t="shared" si="171"/>
        <v>0</v>
      </c>
      <c r="QAT9" s="26">
        <f t="shared" si="171"/>
        <v>0</v>
      </c>
      <c r="QAU9" s="26">
        <f t="shared" si="171"/>
        <v>0</v>
      </c>
      <c r="QAV9" s="26">
        <f t="shared" si="171"/>
        <v>0</v>
      </c>
      <c r="QAW9" s="26">
        <f t="shared" si="171"/>
        <v>0</v>
      </c>
      <c r="QAX9" s="26">
        <f t="shared" si="171"/>
        <v>0</v>
      </c>
      <c r="QAY9" s="26">
        <f t="shared" ref="QAY9:QDJ9" si="172">QAW9+QAU9</f>
        <v>0</v>
      </c>
      <c r="QAZ9" s="26">
        <f t="shared" si="172"/>
        <v>0</v>
      </c>
      <c r="QBA9" s="26">
        <f t="shared" si="172"/>
        <v>0</v>
      </c>
      <c r="QBB9" s="26">
        <f t="shared" si="172"/>
        <v>0</v>
      </c>
      <c r="QBC9" s="26">
        <f t="shared" si="172"/>
        <v>0</v>
      </c>
      <c r="QBD9" s="26">
        <f t="shared" si="172"/>
        <v>0</v>
      </c>
      <c r="QBE9" s="26">
        <f t="shared" si="172"/>
        <v>0</v>
      </c>
      <c r="QBF9" s="26">
        <f t="shared" si="172"/>
        <v>0</v>
      </c>
      <c r="QBG9" s="26">
        <f t="shared" si="172"/>
        <v>0</v>
      </c>
      <c r="QBH9" s="26">
        <f t="shared" si="172"/>
        <v>0</v>
      </c>
      <c r="QBI9" s="26">
        <f t="shared" si="172"/>
        <v>0</v>
      </c>
      <c r="QBJ9" s="26">
        <f t="shared" si="172"/>
        <v>0</v>
      </c>
      <c r="QBK9" s="26">
        <f t="shared" si="172"/>
        <v>0</v>
      </c>
      <c r="QBL9" s="26">
        <f t="shared" si="172"/>
        <v>0</v>
      </c>
      <c r="QBM9" s="26">
        <f t="shared" si="172"/>
        <v>0</v>
      </c>
      <c r="QBN9" s="26">
        <f t="shared" si="172"/>
        <v>0</v>
      </c>
      <c r="QBO9" s="26">
        <f t="shared" si="172"/>
        <v>0</v>
      </c>
      <c r="QBP9" s="26">
        <f t="shared" si="172"/>
        <v>0</v>
      </c>
      <c r="QBQ9" s="26">
        <f t="shared" si="172"/>
        <v>0</v>
      </c>
      <c r="QBR9" s="26">
        <f t="shared" si="172"/>
        <v>0</v>
      </c>
      <c r="QBS9" s="26">
        <f t="shared" si="172"/>
        <v>0</v>
      </c>
      <c r="QBT9" s="26">
        <f t="shared" si="172"/>
        <v>0</v>
      </c>
      <c r="QBU9" s="26">
        <f t="shared" si="172"/>
        <v>0</v>
      </c>
      <c r="QBV9" s="26">
        <f t="shared" si="172"/>
        <v>0</v>
      </c>
      <c r="QBW9" s="26">
        <f t="shared" si="172"/>
        <v>0</v>
      </c>
      <c r="QBX9" s="26">
        <f t="shared" si="172"/>
        <v>0</v>
      </c>
      <c r="QBY9" s="26">
        <f t="shared" si="172"/>
        <v>0</v>
      </c>
      <c r="QBZ9" s="26">
        <f t="shared" si="172"/>
        <v>0</v>
      </c>
      <c r="QCA9" s="26">
        <f t="shared" si="172"/>
        <v>0</v>
      </c>
      <c r="QCB9" s="26">
        <f t="shared" si="172"/>
        <v>0</v>
      </c>
      <c r="QCC9" s="26">
        <f t="shared" si="172"/>
        <v>0</v>
      </c>
      <c r="QCD9" s="26">
        <f t="shared" si="172"/>
        <v>0</v>
      </c>
      <c r="QCE9" s="26">
        <f t="shared" si="172"/>
        <v>0</v>
      </c>
      <c r="QCF9" s="26">
        <f t="shared" si="172"/>
        <v>0</v>
      </c>
      <c r="QCG9" s="26">
        <f t="shared" si="172"/>
        <v>0</v>
      </c>
      <c r="QCH9" s="26">
        <f t="shared" si="172"/>
        <v>0</v>
      </c>
      <c r="QCI9" s="26">
        <f t="shared" si="172"/>
        <v>0</v>
      </c>
      <c r="QCJ9" s="26">
        <f t="shared" si="172"/>
        <v>0</v>
      </c>
      <c r="QCK9" s="26">
        <f t="shared" si="172"/>
        <v>0</v>
      </c>
      <c r="QCL9" s="26">
        <f t="shared" si="172"/>
        <v>0</v>
      </c>
      <c r="QCM9" s="26">
        <f t="shared" si="172"/>
        <v>0</v>
      </c>
      <c r="QCN9" s="26">
        <f t="shared" si="172"/>
        <v>0</v>
      </c>
      <c r="QCO9" s="26">
        <f t="shared" si="172"/>
        <v>0</v>
      </c>
      <c r="QCP9" s="26">
        <f t="shared" si="172"/>
        <v>0</v>
      </c>
      <c r="QCQ9" s="26">
        <f t="shared" si="172"/>
        <v>0</v>
      </c>
      <c r="QCR9" s="26">
        <f t="shared" si="172"/>
        <v>0</v>
      </c>
      <c r="QCS9" s="26">
        <f t="shared" si="172"/>
        <v>0</v>
      </c>
      <c r="QCT9" s="26">
        <f t="shared" si="172"/>
        <v>0</v>
      </c>
      <c r="QCU9" s="26">
        <f t="shared" si="172"/>
        <v>0</v>
      </c>
      <c r="QCV9" s="26">
        <f t="shared" si="172"/>
        <v>0</v>
      </c>
      <c r="QCW9" s="26">
        <f t="shared" si="172"/>
        <v>0</v>
      </c>
      <c r="QCX9" s="26">
        <f t="shared" si="172"/>
        <v>0</v>
      </c>
      <c r="QCY9" s="26">
        <f t="shared" si="172"/>
        <v>0</v>
      </c>
      <c r="QCZ9" s="26">
        <f t="shared" si="172"/>
        <v>0</v>
      </c>
      <c r="QDA9" s="26">
        <f t="shared" si="172"/>
        <v>0</v>
      </c>
      <c r="QDB9" s="26">
        <f t="shared" si="172"/>
        <v>0</v>
      </c>
      <c r="QDC9" s="26">
        <f t="shared" si="172"/>
        <v>0</v>
      </c>
      <c r="QDD9" s="26">
        <f t="shared" si="172"/>
        <v>0</v>
      </c>
      <c r="QDE9" s="26">
        <f t="shared" si="172"/>
        <v>0</v>
      </c>
      <c r="QDF9" s="26">
        <f t="shared" si="172"/>
        <v>0</v>
      </c>
      <c r="QDG9" s="26">
        <f t="shared" si="172"/>
        <v>0</v>
      </c>
      <c r="QDH9" s="26">
        <f t="shared" si="172"/>
        <v>0</v>
      </c>
      <c r="QDI9" s="26">
        <f t="shared" si="172"/>
        <v>0</v>
      </c>
      <c r="QDJ9" s="26">
        <f t="shared" si="172"/>
        <v>0</v>
      </c>
      <c r="QDK9" s="26">
        <f t="shared" ref="QDK9:QFV9" si="173">QDI9+QDG9</f>
        <v>0</v>
      </c>
      <c r="QDL9" s="26">
        <f t="shared" si="173"/>
        <v>0</v>
      </c>
      <c r="QDM9" s="26">
        <f t="shared" si="173"/>
        <v>0</v>
      </c>
      <c r="QDN9" s="26">
        <f t="shared" si="173"/>
        <v>0</v>
      </c>
      <c r="QDO9" s="26">
        <f t="shared" si="173"/>
        <v>0</v>
      </c>
      <c r="QDP9" s="26">
        <f t="shared" si="173"/>
        <v>0</v>
      </c>
      <c r="QDQ9" s="26">
        <f t="shared" si="173"/>
        <v>0</v>
      </c>
      <c r="QDR9" s="26">
        <f t="shared" si="173"/>
        <v>0</v>
      </c>
      <c r="QDS9" s="26">
        <f t="shared" si="173"/>
        <v>0</v>
      </c>
      <c r="QDT9" s="26">
        <f t="shared" si="173"/>
        <v>0</v>
      </c>
      <c r="QDU9" s="26">
        <f t="shared" si="173"/>
        <v>0</v>
      </c>
      <c r="QDV9" s="26">
        <f t="shared" si="173"/>
        <v>0</v>
      </c>
      <c r="QDW9" s="26">
        <f t="shared" si="173"/>
        <v>0</v>
      </c>
      <c r="QDX9" s="26">
        <f t="shared" si="173"/>
        <v>0</v>
      </c>
      <c r="QDY9" s="26">
        <f t="shared" si="173"/>
        <v>0</v>
      </c>
      <c r="QDZ9" s="26">
        <f t="shared" si="173"/>
        <v>0</v>
      </c>
      <c r="QEA9" s="26">
        <f t="shared" si="173"/>
        <v>0</v>
      </c>
      <c r="QEB9" s="26">
        <f t="shared" si="173"/>
        <v>0</v>
      </c>
      <c r="QEC9" s="26">
        <f t="shared" si="173"/>
        <v>0</v>
      </c>
      <c r="QED9" s="26">
        <f t="shared" si="173"/>
        <v>0</v>
      </c>
      <c r="QEE9" s="26">
        <f t="shared" si="173"/>
        <v>0</v>
      </c>
      <c r="QEF9" s="26">
        <f t="shared" si="173"/>
        <v>0</v>
      </c>
      <c r="QEG9" s="26">
        <f t="shared" si="173"/>
        <v>0</v>
      </c>
      <c r="QEH9" s="26">
        <f t="shared" si="173"/>
        <v>0</v>
      </c>
      <c r="QEI9" s="26">
        <f t="shared" si="173"/>
        <v>0</v>
      </c>
      <c r="QEJ9" s="26">
        <f t="shared" si="173"/>
        <v>0</v>
      </c>
      <c r="QEK9" s="26">
        <f t="shared" si="173"/>
        <v>0</v>
      </c>
      <c r="QEL9" s="26">
        <f t="shared" si="173"/>
        <v>0</v>
      </c>
      <c r="QEM9" s="26">
        <f t="shared" si="173"/>
        <v>0</v>
      </c>
      <c r="QEN9" s="26">
        <f t="shared" si="173"/>
        <v>0</v>
      </c>
      <c r="QEO9" s="26">
        <f t="shared" si="173"/>
        <v>0</v>
      </c>
      <c r="QEP9" s="26">
        <f t="shared" si="173"/>
        <v>0</v>
      </c>
      <c r="QEQ9" s="26">
        <f t="shared" si="173"/>
        <v>0</v>
      </c>
      <c r="QER9" s="26">
        <f t="shared" si="173"/>
        <v>0</v>
      </c>
      <c r="QES9" s="26">
        <f t="shared" si="173"/>
        <v>0</v>
      </c>
      <c r="QET9" s="26">
        <f t="shared" si="173"/>
        <v>0</v>
      </c>
      <c r="QEU9" s="26">
        <f t="shared" si="173"/>
        <v>0</v>
      </c>
      <c r="QEV9" s="26">
        <f t="shared" si="173"/>
        <v>0</v>
      </c>
      <c r="QEW9" s="26">
        <f t="shared" si="173"/>
        <v>0</v>
      </c>
      <c r="QEX9" s="26">
        <f t="shared" si="173"/>
        <v>0</v>
      </c>
      <c r="QEY9" s="26">
        <f t="shared" si="173"/>
        <v>0</v>
      </c>
      <c r="QEZ9" s="26">
        <f t="shared" si="173"/>
        <v>0</v>
      </c>
      <c r="QFA9" s="26">
        <f t="shared" si="173"/>
        <v>0</v>
      </c>
      <c r="QFB9" s="26">
        <f t="shared" si="173"/>
        <v>0</v>
      </c>
      <c r="QFC9" s="26">
        <f t="shared" si="173"/>
        <v>0</v>
      </c>
      <c r="QFD9" s="26">
        <f t="shared" si="173"/>
        <v>0</v>
      </c>
      <c r="QFE9" s="26">
        <f t="shared" si="173"/>
        <v>0</v>
      </c>
      <c r="QFF9" s="26">
        <f t="shared" si="173"/>
        <v>0</v>
      </c>
      <c r="QFG9" s="26">
        <f t="shared" si="173"/>
        <v>0</v>
      </c>
      <c r="QFH9" s="26">
        <f t="shared" si="173"/>
        <v>0</v>
      </c>
      <c r="QFI9" s="26">
        <f t="shared" si="173"/>
        <v>0</v>
      </c>
      <c r="QFJ9" s="26">
        <f t="shared" si="173"/>
        <v>0</v>
      </c>
      <c r="QFK9" s="26">
        <f t="shared" si="173"/>
        <v>0</v>
      </c>
      <c r="QFL9" s="26">
        <f t="shared" si="173"/>
        <v>0</v>
      </c>
      <c r="QFM9" s="26">
        <f t="shared" si="173"/>
        <v>0</v>
      </c>
      <c r="QFN9" s="26">
        <f t="shared" si="173"/>
        <v>0</v>
      </c>
      <c r="QFO9" s="26">
        <f t="shared" si="173"/>
        <v>0</v>
      </c>
      <c r="QFP9" s="26">
        <f t="shared" si="173"/>
        <v>0</v>
      </c>
      <c r="QFQ9" s="26">
        <f t="shared" si="173"/>
        <v>0</v>
      </c>
      <c r="QFR9" s="26">
        <f t="shared" si="173"/>
        <v>0</v>
      </c>
      <c r="QFS9" s="26">
        <f t="shared" si="173"/>
        <v>0</v>
      </c>
      <c r="QFT9" s="26">
        <f t="shared" si="173"/>
        <v>0</v>
      </c>
      <c r="QFU9" s="26">
        <f t="shared" si="173"/>
        <v>0</v>
      </c>
      <c r="QFV9" s="26">
        <f t="shared" si="173"/>
        <v>0</v>
      </c>
      <c r="QFW9" s="26">
        <f t="shared" ref="QFW9:QIH9" si="174">QFU9+QFS9</f>
        <v>0</v>
      </c>
      <c r="QFX9" s="26">
        <f t="shared" si="174"/>
        <v>0</v>
      </c>
      <c r="QFY9" s="26">
        <f t="shared" si="174"/>
        <v>0</v>
      </c>
      <c r="QFZ9" s="26">
        <f t="shared" si="174"/>
        <v>0</v>
      </c>
      <c r="QGA9" s="26">
        <f t="shared" si="174"/>
        <v>0</v>
      </c>
      <c r="QGB9" s="26">
        <f t="shared" si="174"/>
        <v>0</v>
      </c>
      <c r="QGC9" s="26">
        <f t="shared" si="174"/>
        <v>0</v>
      </c>
      <c r="QGD9" s="26">
        <f t="shared" si="174"/>
        <v>0</v>
      </c>
      <c r="QGE9" s="26">
        <f t="shared" si="174"/>
        <v>0</v>
      </c>
      <c r="QGF9" s="26">
        <f t="shared" si="174"/>
        <v>0</v>
      </c>
      <c r="QGG9" s="26">
        <f t="shared" si="174"/>
        <v>0</v>
      </c>
      <c r="QGH9" s="26">
        <f t="shared" si="174"/>
        <v>0</v>
      </c>
      <c r="QGI9" s="26">
        <f t="shared" si="174"/>
        <v>0</v>
      </c>
      <c r="QGJ9" s="26">
        <f t="shared" si="174"/>
        <v>0</v>
      </c>
      <c r="QGK9" s="26">
        <f t="shared" si="174"/>
        <v>0</v>
      </c>
      <c r="QGL9" s="26">
        <f t="shared" si="174"/>
        <v>0</v>
      </c>
      <c r="QGM9" s="26">
        <f t="shared" si="174"/>
        <v>0</v>
      </c>
      <c r="QGN9" s="26">
        <f t="shared" si="174"/>
        <v>0</v>
      </c>
      <c r="QGO9" s="26">
        <f t="shared" si="174"/>
        <v>0</v>
      </c>
      <c r="QGP9" s="26">
        <f t="shared" si="174"/>
        <v>0</v>
      </c>
      <c r="QGQ9" s="26">
        <f t="shared" si="174"/>
        <v>0</v>
      </c>
      <c r="QGR9" s="26">
        <f t="shared" si="174"/>
        <v>0</v>
      </c>
      <c r="QGS9" s="26">
        <f t="shared" si="174"/>
        <v>0</v>
      </c>
      <c r="QGT9" s="26">
        <f t="shared" si="174"/>
        <v>0</v>
      </c>
      <c r="QGU9" s="26">
        <f t="shared" si="174"/>
        <v>0</v>
      </c>
      <c r="QGV9" s="26">
        <f t="shared" si="174"/>
        <v>0</v>
      </c>
      <c r="QGW9" s="26">
        <f t="shared" si="174"/>
        <v>0</v>
      </c>
      <c r="QGX9" s="26">
        <f t="shared" si="174"/>
        <v>0</v>
      </c>
      <c r="QGY9" s="26">
        <f t="shared" si="174"/>
        <v>0</v>
      </c>
      <c r="QGZ9" s="26">
        <f t="shared" si="174"/>
        <v>0</v>
      </c>
      <c r="QHA9" s="26">
        <f t="shared" si="174"/>
        <v>0</v>
      </c>
      <c r="QHB9" s="26">
        <f t="shared" si="174"/>
        <v>0</v>
      </c>
      <c r="QHC9" s="26">
        <f t="shared" si="174"/>
        <v>0</v>
      </c>
      <c r="QHD9" s="26">
        <f t="shared" si="174"/>
        <v>0</v>
      </c>
      <c r="QHE9" s="26">
        <f t="shared" si="174"/>
        <v>0</v>
      </c>
      <c r="QHF9" s="26">
        <f t="shared" si="174"/>
        <v>0</v>
      </c>
      <c r="QHG9" s="26">
        <f t="shared" si="174"/>
        <v>0</v>
      </c>
      <c r="QHH9" s="26">
        <f t="shared" si="174"/>
        <v>0</v>
      </c>
      <c r="QHI9" s="26">
        <f t="shared" si="174"/>
        <v>0</v>
      </c>
      <c r="QHJ9" s="26">
        <f t="shared" si="174"/>
        <v>0</v>
      </c>
      <c r="QHK9" s="26">
        <f t="shared" si="174"/>
        <v>0</v>
      </c>
      <c r="QHL9" s="26">
        <f t="shared" si="174"/>
        <v>0</v>
      </c>
      <c r="QHM9" s="26">
        <f t="shared" si="174"/>
        <v>0</v>
      </c>
      <c r="QHN9" s="26">
        <f t="shared" si="174"/>
        <v>0</v>
      </c>
      <c r="QHO9" s="26">
        <f t="shared" si="174"/>
        <v>0</v>
      </c>
      <c r="QHP9" s="26">
        <f t="shared" si="174"/>
        <v>0</v>
      </c>
      <c r="QHQ9" s="26">
        <f t="shared" si="174"/>
        <v>0</v>
      </c>
      <c r="QHR9" s="26">
        <f t="shared" si="174"/>
        <v>0</v>
      </c>
      <c r="QHS9" s="26">
        <f t="shared" si="174"/>
        <v>0</v>
      </c>
      <c r="QHT9" s="26">
        <f t="shared" si="174"/>
        <v>0</v>
      </c>
      <c r="QHU9" s="26">
        <f t="shared" si="174"/>
        <v>0</v>
      </c>
      <c r="QHV9" s="26">
        <f t="shared" si="174"/>
        <v>0</v>
      </c>
      <c r="QHW9" s="26">
        <f t="shared" si="174"/>
        <v>0</v>
      </c>
      <c r="QHX9" s="26">
        <f t="shared" si="174"/>
        <v>0</v>
      </c>
      <c r="QHY9" s="26">
        <f t="shared" si="174"/>
        <v>0</v>
      </c>
      <c r="QHZ9" s="26">
        <f t="shared" si="174"/>
        <v>0</v>
      </c>
      <c r="QIA9" s="26">
        <f t="shared" si="174"/>
        <v>0</v>
      </c>
      <c r="QIB9" s="26">
        <f t="shared" si="174"/>
        <v>0</v>
      </c>
      <c r="QIC9" s="26">
        <f t="shared" si="174"/>
        <v>0</v>
      </c>
      <c r="QID9" s="26">
        <f t="shared" si="174"/>
        <v>0</v>
      </c>
      <c r="QIE9" s="26">
        <f t="shared" si="174"/>
        <v>0</v>
      </c>
      <c r="QIF9" s="26">
        <f t="shared" si="174"/>
        <v>0</v>
      </c>
      <c r="QIG9" s="26">
        <f t="shared" si="174"/>
        <v>0</v>
      </c>
      <c r="QIH9" s="26">
        <f t="shared" si="174"/>
        <v>0</v>
      </c>
      <c r="QII9" s="26">
        <f t="shared" ref="QII9:QKT9" si="175">QIG9+QIE9</f>
        <v>0</v>
      </c>
      <c r="QIJ9" s="26">
        <f t="shared" si="175"/>
        <v>0</v>
      </c>
      <c r="QIK9" s="26">
        <f t="shared" si="175"/>
        <v>0</v>
      </c>
      <c r="QIL9" s="26">
        <f t="shared" si="175"/>
        <v>0</v>
      </c>
      <c r="QIM9" s="26">
        <f t="shared" si="175"/>
        <v>0</v>
      </c>
      <c r="QIN9" s="26">
        <f t="shared" si="175"/>
        <v>0</v>
      </c>
      <c r="QIO9" s="26">
        <f t="shared" si="175"/>
        <v>0</v>
      </c>
      <c r="QIP9" s="26">
        <f t="shared" si="175"/>
        <v>0</v>
      </c>
      <c r="QIQ9" s="26">
        <f t="shared" si="175"/>
        <v>0</v>
      </c>
      <c r="QIR9" s="26">
        <f t="shared" si="175"/>
        <v>0</v>
      </c>
      <c r="QIS9" s="26">
        <f t="shared" si="175"/>
        <v>0</v>
      </c>
      <c r="QIT9" s="26">
        <f t="shared" si="175"/>
        <v>0</v>
      </c>
      <c r="QIU9" s="26">
        <f t="shared" si="175"/>
        <v>0</v>
      </c>
      <c r="QIV9" s="26">
        <f t="shared" si="175"/>
        <v>0</v>
      </c>
      <c r="QIW9" s="26">
        <f t="shared" si="175"/>
        <v>0</v>
      </c>
      <c r="QIX9" s="26">
        <f t="shared" si="175"/>
        <v>0</v>
      </c>
      <c r="QIY9" s="26">
        <f t="shared" si="175"/>
        <v>0</v>
      </c>
      <c r="QIZ9" s="26">
        <f t="shared" si="175"/>
        <v>0</v>
      </c>
      <c r="QJA9" s="26">
        <f t="shared" si="175"/>
        <v>0</v>
      </c>
      <c r="QJB9" s="26">
        <f t="shared" si="175"/>
        <v>0</v>
      </c>
      <c r="QJC9" s="26">
        <f t="shared" si="175"/>
        <v>0</v>
      </c>
      <c r="QJD9" s="26">
        <f t="shared" si="175"/>
        <v>0</v>
      </c>
      <c r="QJE9" s="26">
        <f t="shared" si="175"/>
        <v>0</v>
      </c>
      <c r="QJF9" s="26">
        <f t="shared" si="175"/>
        <v>0</v>
      </c>
      <c r="QJG9" s="26">
        <f t="shared" si="175"/>
        <v>0</v>
      </c>
      <c r="QJH9" s="26">
        <f t="shared" si="175"/>
        <v>0</v>
      </c>
      <c r="QJI9" s="26">
        <f t="shared" si="175"/>
        <v>0</v>
      </c>
      <c r="QJJ9" s="26">
        <f t="shared" si="175"/>
        <v>0</v>
      </c>
      <c r="QJK9" s="26">
        <f t="shared" si="175"/>
        <v>0</v>
      </c>
      <c r="QJL9" s="26">
        <f t="shared" si="175"/>
        <v>0</v>
      </c>
      <c r="QJM9" s="26">
        <f t="shared" si="175"/>
        <v>0</v>
      </c>
      <c r="QJN9" s="26">
        <f t="shared" si="175"/>
        <v>0</v>
      </c>
      <c r="QJO9" s="26">
        <f t="shared" si="175"/>
        <v>0</v>
      </c>
      <c r="QJP9" s="26">
        <f t="shared" si="175"/>
        <v>0</v>
      </c>
      <c r="QJQ9" s="26">
        <f t="shared" si="175"/>
        <v>0</v>
      </c>
      <c r="QJR9" s="26">
        <f t="shared" si="175"/>
        <v>0</v>
      </c>
      <c r="QJS9" s="26">
        <f t="shared" si="175"/>
        <v>0</v>
      </c>
      <c r="QJT9" s="26">
        <f t="shared" si="175"/>
        <v>0</v>
      </c>
      <c r="QJU9" s="26">
        <f t="shared" si="175"/>
        <v>0</v>
      </c>
      <c r="QJV9" s="26">
        <f t="shared" si="175"/>
        <v>0</v>
      </c>
      <c r="QJW9" s="26">
        <f t="shared" si="175"/>
        <v>0</v>
      </c>
      <c r="QJX9" s="26">
        <f t="shared" si="175"/>
        <v>0</v>
      </c>
      <c r="QJY9" s="26">
        <f t="shared" si="175"/>
        <v>0</v>
      </c>
      <c r="QJZ9" s="26">
        <f t="shared" si="175"/>
        <v>0</v>
      </c>
      <c r="QKA9" s="26">
        <f t="shared" si="175"/>
        <v>0</v>
      </c>
      <c r="QKB9" s="26">
        <f t="shared" si="175"/>
        <v>0</v>
      </c>
      <c r="QKC9" s="26">
        <f t="shared" si="175"/>
        <v>0</v>
      </c>
      <c r="QKD9" s="26">
        <f t="shared" si="175"/>
        <v>0</v>
      </c>
      <c r="QKE9" s="26">
        <f t="shared" si="175"/>
        <v>0</v>
      </c>
      <c r="QKF9" s="26">
        <f t="shared" si="175"/>
        <v>0</v>
      </c>
      <c r="QKG9" s="26">
        <f t="shared" si="175"/>
        <v>0</v>
      </c>
      <c r="QKH9" s="26">
        <f t="shared" si="175"/>
        <v>0</v>
      </c>
      <c r="QKI9" s="26">
        <f t="shared" si="175"/>
        <v>0</v>
      </c>
      <c r="QKJ9" s="26">
        <f t="shared" si="175"/>
        <v>0</v>
      </c>
      <c r="QKK9" s="26">
        <f t="shared" si="175"/>
        <v>0</v>
      </c>
      <c r="QKL9" s="26">
        <f t="shared" si="175"/>
        <v>0</v>
      </c>
      <c r="QKM9" s="26">
        <f t="shared" si="175"/>
        <v>0</v>
      </c>
      <c r="QKN9" s="26">
        <f t="shared" si="175"/>
        <v>0</v>
      </c>
      <c r="QKO9" s="26">
        <f t="shared" si="175"/>
        <v>0</v>
      </c>
      <c r="QKP9" s="26">
        <f t="shared" si="175"/>
        <v>0</v>
      </c>
      <c r="QKQ9" s="26">
        <f t="shared" si="175"/>
        <v>0</v>
      </c>
      <c r="QKR9" s="26">
        <f t="shared" si="175"/>
        <v>0</v>
      </c>
      <c r="QKS9" s="26">
        <f t="shared" si="175"/>
        <v>0</v>
      </c>
      <c r="QKT9" s="26">
        <f t="shared" si="175"/>
        <v>0</v>
      </c>
      <c r="QKU9" s="26">
        <f t="shared" ref="QKU9:QNF9" si="176">QKS9+QKQ9</f>
        <v>0</v>
      </c>
      <c r="QKV9" s="26">
        <f t="shared" si="176"/>
        <v>0</v>
      </c>
      <c r="QKW9" s="26">
        <f t="shared" si="176"/>
        <v>0</v>
      </c>
      <c r="QKX9" s="26">
        <f t="shared" si="176"/>
        <v>0</v>
      </c>
      <c r="QKY9" s="26">
        <f t="shared" si="176"/>
        <v>0</v>
      </c>
      <c r="QKZ9" s="26">
        <f t="shared" si="176"/>
        <v>0</v>
      </c>
      <c r="QLA9" s="26">
        <f t="shared" si="176"/>
        <v>0</v>
      </c>
      <c r="QLB9" s="26">
        <f t="shared" si="176"/>
        <v>0</v>
      </c>
      <c r="QLC9" s="26">
        <f t="shared" si="176"/>
        <v>0</v>
      </c>
      <c r="QLD9" s="26">
        <f t="shared" si="176"/>
        <v>0</v>
      </c>
      <c r="QLE9" s="26">
        <f t="shared" si="176"/>
        <v>0</v>
      </c>
      <c r="QLF9" s="26">
        <f t="shared" si="176"/>
        <v>0</v>
      </c>
      <c r="QLG9" s="26">
        <f t="shared" si="176"/>
        <v>0</v>
      </c>
      <c r="QLH9" s="26">
        <f t="shared" si="176"/>
        <v>0</v>
      </c>
      <c r="QLI9" s="26">
        <f t="shared" si="176"/>
        <v>0</v>
      </c>
      <c r="QLJ9" s="26">
        <f t="shared" si="176"/>
        <v>0</v>
      </c>
      <c r="QLK9" s="26">
        <f t="shared" si="176"/>
        <v>0</v>
      </c>
      <c r="QLL9" s="26">
        <f t="shared" si="176"/>
        <v>0</v>
      </c>
      <c r="QLM9" s="26">
        <f t="shared" si="176"/>
        <v>0</v>
      </c>
      <c r="QLN9" s="26">
        <f t="shared" si="176"/>
        <v>0</v>
      </c>
      <c r="QLO9" s="26">
        <f t="shared" si="176"/>
        <v>0</v>
      </c>
      <c r="QLP9" s="26">
        <f t="shared" si="176"/>
        <v>0</v>
      </c>
      <c r="QLQ9" s="26">
        <f t="shared" si="176"/>
        <v>0</v>
      </c>
      <c r="QLR9" s="26">
        <f t="shared" si="176"/>
        <v>0</v>
      </c>
      <c r="QLS9" s="26">
        <f t="shared" si="176"/>
        <v>0</v>
      </c>
      <c r="QLT9" s="26">
        <f t="shared" si="176"/>
        <v>0</v>
      </c>
      <c r="QLU9" s="26">
        <f t="shared" si="176"/>
        <v>0</v>
      </c>
      <c r="QLV9" s="26">
        <f t="shared" si="176"/>
        <v>0</v>
      </c>
      <c r="QLW9" s="26">
        <f t="shared" si="176"/>
        <v>0</v>
      </c>
      <c r="QLX9" s="26">
        <f t="shared" si="176"/>
        <v>0</v>
      </c>
      <c r="QLY9" s="26">
        <f t="shared" si="176"/>
        <v>0</v>
      </c>
      <c r="QLZ9" s="26">
        <f t="shared" si="176"/>
        <v>0</v>
      </c>
      <c r="QMA9" s="26">
        <f t="shared" si="176"/>
        <v>0</v>
      </c>
      <c r="QMB9" s="26">
        <f t="shared" si="176"/>
        <v>0</v>
      </c>
      <c r="QMC9" s="26">
        <f t="shared" si="176"/>
        <v>0</v>
      </c>
      <c r="QMD9" s="26">
        <f t="shared" si="176"/>
        <v>0</v>
      </c>
      <c r="QME9" s="26">
        <f t="shared" si="176"/>
        <v>0</v>
      </c>
      <c r="QMF9" s="26">
        <f t="shared" si="176"/>
        <v>0</v>
      </c>
      <c r="QMG9" s="26">
        <f t="shared" si="176"/>
        <v>0</v>
      </c>
      <c r="QMH9" s="26">
        <f t="shared" si="176"/>
        <v>0</v>
      </c>
      <c r="QMI9" s="26">
        <f t="shared" si="176"/>
        <v>0</v>
      </c>
      <c r="QMJ9" s="26">
        <f t="shared" si="176"/>
        <v>0</v>
      </c>
      <c r="QMK9" s="26">
        <f t="shared" si="176"/>
        <v>0</v>
      </c>
      <c r="QML9" s="26">
        <f t="shared" si="176"/>
        <v>0</v>
      </c>
      <c r="QMM9" s="26">
        <f t="shared" si="176"/>
        <v>0</v>
      </c>
      <c r="QMN9" s="26">
        <f t="shared" si="176"/>
        <v>0</v>
      </c>
      <c r="QMO9" s="26">
        <f t="shared" si="176"/>
        <v>0</v>
      </c>
      <c r="QMP9" s="26">
        <f t="shared" si="176"/>
        <v>0</v>
      </c>
      <c r="QMQ9" s="26">
        <f t="shared" si="176"/>
        <v>0</v>
      </c>
      <c r="QMR9" s="26">
        <f t="shared" si="176"/>
        <v>0</v>
      </c>
      <c r="QMS9" s="26">
        <f t="shared" si="176"/>
        <v>0</v>
      </c>
      <c r="QMT9" s="26">
        <f t="shared" si="176"/>
        <v>0</v>
      </c>
      <c r="QMU9" s="26">
        <f t="shared" si="176"/>
        <v>0</v>
      </c>
      <c r="QMV9" s="26">
        <f t="shared" si="176"/>
        <v>0</v>
      </c>
      <c r="QMW9" s="26">
        <f t="shared" si="176"/>
        <v>0</v>
      </c>
      <c r="QMX9" s="26">
        <f t="shared" si="176"/>
        <v>0</v>
      </c>
      <c r="QMY9" s="26">
        <f t="shared" si="176"/>
        <v>0</v>
      </c>
      <c r="QMZ9" s="26">
        <f t="shared" si="176"/>
        <v>0</v>
      </c>
      <c r="QNA9" s="26">
        <f t="shared" si="176"/>
        <v>0</v>
      </c>
      <c r="QNB9" s="26">
        <f t="shared" si="176"/>
        <v>0</v>
      </c>
      <c r="QNC9" s="26">
        <f t="shared" si="176"/>
        <v>0</v>
      </c>
      <c r="QND9" s="26">
        <f t="shared" si="176"/>
        <v>0</v>
      </c>
      <c r="QNE9" s="26">
        <f t="shared" si="176"/>
        <v>0</v>
      </c>
      <c r="QNF9" s="26">
        <f t="shared" si="176"/>
        <v>0</v>
      </c>
      <c r="QNG9" s="26">
        <f t="shared" ref="QNG9:QPR9" si="177">QNE9+QNC9</f>
        <v>0</v>
      </c>
      <c r="QNH9" s="26">
        <f t="shared" si="177"/>
        <v>0</v>
      </c>
      <c r="QNI9" s="26">
        <f t="shared" si="177"/>
        <v>0</v>
      </c>
      <c r="QNJ9" s="26">
        <f t="shared" si="177"/>
        <v>0</v>
      </c>
      <c r="QNK9" s="26">
        <f t="shared" si="177"/>
        <v>0</v>
      </c>
      <c r="QNL9" s="26">
        <f t="shared" si="177"/>
        <v>0</v>
      </c>
      <c r="QNM9" s="26">
        <f t="shared" si="177"/>
        <v>0</v>
      </c>
      <c r="QNN9" s="26">
        <f t="shared" si="177"/>
        <v>0</v>
      </c>
      <c r="QNO9" s="26">
        <f t="shared" si="177"/>
        <v>0</v>
      </c>
      <c r="QNP9" s="26">
        <f t="shared" si="177"/>
        <v>0</v>
      </c>
      <c r="QNQ9" s="26">
        <f t="shared" si="177"/>
        <v>0</v>
      </c>
      <c r="QNR9" s="26">
        <f t="shared" si="177"/>
        <v>0</v>
      </c>
      <c r="QNS9" s="26">
        <f t="shared" si="177"/>
        <v>0</v>
      </c>
      <c r="QNT9" s="26">
        <f t="shared" si="177"/>
        <v>0</v>
      </c>
      <c r="QNU9" s="26">
        <f t="shared" si="177"/>
        <v>0</v>
      </c>
      <c r="QNV9" s="26">
        <f t="shared" si="177"/>
        <v>0</v>
      </c>
      <c r="QNW9" s="26">
        <f t="shared" si="177"/>
        <v>0</v>
      </c>
      <c r="QNX9" s="26">
        <f t="shared" si="177"/>
        <v>0</v>
      </c>
      <c r="QNY9" s="26">
        <f t="shared" si="177"/>
        <v>0</v>
      </c>
      <c r="QNZ9" s="26">
        <f t="shared" si="177"/>
        <v>0</v>
      </c>
      <c r="QOA9" s="26">
        <f t="shared" si="177"/>
        <v>0</v>
      </c>
      <c r="QOB9" s="26">
        <f t="shared" si="177"/>
        <v>0</v>
      </c>
      <c r="QOC9" s="26">
        <f t="shared" si="177"/>
        <v>0</v>
      </c>
      <c r="QOD9" s="26">
        <f t="shared" si="177"/>
        <v>0</v>
      </c>
      <c r="QOE9" s="26">
        <f t="shared" si="177"/>
        <v>0</v>
      </c>
      <c r="QOF9" s="26">
        <f t="shared" si="177"/>
        <v>0</v>
      </c>
      <c r="QOG9" s="26">
        <f t="shared" si="177"/>
        <v>0</v>
      </c>
      <c r="QOH9" s="26">
        <f t="shared" si="177"/>
        <v>0</v>
      </c>
      <c r="QOI9" s="26">
        <f t="shared" si="177"/>
        <v>0</v>
      </c>
      <c r="QOJ9" s="26">
        <f t="shared" si="177"/>
        <v>0</v>
      </c>
      <c r="QOK9" s="26">
        <f t="shared" si="177"/>
        <v>0</v>
      </c>
      <c r="QOL9" s="26">
        <f t="shared" si="177"/>
        <v>0</v>
      </c>
      <c r="QOM9" s="26">
        <f t="shared" si="177"/>
        <v>0</v>
      </c>
      <c r="QON9" s="26">
        <f t="shared" si="177"/>
        <v>0</v>
      </c>
      <c r="QOO9" s="26">
        <f t="shared" si="177"/>
        <v>0</v>
      </c>
      <c r="QOP9" s="26">
        <f t="shared" si="177"/>
        <v>0</v>
      </c>
      <c r="QOQ9" s="26">
        <f t="shared" si="177"/>
        <v>0</v>
      </c>
      <c r="QOR9" s="26">
        <f t="shared" si="177"/>
        <v>0</v>
      </c>
      <c r="QOS9" s="26">
        <f t="shared" si="177"/>
        <v>0</v>
      </c>
      <c r="QOT9" s="26">
        <f t="shared" si="177"/>
        <v>0</v>
      </c>
      <c r="QOU9" s="26">
        <f t="shared" si="177"/>
        <v>0</v>
      </c>
      <c r="QOV9" s="26">
        <f t="shared" si="177"/>
        <v>0</v>
      </c>
      <c r="QOW9" s="26">
        <f t="shared" si="177"/>
        <v>0</v>
      </c>
      <c r="QOX9" s="26">
        <f t="shared" si="177"/>
        <v>0</v>
      </c>
      <c r="QOY9" s="26">
        <f t="shared" si="177"/>
        <v>0</v>
      </c>
      <c r="QOZ9" s="26">
        <f t="shared" si="177"/>
        <v>0</v>
      </c>
      <c r="QPA9" s="26">
        <f t="shared" si="177"/>
        <v>0</v>
      </c>
      <c r="QPB9" s="26">
        <f t="shared" si="177"/>
        <v>0</v>
      </c>
      <c r="QPC9" s="26">
        <f t="shared" si="177"/>
        <v>0</v>
      </c>
      <c r="QPD9" s="26">
        <f t="shared" si="177"/>
        <v>0</v>
      </c>
      <c r="QPE9" s="26">
        <f t="shared" si="177"/>
        <v>0</v>
      </c>
      <c r="QPF9" s="26">
        <f t="shared" si="177"/>
        <v>0</v>
      </c>
      <c r="QPG9" s="26">
        <f t="shared" si="177"/>
        <v>0</v>
      </c>
      <c r="QPH9" s="26">
        <f t="shared" si="177"/>
        <v>0</v>
      </c>
      <c r="QPI9" s="26">
        <f t="shared" si="177"/>
        <v>0</v>
      </c>
      <c r="QPJ9" s="26">
        <f t="shared" si="177"/>
        <v>0</v>
      </c>
      <c r="QPK9" s="26">
        <f t="shared" si="177"/>
        <v>0</v>
      </c>
      <c r="QPL9" s="26">
        <f t="shared" si="177"/>
        <v>0</v>
      </c>
      <c r="QPM9" s="26">
        <f t="shared" si="177"/>
        <v>0</v>
      </c>
      <c r="QPN9" s="26">
        <f t="shared" si="177"/>
        <v>0</v>
      </c>
      <c r="QPO9" s="26">
        <f t="shared" si="177"/>
        <v>0</v>
      </c>
      <c r="QPP9" s="26">
        <f t="shared" si="177"/>
        <v>0</v>
      </c>
      <c r="QPQ9" s="26">
        <f t="shared" si="177"/>
        <v>0</v>
      </c>
      <c r="QPR9" s="26">
        <f t="shared" si="177"/>
        <v>0</v>
      </c>
      <c r="QPS9" s="26">
        <f t="shared" ref="QPS9:QSD9" si="178">QPQ9+QPO9</f>
        <v>0</v>
      </c>
      <c r="QPT9" s="26">
        <f t="shared" si="178"/>
        <v>0</v>
      </c>
      <c r="QPU9" s="26">
        <f t="shared" si="178"/>
        <v>0</v>
      </c>
      <c r="QPV9" s="26">
        <f t="shared" si="178"/>
        <v>0</v>
      </c>
      <c r="QPW9" s="26">
        <f t="shared" si="178"/>
        <v>0</v>
      </c>
      <c r="QPX9" s="26">
        <f t="shared" si="178"/>
        <v>0</v>
      </c>
      <c r="QPY9" s="26">
        <f t="shared" si="178"/>
        <v>0</v>
      </c>
      <c r="QPZ9" s="26">
        <f t="shared" si="178"/>
        <v>0</v>
      </c>
      <c r="QQA9" s="26">
        <f t="shared" si="178"/>
        <v>0</v>
      </c>
      <c r="QQB9" s="26">
        <f t="shared" si="178"/>
        <v>0</v>
      </c>
      <c r="QQC9" s="26">
        <f t="shared" si="178"/>
        <v>0</v>
      </c>
      <c r="QQD9" s="26">
        <f t="shared" si="178"/>
        <v>0</v>
      </c>
      <c r="QQE9" s="26">
        <f t="shared" si="178"/>
        <v>0</v>
      </c>
      <c r="QQF9" s="26">
        <f t="shared" si="178"/>
        <v>0</v>
      </c>
      <c r="QQG9" s="26">
        <f t="shared" si="178"/>
        <v>0</v>
      </c>
      <c r="QQH9" s="26">
        <f t="shared" si="178"/>
        <v>0</v>
      </c>
      <c r="QQI9" s="26">
        <f t="shared" si="178"/>
        <v>0</v>
      </c>
      <c r="QQJ9" s="26">
        <f t="shared" si="178"/>
        <v>0</v>
      </c>
      <c r="QQK9" s="26">
        <f t="shared" si="178"/>
        <v>0</v>
      </c>
      <c r="QQL9" s="26">
        <f t="shared" si="178"/>
        <v>0</v>
      </c>
      <c r="QQM9" s="26">
        <f t="shared" si="178"/>
        <v>0</v>
      </c>
      <c r="QQN9" s="26">
        <f t="shared" si="178"/>
        <v>0</v>
      </c>
      <c r="QQO9" s="26">
        <f t="shared" si="178"/>
        <v>0</v>
      </c>
      <c r="QQP9" s="26">
        <f t="shared" si="178"/>
        <v>0</v>
      </c>
      <c r="QQQ9" s="26">
        <f t="shared" si="178"/>
        <v>0</v>
      </c>
      <c r="QQR9" s="26">
        <f t="shared" si="178"/>
        <v>0</v>
      </c>
      <c r="QQS9" s="26">
        <f t="shared" si="178"/>
        <v>0</v>
      </c>
      <c r="QQT9" s="26">
        <f t="shared" si="178"/>
        <v>0</v>
      </c>
      <c r="QQU9" s="26">
        <f t="shared" si="178"/>
        <v>0</v>
      </c>
      <c r="QQV9" s="26">
        <f t="shared" si="178"/>
        <v>0</v>
      </c>
      <c r="QQW9" s="26">
        <f t="shared" si="178"/>
        <v>0</v>
      </c>
      <c r="QQX9" s="26">
        <f t="shared" si="178"/>
        <v>0</v>
      </c>
      <c r="QQY9" s="26">
        <f t="shared" si="178"/>
        <v>0</v>
      </c>
      <c r="QQZ9" s="26">
        <f t="shared" si="178"/>
        <v>0</v>
      </c>
      <c r="QRA9" s="26">
        <f t="shared" si="178"/>
        <v>0</v>
      </c>
      <c r="QRB9" s="26">
        <f t="shared" si="178"/>
        <v>0</v>
      </c>
      <c r="QRC9" s="26">
        <f t="shared" si="178"/>
        <v>0</v>
      </c>
      <c r="QRD9" s="26">
        <f t="shared" si="178"/>
        <v>0</v>
      </c>
      <c r="QRE9" s="26">
        <f t="shared" si="178"/>
        <v>0</v>
      </c>
      <c r="QRF9" s="26">
        <f t="shared" si="178"/>
        <v>0</v>
      </c>
      <c r="QRG9" s="26">
        <f t="shared" si="178"/>
        <v>0</v>
      </c>
      <c r="QRH9" s="26">
        <f t="shared" si="178"/>
        <v>0</v>
      </c>
      <c r="QRI9" s="26">
        <f t="shared" si="178"/>
        <v>0</v>
      </c>
      <c r="QRJ9" s="26">
        <f t="shared" si="178"/>
        <v>0</v>
      </c>
      <c r="QRK9" s="26">
        <f t="shared" si="178"/>
        <v>0</v>
      </c>
      <c r="QRL9" s="26">
        <f t="shared" si="178"/>
        <v>0</v>
      </c>
      <c r="QRM9" s="26">
        <f t="shared" si="178"/>
        <v>0</v>
      </c>
      <c r="QRN9" s="26">
        <f t="shared" si="178"/>
        <v>0</v>
      </c>
      <c r="QRO9" s="26">
        <f t="shared" si="178"/>
        <v>0</v>
      </c>
      <c r="QRP9" s="26">
        <f t="shared" si="178"/>
        <v>0</v>
      </c>
      <c r="QRQ9" s="26">
        <f t="shared" si="178"/>
        <v>0</v>
      </c>
      <c r="QRR9" s="26">
        <f t="shared" si="178"/>
        <v>0</v>
      </c>
      <c r="QRS9" s="26">
        <f t="shared" si="178"/>
        <v>0</v>
      </c>
      <c r="QRT9" s="26">
        <f t="shared" si="178"/>
        <v>0</v>
      </c>
      <c r="QRU9" s="26">
        <f t="shared" si="178"/>
        <v>0</v>
      </c>
      <c r="QRV9" s="26">
        <f t="shared" si="178"/>
        <v>0</v>
      </c>
      <c r="QRW9" s="26">
        <f t="shared" si="178"/>
        <v>0</v>
      </c>
      <c r="QRX9" s="26">
        <f t="shared" si="178"/>
        <v>0</v>
      </c>
      <c r="QRY9" s="26">
        <f t="shared" si="178"/>
        <v>0</v>
      </c>
      <c r="QRZ9" s="26">
        <f t="shared" si="178"/>
        <v>0</v>
      </c>
      <c r="QSA9" s="26">
        <f t="shared" si="178"/>
        <v>0</v>
      </c>
      <c r="QSB9" s="26">
        <f t="shared" si="178"/>
        <v>0</v>
      </c>
      <c r="QSC9" s="26">
        <f t="shared" si="178"/>
        <v>0</v>
      </c>
      <c r="QSD9" s="26">
        <f t="shared" si="178"/>
        <v>0</v>
      </c>
      <c r="QSE9" s="26">
        <f t="shared" ref="QSE9:QUP9" si="179">QSC9+QSA9</f>
        <v>0</v>
      </c>
      <c r="QSF9" s="26">
        <f t="shared" si="179"/>
        <v>0</v>
      </c>
      <c r="QSG9" s="26">
        <f t="shared" si="179"/>
        <v>0</v>
      </c>
      <c r="QSH9" s="26">
        <f t="shared" si="179"/>
        <v>0</v>
      </c>
      <c r="QSI9" s="26">
        <f t="shared" si="179"/>
        <v>0</v>
      </c>
      <c r="QSJ9" s="26">
        <f t="shared" si="179"/>
        <v>0</v>
      </c>
      <c r="QSK9" s="26">
        <f t="shared" si="179"/>
        <v>0</v>
      </c>
      <c r="QSL9" s="26">
        <f t="shared" si="179"/>
        <v>0</v>
      </c>
      <c r="QSM9" s="26">
        <f t="shared" si="179"/>
        <v>0</v>
      </c>
      <c r="QSN9" s="26">
        <f t="shared" si="179"/>
        <v>0</v>
      </c>
      <c r="QSO9" s="26">
        <f t="shared" si="179"/>
        <v>0</v>
      </c>
      <c r="QSP9" s="26">
        <f t="shared" si="179"/>
        <v>0</v>
      </c>
      <c r="QSQ9" s="26">
        <f t="shared" si="179"/>
        <v>0</v>
      </c>
      <c r="QSR9" s="26">
        <f t="shared" si="179"/>
        <v>0</v>
      </c>
      <c r="QSS9" s="26">
        <f t="shared" si="179"/>
        <v>0</v>
      </c>
      <c r="QST9" s="26">
        <f t="shared" si="179"/>
        <v>0</v>
      </c>
      <c r="QSU9" s="26">
        <f t="shared" si="179"/>
        <v>0</v>
      </c>
      <c r="QSV9" s="26">
        <f t="shared" si="179"/>
        <v>0</v>
      </c>
      <c r="QSW9" s="26">
        <f t="shared" si="179"/>
        <v>0</v>
      </c>
      <c r="QSX9" s="26">
        <f t="shared" si="179"/>
        <v>0</v>
      </c>
      <c r="QSY9" s="26">
        <f t="shared" si="179"/>
        <v>0</v>
      </c>
      <c r="QSZ9" s="26">
        <f t="shared" si="179"/>
        <v>0</v>
      </c>
      <c r="QTA9" s="26">
        <f t="shared" si="179"/>
        <v>0</v>
      </c>
      <c r="QTB9" s="26">
        <f t="shared" si="179"/>
        <v>0</v>
      </c>
      <c r="QTC9" s="26">
        <f t="shared" si="179"/>
        <v>0</v>
      </c>
      <c r="QTD9" s="26">
        <f t="shared" si="179"/>
        <v>0</v>
      </c>
      <c r="QTE9" s="26">
        <f t="shared" si="179"/>
        <v>0</v>
      </c>
      <c r="QTF9" s="26">
        <f t="shared" si="179"/>
        <v>0</v>
      </c>
      <c r="QTG9" s="26">
        <f t="shared" si="179"/>
        <v>0</v>
      </c>
      <c r="QTH9" s="26">
        <f t="shared" si="179"/>
        <v>0</v>
      </c>
      <c r="QTI9" s="26">
        <f t="shared" si="179"/>
        <v>0</v>
      </c>
      <c r="QTJ9" s="26">
        <f t="shared" si="179"/>
        <v>0</v>
      </c>
      <c r="QTK9" s="26">
        <f t="shared" si="179"/>
        <v>0</v>
      </c>
      <c r="QTL9" s="26">
        <f t="shared" si="179"/>
        <v>0</v>
      </c>
      <c r="QTM9" s="26">
        <f t="shared" si="179"/>
        <v>0</v>
      </c>
      <c r="QTN9" s="26">
        <f t="shared" si="179"/>
        <v>0</v>
      </c>
      <c r="QTO9" s="26">
        <f t="shared" si="179"/>
        <v>0</v>
      </c>
      <c r="QTP9" s="26">
        <f t="shared" si="179"/>
        <v>0</v>
      </c>
      <c r="QTQ9" s="26">
        <f t="shared" si="179"/>
        <v>0</v>
      </c>
      <c r="QTR9" s="26">
        <f t="shared" si="179"/>
        <v>0</v>
      </c>
      <c r="QTS9" s="26">
        <f t="shared" si="179"/>
        <v>0</v>
      </c>
      <c r="QTT9" s="26">
        <f t="shared" si="179"/>
        <v>0</v>
      </c>
      <c r="QTU9" s="26">
        <f t="shared" si="179"/>
        <v>0</v>
      </c>
      <c r="QTV9" s="26">
        <f t="shared" si="179"/>
        <v>0</v>
      </c>
      <c r="QTW9" s="26">
        <f t="shared" si="179"/>
        <v>0</v>
      </c>
      <c r="QTX9" s="26">
        <f t="shared" si="179"/>
        <v>0</v>
      </c>
      <c r="QTY9" s="26">
        <f t="shared" si="179"/>
        <v>0</v>
      </c>
      <c r="QTZ9" s="26">
        <f t="shared" si="179"/>
        <v>0</v>
      </c>
      <c r="QUA9" s="26">
        <f t="shared" si="179"/>
        <v>0</v>
      </c>
      <c r="QUB9" s="26">
        <f t="shared" si="179"/>
        <v>0</v>
      </c>
      <c r="QUC9" s="26">
        <f t="shared" si="179"/>
        <v>0</v>
      </c>
      <c r="QUD9" s="26">
        <f t="shared" si="179"/>
        <v>0</v>
      </c>
      <c r="QUE9" s="26">
        <f t="shared" si="179"/>
        <v>0</v>
      </c>
      <c r="QUF9" s="26">
        <f t="shared" si="179"/>
        <v>0</v>
      </c>
      <c r="QUG9" s="26">
        <f t="shared" si="179"/>
        <v>0</v>
      </c>
      <c r="QUH9" s="26">
        <f t="shared" si="179"/>
        <v>0</v>
      </c>
      <c r="QUI9" s="26">
        <f t="shared" si="179"/>
        <v>0</v>
      </c>
      <c r="QUJ9" s="26">
        <f t="shared" si="179"/>
        <v>0</v>
      </c>
      <c r="QUK9" s="26">
        <f t="shared" si="179"/>
        <v>0</v>
      </c>
      <c r="QUL9" s="26">
        <f t="shared" si="179"/>
        <v>0</v>
      </c>
      <c r="QUM9" s="26">
        <f t="shared" si="179"/>
        <v>0</v>
      </c>
      <c r="QUN9" s="26">
        <f t="shared" si="179"/>
        <v>0</v>
      </c>
      <c r="QUO9" s="26">
        <f t="shared" si="179"/>
        <v>0</v>
      </c>
      <c r="QUP9" s="26">
        <f t="shared" si="179"/>
        <v>0</v>
      </c>
      <c r="QUQ9" s="26">
        <f t="shared" ref="QUQ9:QXB9" si="180">QUO9+QUM9</f>
        <v>0</v>
      </c>
      <c r="QUR9" s="26">
        <f t="shared" si="180"/>
        <v>0</v>
      </c>
      <c r="QUS9" s="26">
        <f t="shared" si="180"/>
        <v>0</v>
      </c>
      <c r="QUT9" s="26">
        <f t="shared" si="180"/>
        <v>0</v>
      </c>
      <c r="QUU9" s="26">
        <f t="shared" si="180"/>
        <v>0</v>
      </c>
      <c r="QUV9" s="26">
        <f t="shared" si="180"/>
        <v>0</v>
      </c>
      <c r="QUW9" s="26">
        <f t="shared" si="180"/>
        <v>0</v>
      </c>
      <c r="QUX9" s="26">
        <f t="shared" si="180"/>
        <v>0</v>
      </c>
      <c r="QUY9" s="26">
        <f t="shared" si="180"/>
        <v>0</v>
      </c>
      <c r="QUZ9" s="26">
        <f t="shared" si="180"/>
        <v>0</v>
      </c>
      <c r="QVA9" s="26">
        <f t="shared" si="180"/>
        <v>0</v>
      </c>
      <c r="QVB9" s="26">
        <f t="shared" si="180"/>
        <v>0</v>
      </c>
      <c r="QVC9" s="26">
        <f t="shared" si="180"/>
        <v>0</v>
      </c>
      <c r="QVD9" s="26">
        <f t="shared" si="180"/>
        <v>0</v>
      </c>
      <c r="QVE9" s="26">
        <f t="shared" si="180"/>
        <v>0</v>
      </c>
      <c r="QVF9" s="26">
        <f t="shared" si="180"/>
        <v>0</v>
      </c>
      <c r="QVG9" s="26">
        <f t="shared" si="180"/>
        <v>0</v>
      </c>
      <c r="QVH9" s="26">
        <f t="shared" si="180"/>
        <v>0</v>
      </c>
      <c r="QVI9" s="26">
        <f t="shared" si="180"/>
        <v>0</v>
      </c>
      <c r="QVJ9" s="26">
        <f t="shared" si="180"/>
        <v>0</v>
      </c>
      <c r="QVK9" s="26">
        <f t="shared" si="180"/>
        <v>0</v>
      </c>
      <c r="QVL9" s="26">
        <f t="shared" si="180"/>
        <v>0</v>
      </c>
      <c r="QVM9" s="26">
        <f t="shared" si="180"/>
        <v>0</v>
      </c>
      <c r="QVN9" s="26">
        <f t="shared" si="180"/>
        <v>0</v>
      </c>
      <c r="QVO9" s="26">
        <f t="shared" si="180"/>
        <v>0</v>
      </c>
      <c r="QVP9" s="26">
        <f t="shared" si="180"/>
        <v>0</v>
      </c>
      <c r="QVQ9" s="26">
        <f t="shared" si="180"/>
        <v>0</v>
      </c>
      <c r="QVR9" s="26">
        <f t="shared" si="180"/>
        <v>0</v>
      </c>
      <c r="QVS9" s="26">
        <f t="shared" si="180"/>
        <v>0</v>
      </c>
      <c r="QVT9" s="26">
        <f t="shared" si="180"/>
        <v>0</v>
      </c>
      <c r="QVU9" s="26">
        <f t="shared" si="180"/>
        <v>0</v>
      </c>
      <c r="QVV9" s="26">
        <f t="shared" si="180"/>
        <v>0</v>
      </c>
      <c r="QVW9" s="26">
        <f t="shared" si="180"/>
        <v>0</v>
      </c>
      <c r="QVX9" s="26">
        <f t="shared" si="180"/>
        <v>0</v>
      </c>
      <c r="QVY9" s="26">
        <f t="shared" si="180"/>
        <v>0</v>
      </c>
      <c r="QVZ9" s="26">
        <f t="shared" si="180"/>
        <v>0</v>
      </c>
      <c r="QWA9" s="26">
        <f t="shared" si="180"/>
        <v>0</v>
      </c>
      <c r="QWB9" s="26">
        <f t="shared" si="180"/>
        <v>0</v>
      </c>
      <c r="QWC9" s="26">
        <f t="shared" si="180"/>
        <v>0</v>
      </c>
      <c r="QWD9" s="26">
        <f t="shared" si="180"/>
        <v>0</v>
      </c>
      <c r="QWE9" s="26">
        <f t="shared" si="180"/>
        <v>0</v>
      </c>
      <c r="QWF9" s="26">
        <f t="shared" si="180"/>
        <v>0</v>
      </c>
      <c r="QWG9" s="26">
        <f t="shared" si="180"/>
        <v>0</v>
      </c>
      <c r="QWH9" s="26">
        <f t="shared" si="180"/>
        <v>0</v>
      </c>
      <c r="QWI9" s="26">
        <f t="shared" si="180"/>
        <v>0</v>
      </c>
      <c r="QWJ9" s="26">
        <f t="shared" si="180"/>
        <v>0</v>
      </c>
      <c r="QWK9" s="26">
        <f t="shared" si="180"/>
        <v>0</v>
      </c>
      <c r="QWL9" s="26">
        <f t="shared" si="180"/>
        <v>0</v>
      </c>
      <c r="QWM9" s="26">
        <f t="shared" si="180"/>
        <v>0</v>
      </c>
      <c r="QWN9" s="26">
        <f t="shared" si="180"/>
        <v>0</v>
      </c>
      <c r="QWO9" s="26">
        <f t="shared" si="180"/>
        <v>0</v>
      </c>
      <c r="QWP9" s="26">
        <f t="shared" si="180"/>
        <v>0</v>
      </c>
      <c r="QWQ9" s="26">
        <f t="shared" si="180"/>
        <v>0</v>
      </c>
      <c r="QWR9" s="26">
        <f t="shared" si="180"/>
        <v>0</v>
      </c>
      <c r="QWS9" s="26">
        <f t="shared" si="180"/>
        <v>0</v>
      </c>
      <c r="QWT9" s="26">
        <f t="shared" si="180"/>
        <v>0</v>
      </c>
      <c r="QWU9" s="26">
        <f t="shared" si="180"/>
        <v>0</v>
      </c>
      <c r="QWV9" s="26">
        <f t="shared" si="180"/>
        <v>0</v>
      </c>
      <c r="QWW9" s="26">
        <f t="shared" si="180"/>
        <v>0</v>
      </c>
      <c r="QWX9" s="26">
        <f t="shared" si="180"/>
        <v>0</v>
      </c>
      <c r="QWY9" s="26">
        <f t="shared" si="180"/>
        <v>0</v>
      </c>
      <c r="QWZ9" s="26">
        <f t="shared" si="180"/>
        <v>0</v>
      </c>
      <c r="QXA9" s="26">
        <f t="shared" si="180"/>
        <v>0</v>
      </c>
      <c r="QXB9" s="26">
        <f t="shared" si="180"/>
        <v>0</v>
      </c>
      <c r="QXC9" s="26">
        <f t="shared" ref="QXC9:QZN9" si="181">QXA9+QWY9</f>
        <v>0</v>
      </c>
      <c r="QXD9" s="26">
        <f t="shared" si="181"/>
        <v>0</v>
      </c>
      <c r="QXE9" s="26">
        <f t="shared" si="181"/>
        <v>0</v>
      </c>
      <c r="QXF9" s="26">
        <f t="shared" si="181"/>
        <v>0</v>
      </c>
      <c r="QXG9" s="26">
        <f t="shared" si="181"/>
        <v>0</v>
      </c>
      <c r="QXH9" s="26">
        <f t="shared" si="181"/>
        <v>0</v>
      </c>
      <c r="QXI9" s="26">
        <f t="shared" si="181"/>
        <v>0</v>
      </c>
      <c r="QXJ9" s="26">
        <f t="shared" si="181"/>
        <v>0</v>
      </c>
      <c r="QXK9" s="26">
        <f t="shared" si="181"/>
        <v>0</v>
      </c>
      <c r="QXL9" s="26">
        <f t="shared" si="181"/>
        <v>0</v>
      </c>
      <c r="QXM9" s="26">
        <f t="shared" si="181"/>
        <v>0</v>
      </c>
      <c r="QXN9" s="26">
        <f t="shared" si="181"/>
        <v>0</v>
      </c>
      <c r="QXO9" s="26">
        <f t="shared" si="181"/>
        <v>0</v>
      </c>
      <c r="QXP9" s="26">
        <f t="shared" si="181"/>
        <v>0</v>
      </c>
      <c r="QXQ9" s="26">
        <f t="shared" si="181"/>
        <v>0</v>
      </c>
      <c r="QXR9" s="26">
        <f t="shared" si="181"/>
        <v>0</v>
      </c>
      <c r="QXS9" s="26">
        <f t="shared" si="181"/>
        <v>0</v>
      </c>
      <c r="QXT9" s="26">
        <f t="shared" si="181"/>
        <v>0</v>
      </c>
      <c r="QXU9" s="26">
        <f t="shared" si="181"/>
        <v>0</v>
      </c>
      <c r="QXV9" s="26">
        <f t="shared" si="181"/>
        <v>0</v>
      </c>
      <c r="QXW9" s="26">
        <f t="shared" si="181"/>
        <v>0</v>
      </c>
      <c r="QXX9" s="26">
        <f t="shared" si="181"/>
        <v>0</v>
      </c>
      <c r="QXY9" s="26">
        <f t="shared" si="181"/>
        <v>0</v>
      </c>
      <c r="QXZ9" s="26">
        <f t="shared" si="181"/>
        <v>0</v>
      </c>
      <c r="QYA9" s="26">
        <f t="shared" si="181"/>
        <v>0</v>
      </c>
      <c r="QYB9" s="26">
        <f t="shared" si="181"/>
        <v>0</v>
      </c>
      <c r="QYC9" s="26">
        <f t="shared" si="181"/>
        <v>0</v>
      </c>
      <c r="QYD9" s="26">
        <f t="shared" si="181"/>
        <v>0</v>
      </c>
      <c r="QYE9" s="26">
        <f t="shared" si="181"/>
        <v>0</v>
      </c>
      <c r="QYF9" s="26">
        <f t="shared" si="181"/>
        <v>0</v>
      </c>
      <c r="QYG9" s="26">
        <f t="shared" si="181"/>
        <v>0</v>
      </c>
      <c r="QYH9" s="26">
        <f t="shared" si="181"/>
        <v>0</v>
      </c>
      <c r="QYI9" s="26">
        <f t="shared" si="181"/>
        <v>0</v>
      </c>
      <c r="QYJ9" s="26">
        <f t="shared" si="181"/>
        <v>0</v>
      </c>
      <c r="QYK9" s="26">
        <f t="shared" si="181"/>
        <v>0</v>
      </c>
      <c r="QYL9" s="26">
        <f t="shared" si="181"/>
        <v>0</v>
      </c>
      <c r="QYM9" s="26">
        <f t="shared" si="181"/>
        <v>0</v>
      </c>
      <c r="QYN9" s="26">
        <f t="shared" si="181"/>
        <v>0</v>
      </c>
      <c r="QYO9" s="26">
        <f t="shared" si="181"/>
        <v>0</v>
      </c>
      <c r="QYP9" s="26">
        <f t="shared" si="181"/>
        <v>0</v>
      </c>
      <c r="QYQ9" s="26">
        <f t="shared" si="181"/>
        <v>0</v>
      </c>
      <c r="QYR9" s="26">
        <f t="shared" si="181"/>
        <v>0</v>
      </c>
      <c r="QYS9" s="26">
        <f t="shared" si="181"/>
        <v>0</v>
      </c>
      <c r="QYT9" s="26">
        <f t="shared" si="181"/>
        <v>0</v>
      </c>
      <c r="QYU9" s="26">
        <f t="shared" si="181"/>
        <v>0</v>
      </c>
      <c r="QYV9" s="26">
        <f t="shared" si="181"/>
        <v>0</v>
      </c>
      <c r="QYW9" s="26">
        <f t="shared" si="181"/>
        <v>0</v>
      </c>
      <c r="QYX9" s="26">
        <f t="shared" si="181"/>
        <v>0</v>
      </c>
      <c r="QYY9" s="26">
        <f t="shared" si="181"/>
        <v>0</v>
      </c>
      <c r="QYZ9" s="26">
        <f t="shared" si="181"/>
        <v>0</v>
      </c>
      <c r="QZA9" s="26">
        <f t="shared" si="181"/>
        <v>0</v>
      </c>
      <c r="QZB9" s="26">
        <f t="shared" si="181"/>
        <v>0</v>
      </c>
      <c r="QZC9" s="26">
        <f t="shared" si="181"/>
        <v>0</v>
      </c>
      <c r="QZD9" s="26">
        <f t="shared" si="181"/>
        <v>0</v>
      </c>
      <c r="QZE9" s="26">
        <f t="shared" si="181"/>
        <v>0</v>
      </c>
      <c r="QZF9" s="26">
        <f t="shared" si="181"/>
        <v>0</v>
      </c>
      <c r="QZG9" s="26">
        <f t="shared" si="181"/>
        <v>0</v>
      </c>
      <c r="QZH9" s="26">
        <f t="shared" si="181"/>
        <v>0</v>
      </c>
      <c r="QZI9" s="26">
        <f t="shared" si="181"/>
        <v>0</v>
      </c>
      <c r="QZJ9" s="26">
        <f t="shared" si="181"/>
        <v>0</v>
      </c>
      <c r="QZK9" s="26">
        <f t="shared" si="181"/>
        <v>0</v>
      </c>
      <c r="QZL9" s="26">
        <f t="shared" si="181"/>
        <v>0</v>
      </c>
      <c r="QZM9" s="26">
        <f t="shared" si="181"/>
        <v>0</v>
      </c>
      <c r="QZN9" s="26">
        <f t="shared" si="181"/>
        <v>0</v>
      </c>
      <c r="QZO9" s="26">
        <f t="shared" ref="QZO9:RBZ9" si="182">QZM9+QZK9</f>
        <v>0</v>
      </c>
      <c r="QZP9" s="26">
        <f t="shared" si="182"/>
        <v>0</v>
      </c>
      <c r="QZQ9" s="26">
        <f t="shared" si="182"/>
        <v>0</v>
      </c>
      <c r="QZR9" s="26">
        <f t="shared" si="182"/>
        <v>0</v>
      </c>
      <c r="QZS9" s="26">
        <f t="shared" si="182"/>
        <v>0</v>
      </c>
      <c r="QZT9" s="26">
        <f t="shared" si="182"/>
        <v>0</v>
      </c>
      <c r="QZU9" s="26">
        <f t="shared" si="182"/>
        <v>0</v>
      </c>
      <c r="QZV9" s="26">
        <f t="shared" si="182"/>
        <v>0</v>
      </c>
      <c r="QZW9" s="26">
        <f t="shared" si="182"/>
        <v>0</v>
      </c>
      <c r="QZX9" s="26">
        <f t="shared" si="182"/>
        <v>0</v>
      </c>
      <c r="QZY9" s="26">
        <f t="shared" si="182"/>
        <v>0</v>
      </c>
      <c r="QZZ9" s="26">
        <f t="shared" si="182"/>
        <v>0</v>
      </c>
      <c r="RAA9" s="26">
        <f t="shared" si="182"/>
        <v>0</v>
      </c>
      <c r="RAB9" s="26">
        <f t="shared" si="182"/>
        <v>0</v>
      </c>
      <c r="RAC9" s="26">
        <f t="shared" si="182"/>
        <v>0</v>
      </c>
      <c r="RAD9" s="26">
        <f t="shared" si="182"/>
        <v>0</v>
      </c>
      <c r="RAE9" s="26">
        <f t="shared" si="182"/>
        <v>0</v>
      </c>
      <c r="RAF9" s="26">
        <f t="shared" si="182"/>
        <v>0</v>
      </c>
      <c r="RAG9" s="26">
        <f t="shared" si="182"/>
        <v>0</v>
      </c>
      <c r="RAH9" s="26">
        <f t="shared" si="182"/>
        <v>0</v>
      </c>
      <c r="RAI9" s="26">
        <f t="shared" si="182"/>
        <v>0</v>
      </c>
      <c r="RAJ9" s="26">
        <f t="shared" si="182"/>
        <v>0</v>
      </c>
      <c r="RAK9" s="26">
        <f t="shared" si="182"/>
        <v>0</v>
      </c>
      <c r="RAL9" s="26">
        <f t="shared" si="182"/>
        <v>0</v>
      </c>
      <c r="RAM9" s="26">
        <f t="shared" si="182"/>
        <v>0</v>
      </c>
      <c r="RAN9" s="26">
        <f t="shared" si="182"/>
        <v>0</v>
      </c>
      <c r="RAO9" s="26">
        <f t="shared" si="182"/>
        <v>0</v>
      </c>
      <c r="RAP9" s="26">
        <f t="shared" si="182"/>
        <v>0</v>
      </c>
      <c r="RAQ9" s="26">
        <f t="shared" si="182"/>
        <v>0</v>
      </c>
      <c r="RAR9" s="26">
        <f t="shared" si="182"/>
        <v>0</v>
      </c>
      <c r="RAS9" s="26">
        <f t="shared" si="182"/>
        <v>0</v>
      </c>
      <c r="RAT9" s="26">
        <f t="shared" si="182"/>
        <v>0</v>
      </c>
      <c r="RAU9" s="26">
        <f t="shared" si="182"/>
        <v>0</v>
      </c>
      <c r="RAV9" s="26">
        <f t="shared" si="182"/>
        <v>0</v>
      </c>
      <c r="RAW9" s="26">
        <f t="shared" si="182"/>
        <v>0</v>
      </c>
      <c r="RAX9" s="26">
        <f t="shared" si="182"/>
        <v>0</v>
      </c>
      <c r="RAY9" s="26">
        <f t="shared" si="182"/>
        <v>0</v>
      </c>
      <c r="RAZ9" s="26">
        <f t="shared" si="182"/>
        <v>0</v>
      </c>
      <c r="RBA9" s="26">
        <f t="shared" si="182"/>
        <v>0</v>
      </c>
      <c r="RBB9" s="26">
        <f t="shared" si="182"/>
        <v>0</v>
      </c>
      <c r="RBC9" s="26">
        <f t="shared" si="182"/>
        <v>0</v>
      </c>
      <c r="RBD9" s="26">
        <f t="shared" si="182"/>
        <v>0</v>
      </c>
      <c r="RBE9" s="26">
        <f t="shared" si="182"/>
        <v>0</v>
      </c>
      <c r="RBF9" s="26">
        <f t="shared" si="182"/>
        <v>0</v>
      </c>
      <c r="RBG9" s="26">
        <f t="shared" si="182"/>
        <v>0</v>
      </c>
      <c r="RBH9" s="26">
        <f t="shared" si="182"/>
        <v>0</v>
      </c>
      <c r="RBI9" s="26">
        <f t="shared" si="182"/>
        <v>0</v>
      </c>
      <c r="RBJ9" s="26">
        <f t="shared" si="182"/>
        <v>0</v>
      </c>
      <c r="RBK9" s="26">
        <f t="shared" si="182"/>
        <v>0</v>
      </c>
      <c r="RBL9" s="26">
        <f t="shared" si="182"/>
        <v>0</v>
      </c>
      <c r="RBM9" s="26">
        <f t="shared" si="182"/>
        <v>0</v>
      </c>
      <c r="RBN9" s="26">
        <f t="shared" si="182"/>
        <v>0</v>
      </c>
      <c r="RBO9" s="26">
        <f t="shared" si="182"/>
        <v>0</v>
      </c>
      <c r="RBP9" s="26">
        <f t="shared" si="182"/>
        <v>0</v>
      </c>
      <c r="RBQ9" s="26">
        <f t="shared" si="182"/>
        <v>0</v>
      </c>
      <c r="RBR9" s="26">
        <f t="shared" si="182"/>
        <v>0</v>
      </c>
      <c r="RBS9" s="26">
        <f t="shared" si="182"/>
        <v>0</v>
      </c>
      <c r="RBT9" s="26">
        <f t="shared" si="182"/>
        <v>0</v>
      </c>
      <c r="RBU9" s="26">
        <f t="shared" si="182"/>
        <v>0</v>
      </c>
      <c r="RBV9" s="26">
        <f t="shared" si="182"/>
        <v>0</v>
      </c>
      <c r="RBW9" s="26">
        <f t="shared" si="182"/>
        <v>0</v>
      </c>
      <c r="RBX9" s="26">
        <f t="shared" si="182"/>
        <v>0</v>
      </c>
      <c r="RBY9" s="26">
        <f t="shared" si="182"/>
        <v>0</v>
      </c>
      <c r="RBZ9" s="26">
        <f t="shared" si="182"/>
        <v>0</v>
      </c>
      <c r="RCA9" s="26">
        <f t="shared" ref="RCA9:REL9" si="183">RBY9+RBW9</f>
        <v>0</v>
      </c>
      <c r="RCB9" s="26">
        <f t="shared" si="183"/>
        <v>0</v>
      </c>
      <c r="RCC9" s="26">
        <f t="shared" si="183"/>
        <v>0</v>
      </c>
      <c r="RCD9" s="26">
        <f t="shared" si="183"/>
        <v>0</v>
      </c>
      <c r="RCE9" s="26">
        <f t="shared" si="183"/>
        <v>0</v>
      </c>
      <c r="RCF9" s="26">
        <f t="shared" si="183"/>
        <v>0</v>
      </c>
      <c r="RCG9" s="26">
        <f t="shared" si="183"/>
        <v>0</v>
      </c>
      <c r="RCH9" s="26">
        <f t="shared" si="183"/>
        <v>0</v>
      </c>
      <c r="RCI9" s="26">
        <f t="shared" si="183"/>
        <v>0</v>
      </c>
      <c r="RCJ9" s="26">
        <f t="shared" si="183"/>
        <v>0</v>
      </c>
      <c r="RCK9" s="26">
        <f t="shared" si="183"/>
        <v>0</v>
      </c>
      <c r="RCL9" s="26">
        <f t="shared" si="183"/>
        <v>0</v>
      </c>
      <c r="RCM9" s="26">
        <f t="shared" si="183"/>
        <v>0</v>
      </c>
      <c r="RCN9" s="26">
        <f t="shared" si="183"/>
        <v>0</v>
      </c>
      <c r="RCO9" s="26">
        <f t="shared" si="183"/>
        <v>0</v>
      </c>
      <c r="RCP9" s="26">
        <f t="shared" si="183"/>
        <v>0</v>
      </c>
      <c r="RCQ9" s="26">
        <f t="shared" si="183"/>
        <v>0</v>
      </c>
      <c r="RCR9" s="26">
        <f t="shared" si="183"/>
        <v>0</v>
      </c>
      <c r="RCS9" s="26">
        <f t="shared" si="183"/>
        <v>0</v>
      </c>
      <c r="RCT9" s="26">
        <f t="shared" si="183"/>
        <v>0</v>
      </c>
      <c r="RCU9" s="26">
        <f t="shared" si="183"/>
        <v>0</v>
      </c>
      <c r="RCV9" s="26">
        <f t="shared" si="183"/>
        <v>0</v>
      </c>
      <c r="RCW9" s="26">
        <f t="shared" si="183"/>
        <v>0</v>
      </c>
      <c r="RCX9" s="26">
        <f t="shared" si="183"/>
        <v>0</v>
      </c>
      <c r="RCY9" s="26">
        <f t="shared" si="183"/>
        <v>0</v>
      </c>
      <c r="RCZ9" s="26">
        <f t="shared" si="183"/>
        <v>0</v>
      </c>
      <c r="RDA9" s="26">
        <f t="shared" si="183"/>
        <v>0</v>
      </c>
      <c r="RDB9" s="26">
        <f t="shared" si="183"/>
        <v>0</v>
      </c>
      <c r="RDC9" s="26">
        <f t="shared" si="183"/>
        <v>0</v>
      </c>
      <c r="RDD9" s="26">
        <f t="shared" si="183"/>
        <v>0</v>
      </c>
      <c r="RDE9" s="26">
        <f t="shared" si="183"/>
        <v>0</v>
      </c>
      <c r="RDF9" s="26">
        <f t="shared" si="183"/>
        <v>0</v>
      </c>
      <c r="RDG9" s="26">
        <f t="shared" si="183"/>
        <v>0</v>
      </c>
      <c r="RDH9" s="26">
        <f t="shared" si="183"/>
        <v>0</v>
      </c>
      <c r="RDI9" s="26">
        <f t="shared" si="183"/>
        <v>0</v>
      </c>
      <c r="RDJ9" s="26">
        <f t="shared" si="183"/>
        <v>0</v>
      </c>
      <c r="RDK9" s="26">
        <f t="shared" si="183"/>
        <v>0</v>
      </c>
      <c r="RDL9" s="26">
        <f t="shared" si="183"/>
        <v>0</v>
      </c>
      <c r="RDM9" s="26">
        <f t="shared" si="183"/>
        <v>0</v>
      </c>
      <c r="RDN9" s="26">
        <f t="shared" si="183"/>
        <v>0</v>
      </c>
      <c r="RDO9" s="26">
        <f t="shared" si="183"/>
        <v>0</v>
      </c>
      <c r="RDP9" s="26">
        <f t="shared" si="183"/>
        <v>0</v>
      </c>
      <c r="RDQ9" s="26">
        <f t="shared" si="183"/>
        <v>0</v>
      </c>
      <c r="RDR9" s="26">
        <f t="shared" si="183"/>
        <v>0</v>
      </c>
      <c r="RDS9" s="26">
        <f t="shared" si="183"/>
        <v>0</v>
      </c>
      <c r="RDT9" s="26">
        <f t="shared" si="183"/>
        <v>0</v>
      </c>
      <c r="RDU9" s="26">
        <f t="shared" si="183"/>
        <v>0</v>
      </c>
      <c r="RDV9" s="26">
        <f t="shared" si="183"/>
        <v>0</v>
      </c>
      <c r="RDW9" s="26">
        <f t="shared" si="183"/>
        <v>0</v>
      </c>
      <c r="RDX9" s="26">
        <f t="shared" si="183"/>
        <v>0</v>
      </c>
      <c r="RDY9" s="26">
        <f t="shared" si="183"/>
        <v>0</v>
      </c>
      <c r="RDZ9" s="26">
        <f t="shared" si="183"/>
        <v>0</v>
      </c>
      <c r="REA9" s="26">
        <f t="shared" si="183"/>
        <v>0</v>
      </c>
      <c r="REB9" s="26">
        <f t="shared" si="183"/>
        <v>0</v>
      </c>
      <c r="REC9" s="26">
        <f t="shared" si="183"/>
        <v>0</v>
      </c>
      <c r="RED9" s="26">
        <f t="shared" si="183"/>
        <v>0</v>
      </c>
      <c r="REE9" s="26">
        <f t="shared" si="183"/>
        <v>0</v>
      </c>
      <c r="REF9" s="26">
        <f t="shared" si="183"/>
        <v>0</v>
      </c>
      <c r="REG9" s="26">
        <f t="shared" si="183"/>
        <v>0</v>
      </c>
      <c r="REH9" s="26">
        <f t="shared" si="183"/>
        <v>0</v>
      </c>
      <c r="REI9" s="26">
        <f t="shared" si="183"/>
        <v>0</v>
      </c>
      <c r="REJ9" s="26">
        <f t="shared" si="183"/>
        <v>0</v>
      </c>
      <c r="REK9" s="26">
        <f t="shared" si="183"/>
        <v>0</v>
      </c>
      <c r="REL9" s="26">
        <f t="shared" si="183"/>
        <v>0</v>
      </c>
      <c r="REM9" s="26">
        <f t="shared" ref="REM9:RGX9" si="184">REK9+REI9</f>
        <v>0</v>
      </c>
      <c r="REN9" s="26">
        <f t="shared" si="184"/>
        <v>0</v>
      </c>
      <c r="REO9" s="26">
        <f t="shared" si="184"/>
        <v>0</v>
      </c>
      <c r="REP9" s="26">
        <f t="shared" si="184"/>
        <v>0</v>
      </c>
      <c r="REQ9" s="26">
        <f t="shared" si="184"/>
        <v>0</v>
      </c>
      <c r="RER9" s="26">
        <f t="shared" si="184"/>
        <v>0</v>
      </c>
      <c r="RES9" s="26">
        <f t="shared" si="184"/>
        <v>0</v>
      </c>
      <c r="RET9" s="26">
        <f t="shared" si="184"/>
        <v>0</v>
      </c>
      <c r="REU9" s="26">
        <f t="shared" si="184"/>
        <v>0</v>
      </c>
      <c r="REV9" s="26">
        <f t="shared" si="184"/>
        <v>0</v>
      </c>
      <c r="REW9" s="26">
        <f t="shared" si="184"/>
        <v>0</v>
      </c>
      <c r="REX9" s="26">
        <f t="shared" si="184"/>
        <v>0</v>
      </c>
      <c r="REY9" s="26">
        <f t="shared" si="184"/>
        <v>0</v>
      </c>
      <c r="REZ9" s="26">
        <f t="shared" si="184"/>
        <v>0</v>
      </c>
      <c r="RFA9" s="26">
        <f t="shared" si="184"/>
        <v>0</v>
      </c>
      <c r="RFB9" s="26">
        <f t="shared" si="184"/>
        <v>0</v>
      </c>
      <c r="RFC9" s="26">
        <f t="shared" si="184"/>
        <v>0</v>
      </c>
      <c r="RFD9" s="26">
        <f t="shared" si="184"/>
        <v>0</v>
      </c>
      <c r="RFE9" s="26">
        <f t="shared" si="184"/>
        <v>0</v>
      </c>
      <c r="RFF9" s="26">
        <f t="shared" si="184"/>
        <v>0</v>
      </c>
      <c r="RFG9" s="26">
        <f t="shared" si="184"/>
        <v>0</v>
      </c>
      <c r="RFH9" s="26">
        <f t="shared" si="184"/>
        <v>0</v>
      </c>
      <c r="RFI9" s="26">
        <f t="shared" si="184"/>
        <v>0</v>
      </c>
      <c r="RFJ9" s="26">
        <f t="shared" si="184"/>
        <v>0</v>
      </c>
      <c r="RFK9" s="26">
        <f t="shared" si="184"/>
        <v>0</v>
      </c>
      <c r="RFL9" s="26">
        <f t="shared" si="184"/>
        <v>0</v>
      </c>
      <c r="RFM9" s="26">
        <f t="shared" si="184"/>
        <v>0</v>
      </c>
      <c r="RFN9" s="26">
        <f t="shared" si="184"/>
        <v>0</v>
      </c>
      <c r="RFO9" s="26">
        <f t="shared" si="184"/>
        <v>0</v>
      </c>
      <c r="RFP9" s="26">
        <f t="shared" si="184"/>
        <v>0</v>
      </c>
      <c r="RFQ9" s="26">
        <f t="shared" si="184"/>
        <v>0</v>
      </c>
      <c r="RFR9" s="26">
        <f t="shared" si="184"/>
        <v>0</v>
      </c>
      <c r="RFS9" s="26">
        <f t="shared" si="184"/>
        <v>0</v>
      </c>
      <c r="RFT9" s="26">
        <f t="shared" si="184"/>
        <v>0</v>
      </c>
      <c r="RFU9" s="26">
        <f t="shared" si="184"/>
        <v>0</v>
      </c>
      <c r="RFV9" s="26">
        <f t="shared" si="184"/>
        <v>0</v>
      </c>
      <c r="RFW9" s="26">
        <f t="shared" si="184"/>
        <v>0</v>
      </c>
      <c r="RFX9" s="26">
        <f t="shared" si="184"/>
        <v>0</v>
      </c>
      <c r="RFY9" s="26">
        <f t="shared" si="184"/>
        <v>0</v>
      </c>
      <c r="RFZ9" s="26">
        <f t="shared" si="184"/>
        <v>0</v>
      </c>
      <c r="RGA9" s="26">
        <f t="shared" si="184"/>
        <v>0</v>
      </c>
      <c r="RGB9" s="26">
        <f t="shared" si="184"/>
        <v>0</v>
      </c>
      <c r="RGC9" s="26">
        <f t="shared" si="184"/>
        <v>0</v>
      </c>
      <c r="RGD9" s="26">
        <f t="shared" si="184"/>
        <v>0</v>
      </c>
      <c r="RGE9" s="26">
        <f t="shared" si="184"/>
        <v>0</v>
      </c>
      <c r="RGF9" s="26">
        <f t="shared" si="184"/>
        <v>0</v>
      </c>
      <c r="RGG9" s="26">
        <f t="shared" si="184"/>
        <v>0</v>
      </c>
      <c r="RGH9" s="26">
        <f t="shared" si="184"/>
        <v>0</v>
      </c>
      <c r="RGI9" s="26">
        <f t="shared" si="184"/>
        <v>0</v>
      </c>
      <c r="RGJ9" s="26">
        <f t="shared" si="184"/>
        <v>0</v>
      </c>
      <c r="RGK9" s="26">
        <f t="shared" si="184"/>
        <v>0</v>
      </c>
      <c r="RGL9" s="26">
        <f t="shared" si="184"/>
        <v>0</v>
      </c>
      <c r="RGM9" s="26">
        <f t="shared" si="184"/>
        <v>0</v>
      </c>
      <c r="RGN9" s="26">
        <f t="shared" si="184"/>
        <v>0</v>
      </c>
      <c r="RGO9" s="26">
        <f t="shared" si="184"/>
        <v>0</v>
      </c>
      <c r="RGP9" s="26">
        <f t="shared" si="184"/>
        <v>0</v>
      </c>
      <c r="RGQ9" s="26">
        <f t="shared" si="184"/>
        <v>0</v>
      </c>
      <c r="RGR9" s="26">
        <f t="shared" si="184"/>
        <v>0</v>
      </c>
      <c r="RGS9" s="26">
        <f t="shared" si="184"/>
        <v>0</v>
      </c>
      <c r="RGT9" s="26">
        <f t="shared" si="184"/>
        <v>0</v>
      </c>
      <c r="RGU9" s="26">
        <f t="shared" si="184"/>
        <v>0</v>
      </c>
      <c r="RGV9" s="26">
        <f t="shared" si="184"/>
        <v>0</v>
      </c>
      <c r="RGW9" s="26">
        <f t="shared" si="184"/>
        <v>0</v>
      </c>
      <c r="RGX9" s="26">
        <f t="shared" si="184"/>
        <v>0</v>
      </c>
      <c r="RGY9" s="26">
        <f t="shared" ref="RGY9:RJJ9" si="185">RGW9+RGU9</f>
        <v>0</v>
      </c>
      <c r="RGZ9" s="26">
        <f t="shared" si="185"/>
        <v>0</v>
      </c>
      <c r="RHA9" s="26">
        <f t="shared" si="185"/>
        <v>0</v>
      </c>
      <c r="RHB9" s="26">
        <f t="shared" si="185"/>
        <v>0</v>
      </c>
      <c r="RHC9" s="26">
        <f t="shared" si="185"/>
        <v>0</v>
      </c>
      <c r="RHD9" s="26">
        <f t="shared" si="185"/>
        <v>0</v>
      </c>
      <c r="RHE9" s="26">
        <f t="shared" si="185"/>
        <v>0</v>
      </c>
      <c r="RHF9" s="26">
        <f t="shared" si="185"/>
        <v>0</v>
      </c>
      <c r="RHG9" s="26">
        <f t="shared" si="185"/>
        <v>0</v>
      </c>
      <c r="RHH9" s="26">
        <f t="shared" si="185"/>
        <v>0</v>
      </c>
      <c r="RHI9" s="26">
        <f t="shared" si="185"/>
        <v>0</v>
      </c>
      <c r="RHJ9" s="26">
        <f t="shared" si="185"/>
        <v>0</v>
      </c>
      <c r="RHK9" s="26">
        <f t="shared" si="185"/>
        <v>0</v>
      </c>
      <c r="RHL9" s="26">
        <f t="shared" si="185"/>
        <v>0</v>
      </c>
      <c r="RHM9" s="26">
        <f t="shared" si="185"/>
        <v>0</v>
      </c>
      <c r="RHN9" s="26">
        <f t="shared" si="185"/>
        <v>0</v>
      </c>
      <c r="RHO9" s="26">
        <f t="shared" si="185"/>
        <v>0</v>
      </c>
      <c r="RHP9" s="26">
        <f t="shared" si="185"/>
        <v>0</v>
      </c>
      <c r="RHQ9" s="26">
        <f t="shared" si="185"/>
        <v>0</v>
      </c>
      <c r="RHR9" s="26">
        <f t="shared" si="185"/>
        <v>0</v>
      </c>
      <c r="RHS9" s="26">
        <f t="shared" si="185"/>
        <v>0</v>
      </c>
      <c r="RHT9" s="26">
        <f t="shared" si="185"/>
        <v>0</v>
      </c>
      <c r="RHU9" s="26">
        <f t="shared" si="185"/>
        <v>0</v>
      </c>
      <c r="RHV9" s="26">
        <f t="shared" si="185"/>
        <v>0</v>
      </c>
      <c r="RHW9" s="26">
        <f t="shared" si="185"/>
        <v>0</v>
      </c>
      <c r="RHX9" s="26">
        <f t="shared" si="185"/>
        <v>0</v>
      </c>
      <c r="RHY9" s="26">
        <f t="shared" si="185"/>
        <v>0</v>
      </c>
      <c r="RHZ9" s="26">
        <f t="shared" si="185"/>
        <v>0</v>
      </c>
      <c r="RIA9" s="26">
        <f t="shared" si="185"/>
        <v>0</v>
      </c>
      <c r="RIB9" s="26">
        <f t="shared" si="185"/>
        <v>0</v>
      </c>
      <c r="RIC9" s="26">
        <f t="shared" si="185"/>
        <v>0</v>
      </c>
      <c r="RID9" s="26">
        <f t="shared" si="185"/>
        <v>0</v>
      </c>
      <c r="RIE9" s="26">
        <f t="shared" si="185"/>
        <v>0</v>
      </c>
      <c r="RIF9" s="26">
        <f t="shared" si="185"/>
        <v>0</v>
      </c>
      <c r="RIG9" s="26">
        <f t="shared" si="185"/>
        <v>0</v>
      </c>
      <c r="RIH9" s="26">
        <f t="shared" si="185"/>
        <v>0</v>
      </c>
      <c r="RII9" s="26">
        <f t="shared" si="185"/>
        <v>0</v>
      </c>
      <c r="RIJ9" s="26">
        <f t="shared" si="185"/>
        <v>0</v>
      </c>
      <c r="RIK9" s="26">
        <f t="shared" si="185"/>
        <v>0</v>
      </c>
      <c r="RIL9" s="26">
        <f t="shared" si="185"/>
        <v>0</v>
      </c>
      <c r="RIM9" s="26">
        <f t="shared" si="185"/>
        <v>0</v>
      </c>
      <c r="RIN9" s="26">
        <f t="shared" si="185"/>
        <v>0</v>
      </c>
      <c r="RIO9" s="26">
        <f t="shared" si="185"/>
        <v>0</v>
      </c>
      <c r="RIP9" s="26">
        <f t="shared" si="185"/>
        <v>0</v>
      </c>
      <c r="RIQ9" s="26">
        <f t="shared" si="185"/>
        <v>0</v>
      </c>
      <c r="RIR9" s="26">
        <f t="shared" si="185"/>
        <v>0</v>
      </c>
      <c r="RIS9" s="26">
        <f t="shared" si="185"/>
        <v>0</v>
      </c>
      <c r="RIT9" s="26">
        <f t="shared" si="185"/>
        <v>0</v>
      </c>
      <c r="RIU9" s="26">
        <f t="shared" si="185"/>
        <v>0</v>
      </c>
      <c r="RIV9" s="26">
        <f t="shared" si="185"/>
        <v>0</v>
      </c>
      <c r="RIW9" s="26">
        <f t="shared" si="185"/>
        <v>0</v>
      </c>
      <c r="RIX9" s="26">
        <f t="shared" si="185"/>
        <v>0</v>
      </c>
      <c r="RIY9" s="26">
        <f t="shared" si="185"/>
        <v>0</v>
      </c>
      <c r="RIZ9" s="26">
        <f t="shared" si="185"/>
        <v>0</v>
      </c>
      <c r="RJA9" s="26">
        <f t="shared" si="185"/>
        <v>0</v>
      </c>
      <c r="RJB9" s="26">
        <f t="shared" si="185"/>
        <v>0</v>
      </c>
      <c r="RJC9" s="26">
        <f t="shared" si="185"/>
        <v>0</v>
      </c>
      <c r="RJD9" s="26">
        <f t="shared" si="185"/>
        <v>0</v>
      </c>
      <c r="RJE9" s="26">
        <f t="shared" si="185"/>
        <v>0</v>
      </c>
      <c r="RJF9" s="26">
        <f t="shared" si="185"/>
        <v>0</v>
      </c>
      <c r="RJG9" s="26">
        <f t="shared" si="185"/>
        <v>0</v>
      </c>
      <c r="RJH9" s="26">
        <f t="shared" si="185"/>
        <v>0</v>
      </c>
      <c r="RJI9" s="26">
        <f t="shared" si="185"/>
        <v>0</v>
      </c>
      <c r="RJJ9" s="26">
        <f t="shared" si="185"/>
        <v>0</v>
      </c>
      <c r="RJK9" s="26">
        <f t="shared" ref="RJK9:RLV9" si="186">RJI9+RJG9</f>
        <v>0</v>
      </c>
      <c r="RJL9" s="26">
        <f t="shared" si="186"/>
        <v>0</v>
      </c>
      <c r="RJM9" s="26">
        <f t="shared" si="186"/>
        <v>0</v>
      </c>
      <c r="RJN9" s="26">
        <f t="shared" si="186"/>
        <v>0</v>
      </c>
      <c r="RJO9" s="26">
        <f t="shared" si="186"/>
        <v>0</v>
      </c>
      <c r="RJP9" s="26">
        <f t="shared" si="186"/>
        <v>0</v>
      </c>
      <c r="RJQ9" s="26">
        <f t="shared" si="186"/>
        <v>0</v>
      </c>
      <c r="RJR9" s="26">
        <f t="shared" si="186"/>
        <v>0</v>
      </c>
      <c r="RJS9" s="26">
        <f t="shared" si="186"/>
        <v>0</v>
      </c>
      <c r="RJT9" s="26">
        <f t="shared" si="186"/>
        <v>0</v>
      </c>
      <c r="RJU9" s="26">
        <f t="shared" si="186"/>
        <v>0</v>
      </c>
      <c r="RJV9" s="26">
        <f t="shared" si="186"/>
        <v>0</v>
      </c>
      <c r="RJW9" s="26">
        <f t="shared" si="186"/>
        <v>0</v>
      </c>
      <c r="RJX9" s="26">
        <f t="shared" si="186"/>
        <v>0</v>
      </c>
      <c r="RJY9" s="26">
        <f t="shared" si="186"/>
        <v>0</v>
      </c>
      <c r="RJZ9" s="26">
        <f t="shared" si="186"/>
        <v>0</v>
      </c>
      <c r="RKA9" s="26">
        <f t="shared" si="186"/>
        <v>0</v>
      </c>
      <c r="RKB9" s="26">
        <f t="shared" si="186"/>
        <v>0</v>
      </c>
      <c r="RKC9" s="26">
        <f t="shared" si="186"/>
        <v>0</v>
      </c>
      <c r="RKD9" s="26">
        <f t="shared" si="186"/>
        <v>0</v>
      </c>
      <c r="RKE9" s="26">
        <f t="shared" si="186"/>
        <v>0</v>
      </c>
      <c r="RKF9" s="26">
        <f t="shared" si="186"/>
        <v>0</v>
      </c>
      <c r="RKG9" s="26">
        <f t="shared" si="186"/>
        <v>0</v>
      </c>
      <c r="RKH9" s="26">
        <f t="shared" si="186"/>
        <v>0</v>
      </c>
      <c r="RKI9" s="26">
        <f t="shared" si="186"/>
        <v>0</v>
      </c>
      <c r="RKJ9" s="26">
        <f t="shared" si="186"/>
        <v>0</v>
      </c>
      <c r="RKK9" s="26">
        <f t="shared" si="186"/>
        <v>0</v>
      </c>
      <c r="RKL9" s="26">
        <f t="shared" si="186"/>
        <v>0</v>
      </c>
      <c r="RKM9" s="26">
        <f t="shared" si="186"/>
        <v>0</v>
      </c>
      <c r="RKN9" s="26">
        <f t="shared" si="186"/>
        <v>0</v>
      </c>
      <c r="RKO9" s="26">
        <f t="shared" si="186"/>
        <v>0</v>
      </c>
      <c r="RKP9" s="26">
        <f t="shared" si="186"/>
        <v>0</v>
      </c>
      <c r="RKQ9" s="26">
        <f t="shared" si="186"/>
        <v>0</v>
      </c>
      <c r="RKR9" s="26">
        <f t="shared" si="186"/>
        <v>0</v>
      </c>
      <c r="RKS9" s="26">
        <f t="shared" si="186"/>
        <v>0</v>
      </c>
      <c r="RKT9" s="26">
        <f t="shared" si="186"/>
        <v>0</v>
      </c>
      <c r="RKU9" s="26">
        <f t="shared" si="186"/>
        <v>0</v>
      </c>
      <c r="RKV9" s="26">
        <f t="shared" si="186"/>
        <v>0</v>
      </c>
      <c r="RKW9" s="26">
        <f t="shared" si="186"/>
        <v>0</v>
      </c>
      <c r="RKX9" s="26">
        <f t="shared" si="186"/>
        <v>0</v>
      </c>
      <c r="RKY9" s="26">
        <f t="shared" si="186"/>
        <v>0</v>
      </c>
      <c r="RKZ9" s="26">
        <f t="shared" si="186"/>
        <v>0</v>
      </c>
      <c r="RLA9" s="26">
        <f t="shared" si="186"/>
        <v>0</v>
      </c>
      <c r="RLB9" s="26">
        <f t="shared" si="186"/>
        <v>0</v>
      </c>
      <c r="RLC9" s="26">
        <f t="shared" si="186"/>
        <v>0</v>
      </c>
      <c r="RLD9" s="26">
        <f t="shared" si="186"/>
        <v>0</v>
      </c>
      <c r="RLE9" s="26">
        <f t="shared" si="186"/>
        <v>0</v>
      </c>
      <c r="RLF9" s="26">
        <f t="shared" si="186"/>
        <v>0</v>
      </c>
      <c r="RLG9" s="26">
        <f t="shared" si="186"/>
        <v>0</v>
      </c>
      <c r="RLH9" s="26">
        <f t="shared" si="186"/>
        <v>0</v>
      </c>
      <c r="RLI9" s="26">
        <f t="shared" si="186"/>
        <v>0</v>
      </c>
      <c r="RLJ9" s="26">
        <f t="shared" si="186"/>
        <v>0</v>
      </c>
      <c r="RLK9" s="26">
        <f t="shared" si="186"/>
        <v>0</v>
      </c>
      <c r="RLL9" s="26">
        <f t="shared" si="186"/>
        <v>0</v>
      </c>
      <c r="RLM9" s="26">
        <f t="shared" si="186"/>
        <v>0</v>
      </c>
      <c r="RLN9" s="26">
        <f t="shared" si="186"/>
        <v>0</v>
      </c>
      <c r="RLO9" s="26">
        <f t="shared" si="186"/>
        <v>0</v>
      </c>
      <c r="RLP9" s="26">
        <f t="shared" si="186"/>
        <v>0</v>
      </c>
      <c r="RLQ9" s="26">
        <f t="shared" si="186"/>
        <v>0</v>
      </c>
      <c r="RLR9" s="26">
        <f t="shared" si="186"/>
        <v>0</v>
      </c>
      <c r="RLS9" s="26">
        <f t="shared" si="186"/>
        <v>0</v>
      </c>
      <c r="RLT9" s="26">
        <f t="shared" si="186"/>
        <v>0</v>
      </c>
      <c r="RLU9" s="26">
        <f t="shared" si="186"/>
        <v>0</v>
      </c>
      <c r="RLV9" s="26">
        <f t="shared" si="186"/>
        <v>0</v>
      </c>
      <c r="RLW9" s="26">
        <f t="shared" ref="RLW9:ROH9" si="187">RLU9+RLS9</f>
        <v>0</v>
      </c>
      <c r="RLX9" s="26">
        <f t="shared" si="187"/>
        <v>0</v>
      </c>
      <c r="RLY9" s="26">
        <f t="shared" si="187"/>
        <v>0</v>
      </c>
      <c r="RLZ9" s="26">
        <f t="shared" si="187"/>
        <v>0</v>
      </c>
      <c r="RMA9" s="26">
        <f t="shared" si="187"/>
        <v>0</v>
      </c>
      <c r="RMB9" s="26">
        <f t="shared" si="187"/>
        <v>0</v>
      </c>
      <c r="RMC9" s="26">
        <f t="shared" si="187"/>
        <v>0</v>
      </c>
      <c r="RMD9" s="26">
        <f t="shared" si="187"/>
        <v>0</v>
      </c>
      <c r="RME9" s="26">
        <f t="shared" si="187"/>
        <v>0</v>
      </c>
      <c r="RMF9" s="26">
        <f t="shared" si="187"/>
        <v>0</v>
      </c>
      <c r="RMG9" s="26">
        <f t="shared" si="187"/>
        <v>0</v>
      </c>
      <c r="RMH9" s="26">
        <f t="shared" si="187"/>
        <v>0</v>
      </c>
      <c r="RMI9" s="26">
        <f t="shared" si="187"/>
        <v>0</v>
      </c>
      <c r="RMJ9" s="26">
        <f t="shared" si="187"/>
        <v>0</v>
      </c>
      <c r="RMK9" s="26">
        <f t="shared" si="187"/>
        <v>0</v>
      </c>
      <c r="RML9" s="26">
        <f t="shared" si="187"/>
        <v>0</v>
      </c>
      <c r="RMM9" s="26">
        <f t="shared" si="187"/>
        <v>0</v>
      </c>
      <c r="RMN9" s="26">
        <f t="shared" si="187"/>
        <v>0</v>
      </c>
      <c r="RMO9" s="26">
        <f t="shared" si="187"/>
        <v>0</v>
      </c>
      <c r="RMP9" s="26">
        <f t="shared" si="187"/>
        <v>0</v>
      </c>
      <c r="RMQ9" s="26">
        <f t="shared" si="187"/>
        <v>0</v>
      </c>
      <c r="RMR9" s="26">
        <f t="shared" si="187"/>
        <v>0</v>
      </c>
      <c r="RMS9" s="26">
        <f t="shared" si="187"/>
        <v>0</v>
      </c>
      <c r="RMT9" s="26">
        <f t="shared" si="187"/>
        <v>0</v>
      </c>
      <c r="RMU9" s="26">
        <f t="shared" si="187"/>
        <v>0</v>
      </c>
      <c r="RMV9" s="26">
        <f t="shared" si="187"/>
        <v>0</v>
      </c>
      <c r="RMW9" s="26">
        <f t="shared" si="187"/>
        <v>0</v>
      </c>
      <c r="RMX9" s="26">
        <f t="shared" si="187"/>
        <v>0</v>
      </c>
      <c r="RMY9" s="26">
        <f t="shared" si="187"/>
        <v>0</v>
      </c>
      <c r="RMZ9" s="26">
        <f t="shared" si="187"/>
        <v>0</v>
      </c>
      <c r="RNA9" s="26">
        <f t="shared" si="187"/>
        <v>0</v>
      </c>
      <c r="RNB9" s="26">
        <f t="shared" si="187"/>
        <v>0</v>
      </c>
      <c r="RNC9" s="26">
        <f t="shared" si="187"/>
        <v>0</v>
      </c>
      <c r="RND9" s="26">
        <f t="shared" si="187"/>
        <v>0</v>
      </c>
      <c r="RNE9" s="26">
        <f t="shared" si="187"/>
        <v>0</v>
      </c>
      <c r="RNF9" s="26">
        <f t="shared" si="187"/>
        <v>0</v>
      </c>
      <c r="RNG9" s="26">
        <f t="shared" si="187"/>
        <v>0</v>
      </c>
      <c r="RNH9" s="26">
        <f t="shared" si="187"/>
        <v>0</v>
      </c>
      <c r="RNI9" s="26">
        <f t="shared" si="187"/>
        <v>0</v>
      </c>
      <c r="RNJ9" s="26">
        <f t="shared" si="187"/>
        <v>0</v>
      </c>
      <c r="RNK9" s="26">
        <f t="shared" si="187"/>
        <v>0</v>
      </c>
      <c r="RNL9" s="26">
        <f t="shared" si="187"/>
        <v>0</v>
      </c>
      <c r="RNM9" s="26">
        <f t="shared" si="187"/>
        <v>0</v>
      </c>
      <c r="RNN9" s="26">
        <f t="shared" si="187"/>
        <v>0</v>
      </c>
      <c r="RNO9" s="26">
        <f t="shared" si="187"/>
        <v>0</v>
      </c>
      <c r="RNP9" s="26">
        <f t="shared" si="187"/>
        <v>0</v>
      </c>
      <c r="RNQ9" s="26">
        <f t="shared" si="187"/>
        <v>0</v>
      </c>
      <c r="RNR9" s="26">
        <f t="shared" si="187"/>
        <v>0</v>
      </c>
      <c r="RNS9" s="26">
        <f t="shared" si="187"/>
        <v>0</v>
      </c>
      <c r="RNT9" s="26">
        <f t="shared" si="187"/>
        <v>0</v>
      </c>
      <c r="RNU9" s="26">
        <f t="shared" si="187"/>
        <v>0</v>
      </c>
      <c r="RNV9" s="26">
        <f t="shared" si="187"/>
        <v>0</v>
      </c>
      <c r="RNW9" s="26">
        <f t="shared" si="187"/>
        <v>0</v>
      </c>
      <c r="RNX9" s="26">
        <f t="shared" si="187"/>
        <v>0</v>
      </c>
      <c r="RNY9" s="26">
        <f t="shared" si="187"/>
        <v>0</v>
      </c>
      <c r="RNZ9" s="26">
        <f t="shared" si="187"/>
        <v>0</v>
      </c>
      <c r="ROA9" s="26">
        <f t="shared" si="187"/>
        <v>0</v>
      </c>
      <c r="ROB9" s="26">
        <f t="shared" si="187"/>
        <v>0</v>
      </c>
      <c r="ROC9" s="26">
        <f t="shared" si="187"/>
        <v>0</v>
      </c>
      <c r="ROD9" s="26">
        <f t="shared" si="187"/>
        <v>0</v>
      </c>
      <c r="ROE9" s="26">
        <f t="shared" si="187"/>
        <v>0</v>
      </c>
      <c r="ROF9" s="26">
        <f t="shared" si="187"/>
        <v>0</v>
      </c>
      <c r="ROG9" s="26">
        <f t="shared" si="187"/>
        <v>0</v>
      </c>
      <c r="ROH9" s="26">
        <f t="shared" si="187"/>
        <v>0</v>
      </c>
      <c r="ROI9" s="26">
        <f t="shared" ref="ROI9:RQT9" si="188">ROG9+ROE9</f>
        <v>0</v>
      </c>
      <c r="ROJ9" s="26">
        <f t="shared" si="188"/>
        <v>0</v>
      </c>
      <c r="ROK9" s="26">
        <f t="shared" si="188"/>
        <v>0</v>
      </c>
      <c r="ROL9" s="26">
        <f t="shared" si="188"/>
        <v>0</v>
      </c>
      <c r="ROM9" s="26">
        <f t="shared" si="188"/>
        <v>0</v>
      </c>
      <c r="RON9" s="26">
        <f t="shared" si="188"/>
        <v>0</v>
      </c>
      <c r="ROO9" s="26">
        <f t="shared" si="188"/>
        <v>0</v>
      </c>
      <c r="ROP9" s="26">
        <f t="shared" si="188"/>
        <v>0</v>
      </c>
      <c r="ROQ9" s="26">
        <f t="shared" si="188"/>
        <v>0</v>
      </c>
      <c r="ROR9" s="26">
        <f t="shared" si="188"/>
        <v>0</v>
      </c>
      <c r="ROS9" s="26">
        <f t="shared" si="188"/>
        <v>0</v>
      </c>
      <c r="ROT9" s="26">
        <f t="shared" si="188"/>
        <v>0</v>
      </c>
      <c r="ROU9" s="26">
        <f t="shared" si="188"/>
        <v>0</v>
      </c>
      <c r="ROV9" s="26">
        <f t="shared" si="188"/>
        <v>0</v>
      </c>
      <c r="ROW9" s="26">
        <f t="shared" si="188"/>
        <v>0</v>
      </c>
      <c r="ROX9" s="26">
        <f t="shared" si="188"/>
        <v>0</v>
      </c>
      <c r="ROY9" s="26">
        <f t="shared" si="188"/>
        <v>0</v>
      </c>
      <c r="ROZ9" s="26">
        <f t="shared" si="188"/>
        <v>0</v>
      </c>
      <c r="RPA9" s="26">
        <f t="shared" si="188"/>
        <v>0</v>
      </c>
      <c r="RPB9" s="26">
        <f t="shared" si="188"/>
        <v>0</v>
      </c>
      <c r="RPC9" s="26">
        <f t="shared" si="188"/>
        <v>0</v>
      </c>
      <c r="RPD9" s="26">
        <f t="shared" si="188"/>
        <v>0</v>
      </c>
      <c r="RPE9" s="26">
        <f t="shared" si="188"/>
        <v>0</v>
      </c>
      <c r="RPF9" s="26">
        <f t="shared" si="188"/>
        <v>0</v>
      </c>
      <c r="RPG9" s="26">
        <f t="shared" si="188"/>
        <v>0</v>
      </c>
      <c r="RPH9" s="26">
        <f t="shared" si="188"/>
        <v>0</v>
      </c>
      <c r="RPI9" s="26">
        <f t="shared" si="188"/>
        <v>0</v>
      </c>
      <c r="RPJ9" s="26">
        <f t="shared" si="188"/>
        <v>0</v>
      </c>
      <c r="RPK9" s="26">
        <f t="shared" si="188"/>
        <v>0</v>
      </c>
      <c r="RPL9" s="26">
        <f t="shared" si="188"/>
        <v>0</v>
      </c>
      <c r="RPM9" s="26">
        <f t="shared" si="188"/>
        <v>0</v>
      </c>
      <c r="RPN9" s="26">
        <f t="shared" si="188"/>
        <v>0</v>
      </c>
      <c r="RPO9" s="26">
        <f t="shared" si="188"/>
        <v>0</v>
      </c>
      <c r="RPP9" s="26">
        <f t="shared" si="188"/>
        <v>0</v>
      </c>
      <c r="RPQ9" s="26">
        <f t="shared" si="188"/>
        <v>0</v>
      </c>
      <c r="RPR9" s="26">
        <f t="shared" si="188"/>
        <v>0</v>
      </c>
      <c r="RPS9" s="26">
        <f t="shared" si="188"/>
        <v>0</v>
      </c>
      <c r="RPT9" s="26">
        <f t="shared" si="188"/>
        <v>0</v>
      </c>
      <c r="RPU9" s="26">
        <f t="shared" si="188"/>
        <v>0</v>
      </c>
      <c r="RPV9" s="26">
        <f t="shared" si="188"/>
        <v>0</v>
      </c>
      <c r="RPW9" s="26">
        <f t="shared" si="188"/>
        <v>0</v>
      </c>
      <c r="RPX9" s="26">
        <f t="shared" si="188"/>
        <v>0</v>
      </c>
      <c r="RPY9" s="26">
        <f t="shared" si="188"/>
        <v>0</v>
      </c>
      <c r="RPZ9" s="26">
        <f t="shared" si="188"/>
        <v>0</v>
      </c>
      <c r="RQA9" s="26">
        <f t="shared" si="188"/>
        <v>0</v>
      </c>
      <c r="RQB9" s="26">
        <f t="shared" si="188"/>
        <v>0</v>
      </c>
      <c r="RQC9" s="26">
        <f t="shared" si="188"/>
        <v>0</v>
      </c>
      <c r="RQD9" s="26">
        <f t="shared" si="188"/>
        <v>0</v>
      </c>
      <c r="RQE9" s="26">
        <f t="shared" si="188"/>
        <v>0</v>
      </c>
      <c r="RQF9" s="26">
        <f t="shared" si="188"/>
        <v>0</v>
      </c>
      <c r="RQG9" s="26">
        <f t="shared" si="188"/>
        <v>0</v>
      </c>
      <c r="RQH9" s="26">
        <f t="shared" si="188"/>
        <v>0</v>
      </c>
      <c r="RQI9" s="26">
        <f t="shared" si="188"/>
        <v>0</v>
      </c>
      <c r="RQJ9" s="26">
        <f t="shared" si="188"/>
        <v>0</v>
      </c>
      <c r="RQK9" s="26">
        <f t="shared" si="188"/>
        <v>0</v>
      </c>
      <c r="RQL9" s="26">
        <f t="shared" si="188"/>
        <v>0</v>
      </c>
      <c r="RQM9" s="26">
        <f t="shared" si="188"/>
        <v>0</v>
      </c>
      <c r="RQN9" s="26">
        <f t="shared" si="188"/>
        <v>0</v>
      </c>
      <c r="RQO9" s="26">
        <f t="shared" si="188"/>
        <v>0</v>
      </c>
      <c r="RQP9" s="26">
        <f t="shared" si="188"/>
        <v>0</v>
      </c>
      <c r="RQQ9" s="26">
        <f t="shared" si="188"/>
        <v>0</v>
      </c>
      <c r="RQR9" s="26">
        <f t="shared" si="188"/>
        <v>0</v>
      </c>
      <c r="RQS9" s="26">
        <f t="shared" si="188"/>
        <v>0</v>
      </c>
      <c r="RQT9" s="26">
        <f t="shared" si="188"/>
        <v>0</v>
      </c>
      <c r="RQU9" s="26">
        <f t="shared" ref="RQU9:RTF9" si="189">RQS9+RQQ9</f>
        <v>0</v>
      </c>
      <c r="RQV9" s="26">
        <f t="shared" si="189"/>
        <v>0</v>
      </c>
      <c r="RQW9" s="26">
        <f t="shared" si="189"/>
        <v>0</v>
      </c>
      <c r="RQX9" s="26">
        <f t="shared" si="189"/>
        <v>0</v>
      </c>
      <c r="RQY9" s="26">
        <f t="shared" si="189"/>
        <v>0</v>
      </c>
      <c r="RQZ9" s="26">
        <f t="shared" si="189"/>
        <v>0</v>
      </c>
      <c r="RRA9" s="26">
        <f t="shared" si="189"/>
        <v>0</v>
      </c>
      <c r="RRB9" s="26">
        <f t="shared" si="189"/>
        <v>0</v>
      </c>
      <c r="RRC9" s="26">
        <f t="shared" si="189"/>
        <v>0</v>
      </c>
      <c r="RRD9" s="26">
        <f t="shared" si="189"/>
        <v>0</v>
      </c>
      <c r="RRE9" s="26">
        <f t="shared" si="189"/>
        <v>0</v>
      </c>
      <c r="RRF9" s="26">
        <f t="shared" si="189"/>
        <v>0</v>
      </c>
      <c r="RRG9" s="26">
        <f t="shared" si="189"/>
        <v>0</v>
      </c>
      <c r="RRH9" s="26">
        <f t="shared" si="189"/>
        <v>0</v>
      </c>
      <c r="RRI9" s="26">
        <f t="shared" si="189"/>
        <v>0</v>
      </c>
      <c r="RRJ9" s="26">
        <f t="shared" si="189"/>
        <v>0</v>
      </c>
      <c r="RRK9" s="26">
        <f t="shared" si="189"/>
        <v>0</v>
      </c>
      <c r="RRL9" s="26">
        <f t="shared" si="189"/>
        <v>0</v>
      </c>
      <c r="RRM9" s="26">
        <f t="shared" si="189"/>
        <v>0</v>
      </c>
      <c r="RRN9" s="26">
        <f t="shared" si="189"/>
        <v>0</v>
      </c>
      <c r="RRO9" s="26">
        <f t="shared" si="189"/>
        <v>0</v>
      </c>
      <c r="RRP9" s="26">
        <f t="shared" si="189"/>
        <v>0</v>
      </c>
      <c r="RRQ9" s="26">
        <f t="shared" si="189"/>
        <v>0</v>
      </c>
      <c r="RRR9" s="26">
        <f t="shared" si="189"/>
        <v>0</v>
      </c>
      <c r="RRS9" s="26">
        <f t="shared" si="189"/>
        <v>0</v>
      </c>
      <c r="RRT9" s="26">
        <f t="shared" si="189"/>
        <v>0</v>
      </c>
      <c r="RRU9" s="26">
        <f t="shared" si="189"/>
        <v>0</v>
      </c>
      <c r="RRV9" s="26">
        <f t="shared" si="189"/>
        <v>0</v>
      </c>
      <c r="RRW9" s="26">
        <f t="shared" si="189"/>
        <v>0</v>
      </c>
      <c r="RRX9" s="26">
        <f t="shared" si="189"/>
        <v>0</v>
      </c>
      <c r="RRY9" s="26">
        <f t="shared" si="189"/>
        <v>0</v>
      </c>
      <c r="RRZ9" s="26">
        <f t="shared" si="189"/>
        <v>0</v>
      </c>
      <c r="RSA9" s="26">
        <f t="shared" si="189"/>
        <v>0</v>
      </c>
      <c r="RSB9" s="26">
        <f t="shared" si="189"/>
        <v>0</v>
      </c>
      <c r="RSC9" s="26">
        <f t="shared" si="189"/>
        <v>0</v>
      </c>
      <c r="RSD9" s="26">
        <f t="shared" si="189"/>
        <v>0</v>
      </c>
      <c r="RSE9" s="26">
        <f t="shared" si="189"/>
        <v>0</v>
      </c>
      <c r="RSF9" s="26">
        <f t="shared" si="189"/>
        <v>0</v>
      </c>
      <c r="RSG9" s="26">
        <f t="shared" si="189"/>
        <v>0</v>
      </c>
      <c r="RSH9" s="26">
        <f t="shared" si="189"/>
        <v>0</v>
      </c>
      <c r="RSI9" s="26">
        <f t="shared" si="189"/>
        <v>0</v>
      </c>
      <c r="RSJ9" s="26">
        <f t="shared" si="189"/>
        <v>0</v>
      </c>
      <c r="RSK9" s="26">
        <f t="shared" si="189"/>
        <v>0</v>
      </c>
      <c r="RSL9" s="26">
        <f t="shared" si="189"/>
        <v>0</v>
      </c>
      <c r="RSM9" s="26">
        <f t="shared" si="189"/>
        <v>0</v>
      </c>
      <c r="RSN9" s="26">
        <f t="shared" si="189"/>
        <v>0</v>
      </c>
      <c r="RSO9" s="26">
        <f t="shared" si="189"/>
        <v>0</v>
      </c>
      <c r="RSP9" s="26">
        <f t="shared" si="189"/>
        <v>0</v>
      </c>
      <c r="RSQ9" s="26">
        <f t="shared" si="189"/>
        <v>0</v>
      </c>
      <c r="RSR9" s="26">
        <f t="shared" si="189"/>
        <v>0</v>
      </c>
      <c r="RSS9" s="26">
        <f t="shared" si="189"/>
        <v>0</v>
      </c>
      <c r="RST9" s="26">
        <f t="shared" si="189"/>
        <v>0</v>
      </c>
      <c r="RSU9" s="26">
        <f t="shared" si="189"/>
        <v>0</v>
      </c>
      <c r="RSV9" s="26">
        <f t="shared" si="189"/>
        <v>0</v>
      </c>
      <c r="RSW9" s="26">
        <f t="shared" si="189"/>
        <v>0</v>
      </c>
      <c r="RSX9" s="26">
        <f t="shared" si="189"/>
        <v>0</v>
      </c>
      <c r="RSY9" s="26">
        <f t="shared" si="189"/>
        <v>0</v>
      </c>
      <c r="RSZ9" s="26">
        <f t="shared" si="189"/>
        <v>0</v>
      </c>
      <c r="RTA9" s="26">
        <f t="shared" si="189"/>
        <v>0</v>
      </c>
      <c r="RTB9" s="26">
        <f t="shared" si="189"/>
        <v>0</v>
      </c>
      <c r="RTC9" s="26">
        <f t="shared" si="189"/>
        <v>0</v>
      </c>
      <c r="RTD9" s="26">
        <f t="shared" si="189"/>
        <v>0</v>
      </c>
      <c r="RTE9" s="26">
        <f t="shared" si="189"/>
        <v>0</v>
      </c>
      <c r="RTF9" s="26">
        <f t="shared" si="189"/>
        <v>0</v>
      </c>
      <c r="RTG9" s="26">
        <f t="shared" ref="RTG9:RVR9" si="190">RTE9+RTC9</f>
        <v>0</v>
      </c>
      <c r="RTH9" s="26">
        <f t="shared" si="190"/>
        <v>0</v>
      </c>
      <c r="RTI9" s="26">
        <f t="shared" si="190"/>
        <v>0</v>
      </c>
      <c r="RTJ9" s="26">
        <f t="shared" si="190"/>
        <v>0</v>
      </c>
      <c r="RTK9" s="26">
        <f t="shared" si="190"/>
        <v>0</v>
      </c>
      <c r="RTL9" s="26">
        <f t="shared" si="190"/>
        <v>0</v>
      </c>
      <c r="RTM9" s="26">
        <f t="shared" si="190"/>
        <v>0</v>
      </c>
      <c r="RTN9" s="26">
        <f t="shared" si="190"/>
        <v>0</v>
      </c>
      <c r="RTO9" s="26">
        <f t="shared" si="190"/>
        <v>0</v>
      </c>
      <c r="RTP9" s="26">
        <f t="shared" si="190"/>
        <v>0</v>
      </c>
      <c r="RTQ9" s="26">
        <f t="shared" si="190"/>
        <v>0</v>
      </c>
      <c r="RTR9" s="26">
        <f t="shared" si="190"/>
        <v>0</v>
      </c>
      <c r="RTS9" s="26">
        <f t="shared" si="190"/>
        <v>0</v>
      </c>
      <c r="RTT9" s="26">
        <f t="shared" si="190"/>
        <v>0</v>
      </c>
      <c r="RTU9" s="26">
        <f t="shared" si="190"/>
        <v>0</v>
      </c>
      <c r="RTV9" s="26">
        <f t="shared" si="190"/>
        <v>0</v>
      </c>
      <c r="RTW9" s="26">
        <f t="shared" si="190"/>
        <v>0</v>
      </c>
      <c r="RTX9" s="26">
        <f t="shared" si="190"/>
        <v>0</v>
      </c>
      <c r="RTY9" s="26">
        <f t="shared" si="190"/>
        <v>0</v>
      </c>
      <c r="RTZ9" s="26">
        <f t="shared" si="190"/>
        <v>0</v>
      </c>
      <c r="RUA9" s="26">
        <f t="shared" si="190"/>
        <v>0</v>
      </c>
      <c r="RUB9" s="26">
        <f t="shared" si="190"/>
        <v>0</v>
      </c>
      <c r="RUC9" s="26">
        <f t="shared" si="190"/>
        <v>0</v>
      </c>
      <c r="RUD9" s="26">
        <f t="shared" si="190"/>
        <v>0</v>
      </c>
      <c r="RUE9" s="26">
        <f t="shared" si="190"/>
        <v>0</v>
      </c>
      <c r="RUF9" s="26">
        <f t="shared" si="190"/>
        <v>0</v>
      </c>
      <c r="RUG9" s="26">
        <f t="shared" si="190"/>
        <v>0</v>
      </c>
      <c r="RUH9" s="26">
        <f t="shared" si="190"/>
        <v>0</v>
      </c>
      <c r="RUI9" s="26">
        <f t="shared" si="190"/>
        <v>0</v>
      </c>
      <c r="RUJ9" s="26">
        <f t="shared" si="190"/>
        <v>0</v>
      </c>
      <c r="RUK9" s="26">
        <f t="shared" si="190"/>
        <v>0</v>
      </c>
      <c r="RUL9" s="26">
        <f t="shared" si="190"/>
        <v>0</v>
      </c>
      <c r="RUM9" s="26">
        <f t="shared" si="190"/>
        <v>0</v>
      </c>
      <c r="RUN9" s="26">
        <f t="shared" si="190"/>
        <v>0</v>
      </c>
      <c r="RUO9" s="26">
        <f t="shared" si="190"/>
        <v>0</v>
      </c>
      <c r="RUP9" s="26">
        <f t="shared" si="190"/>
        <v>0</v>
      </c>
      <c r="RUQ9" s="26">
        <f t="shared" si="190"/>
        <v>0</v>
      </c>
      <c r="RUR9" s="26">
        <f t="shared" si="190"/>
        <v>0</v>
      </c>
      <c r="RUS9" s="26">
        <f t="shared" si="190"/>
        <v>0</v>
      </c>
      <c r="RUT9" s="26">
        <f t="shared" si="190"/>
        <v>0</v>
      </c>
      <c r="RUU9" s="26">
        <f t="shared" si="190"/>
        <v>0</v>
      </c>
      <c r="RUV9" s="26">
        <f t="shared" si="190"/>
        <v>0</v>
      </c>
      <c r="RUW9" s="26">
        <f t="shared" si="190"/>
        <v>0</v>
      </c>
      <c r="RUX9" s="26">
        <f t="shared" si="190"/>
        <v>0</v>
      </c>
      <c r="RUY9" s="26">
        <f t="shared" si="190"/>
        <v>0</v>
      </c>
      <c r="RUZ9" s="26">
        <f t="shared" si="190"/>
        <v>0</v>
      </c>
      <c r="RVA9" s="26">
        <f t="shared" si="190"/>
        <v>0</v>
      </c>
      <c r="RVB9" s="26">
        <f t="shared" si="190"/>
        <v>0</v>
      </c>
      <c r="RVC9" s="26">
        <f t="shared" si="190"/>
        <v>0</v>
      </c>
      <c r="RVD9" s="26">
        <f t="shared" si="190"/>
        <v>0</v>
      </c>
      <c r="RVE9" s="26">
        <f t="shared" si="190"/>
        <v>0</v>
      </c>
      <c r="RVF9" s="26">
        <f t="shared" si="190"/>
        <v>0</v>
      </c>
      <c r="RVG9" s="26">
        <f t="shared" si="190"/>
        <v>0</v>
      </c>
      <c r="RVH9" s="26">
        <f t="shared" si="190"/>
        <v>0</v>
      </c>
      <c r="RVI9" s="26">
        <f t="shared" si="190"/>
        <v>0</v>
      </c>
      <c r="RVJ9" s="26">
        <f t="shared" si="190"/>
        <v>0</v>
      </c>
      <c r="RVK9" s="26">
        <f t="shared" si="190"/>
        <v>0</v>
      </c>
      <c r="RVL9" s="26">
        <f t="shared" si="190"/>
        <v>0</v>
      </c>
      <c r="RVM9" s="26">
        <f t="shared" si="190"/>
        <v>0</v>
      </c>
      <c r="RVN9" s="26">
        <f t="shared" si="190"/>
        <v>0</v>
      </c>
      <c r="RVO9" s="26">
        <f t="shared" si="190"/>
        <v>0</v>
      </c>
      <c r="RVP9" s="26">
        <f t="shared" si="190"/>
        <v>0</v>
      </c>
      <c r="RVQ9" s="26">
        <f t="shared" si="190"/>
        <v>0</v>
      </c>
      <c r="RVR9" s="26">
        <f t="shared" si="190"/>
        <v>0</v>
      </c>
      <c r="RVS9" s="26">
        <f t="shared" ref="RVS9:RYD9" si="191">RVQ9+RVO9</f>
        <v>0</v>
      </c>
      <c r="RVT9" s="26">
        <f t="shared" si="191"/>
        <v>0</v>
      </c>
      <c r="RVU9" s="26">
        <f t="shared" si="191"/>
        <v>0</v>
      </c>
      <c r="RVV9" s="26">
        <f t="shared" si="191"/>
        <v>0</v>
      </c>
      <c r="RVW9" s="26">
        <f t="shared" si="191"/>
        <v>0</v>
      </c>
      <c r="RVX9" s="26">
        <f t="shared" si="191"/>
        <v>0</v>
      </c>
      <c r="RVY9" s="26">
        <f t="shared" si="191"/>
        <v>0</v>
      </c>
      <c r="RVZ9" s="26">
        <f t="shared" si="191"/>
        <v>0</v>
      </c>
      <c r="RWA9" s="26">
        <f t="shared" si="191"/>
        <v>0</v>
      </c>
      <c r="RWB9" s="26">
        <f t="shared" si="191"/>
        <v>0</v>
      </c>
      <c r="RWC9" s="26">
        <f t="shared" si="191"/>
        <v>0</v>
      </c>
      <c r="RWD9" s="26">
        <f t="shared" si="191"/>
        <v>0</v>
      </c>
      <c r="RWE9" s="26">
        <f t="shared" si="191"/>
        <v>0</v>
      </c>
      <c r="RWF9" s="26">
        <f t="shared" si="191"/>
        <v>0</v>
      </c>
      <c r="RWG9" s="26">
        <f t="shared" si="191"/>
        <v>0</v>
      </c>
      <c r="RWH9" s="26">
        <f t="shared" si="191"/>
        <v>0</v>
      </c>
      <c r="RWI9" s="26">
        <f t="shared" si="191"/>
        <v>0</v>
      </c>
      <c r="RWJ9" s="26">
        <f t="shared" si="191"/>
        <v>0</v>
      </c>
      <c r="RWK9" s="26">
        <f t="shared" si="191"/>
        <v>0</v>
      </c>
      <c r="RWL9" s="26">
        <f t="shared" si="191"/>
        <v>0</v>
      </c>
      <c r="RWM9" s="26">
        <f t="shared" si="191"/>
        <v>0</v>
      </c>
      <c r="RWN9" s="26">
        <f t="shared" si="191"/>
        <v>0</v>
      </c>
      <c r="RWO9" s="26">
        <f t="shared" si="191"/>
        <v>0</v>
      </c>
      <c r="RWP9" s="26">
        <f t="shared" si="191"/>
        <v>0</v>
      </c>
      <c r="RWQ9" s="26">
        <f t="shared" si="191"/>
        <v>0</v>
      </c>
      <c r="RWR9" s="26">
        <f t="shared" si="191"/>
        <v>0</v>
      </c>
      <c r="RWS9" s="26">
        <f t="shared" si="191"/>
        <v>0</v>
      </c>
      <c r="RWT9" s="26">
        <f t="shared" si="191"/>
        <v>0</v>
      </c>
      <c r="RWU9" s="26">
        <f t="shared" si="191"/>
        <v>0</v>
      </c>
      <c r="RWV9" s="26">
        <f t="shared" si="191"/>
        <v>0</v>
      </c>
      <c r="RWW9" s="26">
        <f t="shared" si="191"/>
        <v>0</v>
      </c>
      <c r="RWX9" s="26">
        <f t="shared" si="191"/>
        <v>0</v>
      </c>
      <c r="RWY9" s="26">
        <f t="shared" si="191"/>
        <v>0</v>
      </c>
      <c r="RWZ9" s="26">
        <f t="shared" si="191"/>
        <v>0</v>
      </c>
      <c r="RXA9" s="26">
        <f t="shared" si="191"/>
        <v>0</v>
      </c>
      <c r="RXB9" s="26">
        <f t="shared" si="191"/>
        <v>0</v>
      </c>
      <c r="RXC9" s="26">
        <f t="shared" si="191"/>
        <v>0</v>
      </c>
      <c r="RXD9" s="26">
        <f t="shared" si="191"/>
        <v>0</v>
      </c>
      <c r="RXE9" s="26">
        <f t="shared" si="191"/>
        <v>0</v>
      </c>
      <c r="RXF9" s="26">
        <f t="shared" si="191"/>
        <v>0</v>
      </c>
      <c r="RXG9" s="26">
        <f t="shared" si="191"/>
        <v>0</v>
      </c>
      <c r="RXH9" s="26">
        <f t="shared" si="191"/>
        <v>0</v>
      </c>
      <c r="RXI9" s="26">
        <f t="shared" si="191"/>
        <v>0</v>
      </c>
      <c r="RXJ9" s="26">
        <f t="shared" si="191"/>
        <v>0</v>
      </c>
      <c r="RXK9" s="26">
        <f t="shared" si="191"/>
        <v>0</v>
      </c>
      <c r="RXL9" s="26">
        <f t="shared" si="191"/>
        <v>0</v>
      </c>
      <c r="RXM9" s="26">
        <f t="shared" si="191"/>
        <v>0</v>
      </c>
      <c r="RXN9" s="26">
        <f t="shared" si="191"/>
        <v>0</v>
      </c>
      <c r="RXO9" s="26">
        <f t="shared" si="191"/>
        <v>0</v>
      </c>
      <c r="RXP9" s="26">
        <f t="shared" si="191"/>
        <v>0</v>
      </c>
      <c r="RXQ9" s="26">
        <f t="shared" si="191"/>
        <v>0</v>
      </c>
      <c r="RXR9" s="26">
        <f t="shared" si="191"/>
        <v>0</v>
      </c>
      <c r="RXS9" s="26">
        <f t="shared" si="191"/>
        <v>0</v>
      </c>
      <c r="RXT9" s="26">
        <f t="shared" si="191"/>
        <v>0</v>
      </c>
      <c r="RXU9" s="26">
        <f t="shared" si="191"/>
        <v>0</v>
      </c>
      <c r="RXV9" s="26">
        <f t="shared" si="191"/>
        <v>0</v>
      </c>
      <c r="RXW9" s="26">
        <f t="shared" si="191"/>
        <v>0</v>
      </c>
      <c r="RXX9" s="26">
        <f t="shared" si="191"/>
        <v>0</v>
      </c>
      <c r="RXY9" s="26">
        <f t="shared" si="191"/>
        <v>0</v>
      </c>
      <c r="RXZ9" s="26">
        <f t="shared" si="191"/>
        <v>0</v>
      </c>
      <c r="RYA9" s="26">
        <f t="shared" si="191"/>
        <v>0</v>
      </c>
      <c r="RYB9" s="26">
        <f t="shared" si="191"/>
        <v>0</v>
      </c>
      <c r="RYC9" s="26">
        <f t="shared" si="191"/>
        <v>0</v>
      </c>
      <c r="RYD9" s="26">
        <f t="shared" si="191"/>
        <v>0</v>
      </c>
      <c r="RYE9" s="26">
        <f t="shared" ref="RYE9:SAP9" si="192">RYC9+RYA9</f>
        <v>0</v>
      </c>
      <c r="RYF9" s="26">
        <f t="shared" si="192"/>
        <v>0</v>
      </c>
      <c r="RYG9" s="26">
        <f t="shared" si="192"/>
        <v>0</v>
      </c>
      <c r="RYH9" s="26">
        <f t="shared" si="192"/>
        <v>0</v>
      </c>
      <c r="RYI9" s="26">
        <f t="shared" si="192"/>
        <v>0</v>
      </c>
      <c r="RYJ9" s="26">
        <f t="shared" si="192"/>
        <v>0</v>
      </c>
      <c r="RYK9" s="26">
        <f t="shared" si="192"/>
        <v>0</v>
      </c>
      <c r="RYL9" s="26">
        <f t="shared" si="192"/>
        <v>0</v>
      </c>
      <c r="RYM9" s="26">
        <f t="shared" si="192"/>
        <v>0</v>
      </c>
      <c r="RYN9" s="26">
        <f t="shared" si="192"/>
        <v>0</v>
      </c>
      <c r="RYO9" s="26">
        <f t="shared" si="192"/>
        <v>0</v>
      </c>
      <c r="RYP9" s="26">
        <f t="shared" si="192"/>
        <v>0</v>
      </c>
      <c r="RYQ9" s="26">
        <f t="shared" si="192"/>
        <v>0</v>
      </c>
      <c r="RYR9" s="26">
        <f t="shared" si="192"/>
        <v>0</v>
      </c>
      <c r="RYS9" s="26">
        <f t="shared" si="192"/>
        <v>0</v>
      </c>
      <c r="RYT9" s="26">
        <f t="shared" si="192"/>
        <v>0</v>
      </c>
      <c r="RYU9" s="26">
        <f t="shared" si="192"/>
        <v>0</v>
      </c>
      <c r="RYV9" s="26">
        <f t="shared" si="192"/>
        <v>0</v>
      </c>
      <c r="RYW9" s="26">
        <f t="shared" si="192"/>
        <v>0</v>
      </c>
      <c r="RYX9" s="26">
        <f t="shared" si="192"/>
        <v>0</v>
      </c>
      <c r="RYY9" s="26">
        <f t="shared" si="192"/>
        <v>0</v>
      </c>
      <c r="RYZ9" s="26">
        <f t="shared" si="192"/>
        <v>0</v>
      </c>
      <c r="RZA9" s="26">
        <f t="shared" si="192"/>
        <v>0</v>
      </c>
      <c r="RZB9" s="26">
        <f t="shared" si="192"/>
        <v>0</v>
      </c>
      <c r="RZC9" s="26">
        <f t="shared" si="192"/>
        <v>0</v>
      </c>
      <c r="RZD9" s="26">
        <f t="shared" si="192"/>
        <v>0</v>
      </c>
      <c r="RZE9" s="26">
        <f t="shared" si="192"/>
        <v>0</v>
      </c>
      <c r="RZF9" s="26">
        <f t="shared" si="192"/>
        <v>0</v>
      </c>
      <c r="RZG9" s="26">
        <f t="shared" si="192"/>
        <v>0</v>
      </c>
      <c r="RZH9" s="26">
        <f t="shared" si="192"/>
        <v>0</v>
      </c>
      <c r="RZI9" s="26">
        <f t="shared" si="192"/>
        <v>0</v>
      </c>
      <c r="RZJ9" s="26">
        <f t="shared" si="192"/>
        <v>0</v>
      </c>
      <c r="RZK9" s="26">
        <f t="shared" si="192"/>
        <v>0</v>
      </c>
      <c r="RZL9" s="26">
        <f t="shared" si="192"/>
        <v>0</v>
      </c>
      <c r="RZM9" s="26">
        <f t="shared" si="192"/>
        <v>0</v>
      </c>
      <c r="RZN9" s="26">
        <f t="shared" si="192"/>
        <v>0</v>
      </c>
      <c r="RZO9" s="26">
        <f t="shared" si="192"/>
        <v>0</v>
      </c>
      <c r="RZP9" s="26">
        <f t="shared" si="192"/>
        <v>0</v>
      </c>
      <c r="RZQ9" s="26">
        <f t="shared" si="192"/>
        <v>0</v>
      </c>
      <c r="RZR9" s="26">
        <f t="shared" si="192"/>
        <v>0</v>
      </c>
      <c r="RZS9" s="26">
        <f t="shared" si="192"/>
        <v>0</v>
      </c>
      <c r="RZT9" s="26">
        <f t="shared" si="192"/>
        <v>0</v>
      </c>
      <c r="RZU9" s="26">
        <f t="shared" si="192"/>
        <v>0</v>
      </c>
      <c r="RZV9" s="26">
        <f t="shared" si="192"/>
        <v>0</v>
      </c>
      <c r="RZW9" s="26">
        <f t="shared" si="192"/>
        <v>0</v>
      </c>
      <c r="RZX9" s="26">
        <f t="shared" si="192"/>
        <v>0</v>
      </c>
      <c r="RZY9" s="26">
        <f t="shared" si="192"/>
        <v>0</v>
      </c>
      <c r="RZZ9" s="26">
        <f t="shared" si="192"/>
        <v>0</v>
      </c>
      <c r="SAA9" s="26">
        <f t="shared" si="192"/>
        <v>0</v>
      </c>
      <c r="SAB9" s="26">
        <f t="shared" si="192"/>
        <v>0</v>
      </c>
      <c r="SAC9" s="26">
        <f t="shared" si="192"/>
        <v>0</v>
      </c>
      <c r="SAD9" s="26">
        <f t="shared" si="192"/>
        <v>0</v>
      </c>
      <c r="SAE9" s="26">
        <f t="shared" si="192"/>
        <v>0</v>
      </c>
      <c r="SAF9" s="26">
        <f t="shared" si="192"/>
        <v>0</v>
      </c>
      <c r="SAG9" s="26">
        <f t="shared" si="192"/>
        <v>0</v>
      </c>
      <c r="SAH9" s="26">
        <f t="shared" si="192"/>
        <v>0</v>
      </c>
      <c r="SAI9" s="26">
        <f t="shared" si="192"/>
        <v>0</v>
      </c>
      <c r="SAJ9" s="26">
        <f t="shared" si="192"/>
        <v>0</v>
      </c>
      <c r="SAK9" s="26">
        <f t="shared" si="192"/>
        <v>0</v>
      </c>
      <c r="SAL9" s="26">
        <f t="shared" si="192"/>
        <v>0</v>
      </c>
      <c r="SAM9" s="26">
        <f t="shared" si="192"/>
        <v>0</v>
      </c>
      <c r="SAN9" s="26">
        <f t="shared" si="192"/>
        <v>0</v>
      </c>
      <c r="SAO9" s="26">
        <f t="shared" si="192"/>
        <v>0</v>
      </c>
      <c r="SAP9" s="26">
        <f t="shared" si="192"/>
        <v>0</v>
      </c>
      <c r="SAQ9" s="26">
        <f t="shared" ref="SAQ9:SDB9" si="193">SAO9+SAM9</f>
        <v>0</v>
      </c>
      <c r="SAR9" s="26">
        <f t="shared" si="193"/>
        <v>0</v>
      </c>
      <c r="SAS9" s="26">
        <f t="shared" si="193"/>
        <v>0</v>
      </c>
      <c r="SAT9" s="26">
        <f t="shared" si="193"/>
        <v>0</v>
      </c>
      <c r="SAU9" s="26">
        <f t="shared" si="193"/>
        <v>0</v>
      </c>
      <c r="SAV9" s="26">
        <f t="shared" si="193"/>
        <v>0</v>
      </c>
      <c r="SAW9" s="26">
        <f t="shared" si="193"/>
        <v>0</v>
      </c>
      <c r="SAX9" s="26">
        <f t="shared" si="193"/>
        <v>0</v>
      </c>
      <c r="SAY9" s="26">
        <f t="shared" si="193"/>
        <v>0</v>
      </c>
      <c r="SAZ9" s="26">
        <f t="shared" si="193"/>
        <v>0</v>
      </c>
      <c r="SBA9" s="26">
        <f t="shared" si="193"/>
        <v>0</v>
      </c>
      <c r="SBB9" s="26">
        <f t="shared" si="193"/>
        <v>0</v>
      </c>
      <c r="SBC9" s="26">
        <f t="shared" si="193"/>
        <v>0</v>
      </c>
      <c r="SBD9" s="26">
        <f t="shared" si="193"/>
        <v>0</v>
      </c>
      <c r="SBE9" s="26">
        <f t="shared" si="193"/>
        <v>0</v>
      </c>
      <c r="SBF9" s="26">
        <f t="shared" si="193"/>
        <v>0</v>
      </c>
      <c r="SBG9" s="26">
        <f t="shared" si="193"/>
        <v>0</v>
      </c>
      <c r="SBH9" s="26">
        <f t="shared" si="193"/>
        <v>0</v>
      </c>
      <c r="SBI9" s="26">
        <f t="shared" si="193"/>
        <v>0</v>
      </c>
      <c r="SBJ9" s="26">
        <f t="shared" si="193"/>
        <v>0</v>
      </c>
      <c r="SBK9" s="26">
        <f t="shared" si="193"/>
        <v>0</v>
      </c>
      <c r="SBL9" s="26">
        <f t="shared" si="193"/>
        <v>0</v>
      </c>
      <c r="SBM9" s="26">
        <f t="shared" si="193"/>
        <v>0</v>
      </c>
      <c r="SBN9" s="26">
        <f t="shared" si="193"/>
        <v>0</v>
      </c>
      <c r="SBO9" s="26">
        <f t="shared" si="193"/>
        <v>0</v>
      </c>
      <c r="SBP9" s="26">
        <f t="shared" si="193"/>
        <v>0</v>
      </c>
      <c r="SBQ9" s="26">
        <f t="shared" si="193"/>
        <v>0</v>
      </c>
      <c r="SBR9" s="26">
        <f t="shared" si="193"/>
        <v>0</v>
      </c>
      <c r="SBS9" s="26">
        <f t="shared" si="193"/>
        <v>0</v>
      </c>
      <c r="SBT9" s="26">
        <f t="shared" si="193"/>
        <v>0</v>
      </c>
      <c r="SBU9" s="26">
        <f t="shared" si="193"/>
        <v>0</v>
      </c>
      <c r="SBV9" s="26">
        <f t="shared" si="193"/>
        <v>0</v>
      </c>
      <c r="SBW9" s="26">
        <f t="shared" si="193"/>
        <v>0</v>
      </c>
      <c r="SBX9" s="26">
        <f t="shared" si="193"/>
        <v>0</v>
      </c>
      <c r="SBY9" s="26">
        <f t="shared" si="193"/>
        <v>0</v>
      </c>
      <c r="SBZ9" s="26">
        <f t="shared" si="193"/>
        <v>0</v>
      </c>
      <c r="SCA9" s="26">
        <f t="shared" si="193"/>
        <v>0</v>
      </c>
      <c r="SCB9" s="26">
        <f t="shared" si="193"/>
        <v>0</v>
      </c>
      <c r="SCC9" s="26">
        <f t="shared" si="193"/>
        <v>0</v>
      </c>
      <c r="SCD9" s="26">
        <f t="shared" si="193"/>
        <v>0</v>
      </c>
      <c r="SCE9" s="26">
        <f t="shared" si="193"/>
        <v>0</v>
      </c>
      <c r="SCF9" s="26">
        <f t="shared" si="193"/>
        <v>0</v>
      </c>
      <c r="SCG9" s="26">
        <f t="shared" si="193"/>
        <v>0</v>
      </c>
      <c r="SCH9" s="26">
        <f t="shared" si="193"/>
        <v>0</v>
      </c>
      <c r="SCI9" s="26">
        <f t="shared" si="193"/>
        <v>0</v>
      </c>
      <c r="SCJ9" s="26">
        <f t="shared" si="193"/>
        <v>0</v>
      </c>
      <c r="SCK9" s="26">
        <f t="shared" si="193"/>
        <v>0</v>
      </c>
      <c r="SCL9" s="26">
        <f t="shared" si="193"/>
        <v>0</v>
      </c>
      <c r="SCM9" s="26">
        <f t="shared" si="193"/>
        <v>0</v>
      </c>
      <c r="SCN9" s="26">
        <f t="shared" si="193"/>
        <v>0</v>
      </c>
      <c r="SCO9" s="26">
        <f t="shared" si="193"/>
        <v>0</v>
      </c>
      <c r="SCP9" s="26">
        <f t="shared" si="193"/>
        <v>0</v>
      </c>
      <c r="SCQ9" s="26">
        <f t="shared" si="193"/>
        <v>0</v>
      </c>
      <c r="SCR9" s="26">
        <f t="shared" si="193"/>
        <v>0</v>
      </c>
      <c r="SCS9" s="26">
        <f t="shared" si="193"/>
        <v>0</v>
      </c>
      <c r="SCT9" s="26">
        <f t="shared" si="193"/>
        <v>0</v>
      </c>
      <c r="SCU9" s="26">
        <f t="shared" si="193"/>
        <v>0</v>
      </c>
      <c r="SCV9" s="26">
        <f t="shared" si="193"/>
        <v>0</v>
      </c>
      <c r="SCW9" s="26">
        <f t="shared" si="193"/>
        <v>0</v>
      </c>
      <c r="SCX9" s="26">
        <f t="shared" si="193"/>
        <v>0</v>
      </c>
      <c r="SCY9" s="26">
        <f t="shared" si="193"/>
        <v>0</v>
      </c>
      <c r="SCZ9" s="26">
        <f t="shared" si="193"/>
        <v>0</v>
      </c>
      <c r="SDA9" s="26">
        <f t="shared" si="193"/>
        <v>0</v>
      </c>
      <c r="SDB9" s="26">
        <f t="shared" si="193"/>
        <v>0</v>
      </c>
      <c r="SDC9" s="26">
        <f t="shared" ref="SDC9:SFN9" si="194">SDA9+SCY9</f>
        <v>0</v>
      </c>
      <c r="SDD9" s="26">
        <f t="shared" si="194"/>
        <v>0</v>
      </c>
      <c r="SDE9" s="26">
        <f t="shared" si="194"/>
        <v>0</v>
      </c>
      <c r="SDF9" s="26">
        <f t="shared" si="194"/>
        <v>0</v>
      </c>
      <c r="SDG9" s="26">
        <f t="shared" si="194"/>
        <v>0</v>
      </c>
      <c r="SDH9" s="26">
        <f t="shared" si="194"/>
        <v>0</v>
      </c>
      <c r="SDI9" s="26">
        <f t="shared" si="194"/>
        <v>0</v>
      </c>
      <c r="SDJ9" s="26">
        <f t="shared" si="194"/>
        <v>0</v>
      </c>
      <c r="SDK9" s="26">
        <f t="shared" si="194"/>
        <v>0</v>
      </c>
      <c r="SDL9" s="26">
        <f t="shared" si="194"/>
        <v>0</v>
      </c>
      <c r="SDM9" s="26">
        <f t="shared" si="194"/>
        <v>0</v>
      </c>
      <c r="SDN9" s="26">
        <f t="shared" si="194"/>
        <v>0</v>
      </c>
      <c r="SDO9" s="26">
        <f t="shared" si="194"/>
        <v>0</v>
      </c>
      <c r="SDP9" s="26">
        <f t="shared" si="194"/>
        <v>0</v>
      </c>
      <c r="SDQ9" s="26">
        <f t="shared" si="194"/>
        <v>0</v>
      </c>
      <c r="SDR9" s="26">
        <f t="shared" si="194"/>
        <v>0</v>
      </c>
      <c r="SDS9" s="26">
        <f t="shared" si="194"/>
        <v>0</v>
      </c>
      <c r="SDT9" s="26">
        <f t="shared" si="194"/>
        <v>0</v>
      </c>
      <c r="SDU9" s="26">
        <f t="shared" si="194"/>
        <v>0</v>
      </c>
      <c r="SDV9" s="26">
        <f t="shared" si="194"/>
        <v>0</v>
      </c>
      <c r="SDW9" s="26">
        <f t="shared" si="194"/>
        <v>0</v>
      </c>
      <c r="SDX9" s="26">
        <f t="shared" si="194"/>
        <v>0</v>
      </c>
      <c r="SDY9" s="26">
        <f t="shared" si="194"/>
        <v>0</v>
      </c>
      <c r="SDZ9" s="26">
        <f t="shared" si="194"/>
        <v>0</v>
      </c>
      <c r="SEA9" s="26">
        <f t="shared" si="194"/>
        <v>0</v>
      </c>
      <c r="SEB9" s="26">
        <f t="shared" si="194"/>
        <v>0</v>
      </c>
      <c r="SEC9" s="26">
        <f t="shared" si="194"/>
        <v>0</v>
      </c>
      <c r="SED9" s="26">
        <f t="shared" si="194"/>
        <v>0</v>
      </c>
      <c r="SEE9" s="26">
        <f t="shared" si="194"/>
        <v>0</v>
      </c>
      <c r="SEF9" s="26">
        <f t="shared" si="194"/>
        <v>0</v>
      </c>
      <c r="SEG9" s="26">
        <f t="shared" si="194"/>
        <v>0</v>
      </c>
      <c r="SEH9" s="26">
        <f t="shared" si="194"/>
        <v>0</v>
      </c>
      <c r="SEI9" s="26">
        <f t="shared" si="194"/>
        <v>0</v>
      </c>
      <c r="SEJ9" s="26">
        <f t="shared" si="194"/>
        <v>0</v>
      </c>
      <c r="SEK9" s="26">
        <f t="shared" si="194"/>
        <v>0</v>
      </c>
      <c r="SEL9" s="26">
        <f t="shared" si="194"/>
        <v>0</v>
      </c>
      <c r="SEM9" s="26">
        <f t="shared" si="194"/>
        <v>0</v>
      </c>
      <c r="SEN9" s="26">
        <f t="shared" si="194"/>
        <v>0</v>
      </c>
      <c r="SEO9" s="26">
        <f t="shared" si="194"/>
        <v>0</v>
      </c>
      <c r="SEP9" s="26">
        <f t="shared" si="194"/>
        <v>0</v>
      </c>
      <c r="SEQ9" s="26">
        <f t="shared" si="194"/>
        <v>0</v>
      </c>
      <c r="SER9" s="26">
        <f t="shared" si="194"/>
        <v>0</v>
      </c>
      <c r="SES9" s="26">
        <f t="shared" si="194"/>
        <v>0</v>
      </c>
      <c r="SET9" s="26">
        <f t="shared" si="194"/>
        <v>0</v>
      </c>
      <c r="SEU9" s="26">
        <f t="shared" si="194"/>
        <v>0</v>
      </c>
      <c r="SEV9" s="26">
        <f t="shared" si="194"/>
        <v>0</v>
      </c>
      <c r="SEW9" s="26">
        <f t="shared" si="194"/>
        <v>0</v>
      </c>
      <c r="SEX9" s="26">
        <f t="shared" si="194"/>
        <v>0</v>
      </c>
      <c r="SEY9" s="26">
        <f t="shared" si="194"/>
        <v>0</v>
      </c>
      <c r="SEZ9" s="26">
        <f t="shared" si="194"/>
        <v>0</v>
      </c>
      <c r="SFA9" s="26">
        <f t="shared" si="194"/>
        <v>0</v>
      </c>
      <c r="SFB9" s="26">
        <f t="shared" si="194"/>
        <v>0</v>
      </c>
      <c r="SFC9" s="26">
        <f t="shared" si="194"/>
        <v>0</v>
      </c>
      <c r="SFD9" s="26">
        <f t="shared" si="194"/>
        <v>0</v>
      </c>
      <c r="SFE9" s="26">
        <f t="shared" si="194"/>
        <v>0</v>
      </c>
      <c r="SFF9" s="26">
        <f t="shared" si="194"/>
        <v>0</v>
      </c>
      <c r="SFG9" s="26">
        <f t="shared" si="194"/>
        <v>0</v>
      </c>
      <c r="SFH9" s="26">
        <f t="shared" si="194"/>
        <v>0</v>
      </c>
      <c r="SFI9" s="26">
        <f t="shared" si="194"/>
        <v>0</v>
      </c>
      <c r="SFJ9" s="26">
        <f t="shared" si="194"/>
        <v>0</v>
      </c>
      <c r="SFK9" s="26">
        <f t="shared" si="194"/>
        <v>0</v>
      </c>
      <c r="SFL9" s="26">
        <f t="shared" si="194"/>
        <v>0</v>
      </c>
      <c r="SFM9" s="26">
        <f t="shared" si="194"/>
        <v>0</v>
      </c>
      <c r="SFN9" s="26">
        <f t="shared" si="194"/>
        <v>0</v>
      </c>
      <c r="SFO9" s="26">
        <f t="shared" ref="SFO9:SHZ9" si="195">SFM9+SFK9</f>
        <v>0</v>
      </c>
      <c r="SFP9" s="26">
        <f t="shared" si="195"/>
        <v>0</v>
      </c>
      <c r="SFQ9" s="26">
        <f t="shared" si="195"/>
        <v>0</v>
      </c>
      <c r="SFR9" s="26">
        <f t="shared" si="195"/>
        <v>0</v>
      </c>
      <c r="SFS9" s="26">
        <f t="shared" si="195"/>
        <v>0</v>
      </c>
      <c r="SFT9" s="26">
        <f t="shared" si="195"/>
        <v>0</v>
      </c>
      <c r="SFU9" s="26">
        <f t="shared" si="195"/>
        <v>0</v>
      </c>
      <c r="SFV9" s="26">
        <f t="shared" si="195"/>
        <v>0</v>
      </c>
      <c r="SFW9" s="26">
        <f t="shared" si="195"/>
        <v>0</v>
      </c>
      <c r="SFX9" s="26">
        <f t="shared" si="195"/>
        <v>0</v>
      </c>
      <c r="SFY9" s="26">
        <f t="shared" si="195"/>
        <v>0</v>
      </c>
      <c r="SFZ9" s="26">
        <f t="shared" si="195"/>
        <v>0</v>
      </c>
      <c r="SGA9" s="26">
        <f t="shared" si="195"/>
        <v>0</v>
      </c>
      <c r="SGB9" s="26">
        <f t="shared" si="195"/>
        <v>0</v>
      </c>
      <c r="SGC9" s="26">
        <f t="shared" si="195"/>
        <v>0</v>
      </c>
      <c r="SGD9" s="26">
        <f t="shared" si="195"/>
        <v>0</v>
      </c>
      <c r="SGE9" s="26">
        <f t="shared" si="195"/>
        <v>0</v>
      </c>
      <c r="SGF9" s="26">
        <f t="shared" si="195"/>
        <v>0</v>
      </c>
      <c r="SGG9" s="26">
        <f t="shared" si="195"/>
        <v>0</v>
      </c>
      <c r="SGH9" s="26">
        <f t="shared" si="195"/>
        <v>0</v>
      </c>
      <c r="SGI9" s="26">
        <f t="shared" si="195"/>
        <v>0</v>
      </c>
      <c r="SGJ9" s="26">
        <f t="shared" si="195"/>
        <v>0</v>
      </c>
      <c r="SGK9" s="26">
        <f t="shared" si="195"/>
        <v>0</v>
      </c>
      <c r="SGL9" s="26">
        <f t="shared" si="195"/>
        <v>0</v>
      </c>
      <c r="SGM9" s="26">
        <f t="shared" si="195"/>
        <v>0</v>
      </c>
      <c r="SGN9" s="26">
        <f t="shared" si="195"/>
        <v>0</v>
      </c>
      <c r="SGO9" s="26">
        <f t="shared" si="195"/>
        <v>0</v>
      </c>
      <c r="SGP9" s="26">
        <f t="shared" si="195"/>
        <v>0</v>
      </c>
      <c r="SGQ9" s="26">
        <f t="shared" si="195"/>
        <v>0</v>
      </c>
      <c r="SGR9" s="26">
        <f t="shared" si="195"/>
        <v>0</v>
      </c>
      <c r="SGS9" s="26">
        <f t="shared" si="195"/>
        <v>0</v>
      </c>
      <c r="SGT9" s="26">
        <f t="shared" si="195"/>
        <v>0</v>
      </c>
      <c r="SGU9" s="26">
        <f t="shared" si="195"/>
        <v>0</v>
      </c>
      <c r="SGV9" s="26">
        <f t="shared" si="195"/>
        <v>0</v>
      </c>
      <c r="SGW9" s="26">
        <f t="shared" si="195"/>
        <v>0</v>
      </c>
      <c r="SGX9" s="26">
        <f t="shared" si="195"/>
        <v>0</v>
      </c>
      <c r="SGY9" s="26">
        <f t="shared" si="195"/>
        <v>0</v>
      </c>
      <c r="SGZ9" s="26">
        <f t="shared" si="195"/>
        <v>0</v>
      </c>
      <c r="SHA9" s="26">
        <f t="shared" si="195"/>
        <v>0</v>
      </c>
      <c r="SHB9" s="26">
        <f t="shared" si="195"/>
        <v>0</v>
      </c>
      <c r="SHC9" s="26">
        <f t="shared" si="195"/>
        <v>0</v>
      </c>
      <c r="SHD9" s="26">
        <f t="shared" si="195"/>
        <v>0</v>
      </c>
      <c r="SHE9" s="26">
        <f t="shared" si="195"/>
        <v>0</v>
      </c>
      <c r="SHF9" s="26">
        <f t="shared" si="195"/>
        <v>0</v>
      </c>
      <c r="SHG9" s="26">
        <f t="shared" si="195"/>
        <v>0</v>
      </c>
      <c r="SHH9" s="26">
        <f t="shared" si="195"/>
        <v>0</v>
      </c>
      <c r="SHI9" s="26">
        <f t="shared" si="195"/>
        <v>0</v>
      </c>
      <c r="SHJ9" s="26">
        <f t="shared" si="195"/>
        <v>0</v>
      </c>
      <c r="SHK9" s="26">
        <f t="shared" si="195"/>
        <v>0</v>
      </c>
      <c r="SHL9" s="26">
        <f t="shared" si="195"/>
        <v>0</v>
      </c>
      <c r="SHM9" s="26">
        <f t="shared" si="195"/>
        <v>0</v>
      </c>
      <c r="SHN9" s="26">
        <f t="shared" si="195"/>
        <v>0</v>
      </c>
      <c r="SHO9" s="26">
        <f t="shared" si="195"/>
        <v>0</v>
      </c>
      <c r="SHP9" s="26">
        <f t="shared" si="195"/>
        <v>0</v>
      </c>
      <c r="SHQ9" s="26">
        <f t="shared" si="195"/>
        <v>0</v>
      </c>
      <c r="SHR9" s="26">
        <f t="shared" si="195"/>
        <v>0</v>
      </c>
      <c r="SHS9" s="26">
        <f t="shared" si="195"/>
        <v>0</v>
      </c>
      <c r="SHT9" s="26">
        <f t="shared" si="195"/>
        <v>0</v>
      </c>
      <c r="SHU9" s="26">
        <f t="shared" si="195"/>
        <v>0</v>
      </c>
      <c r="SHV9" s="26">
        <f t="shared" si="195"/>
        <v>0</v>
      </c>
      <c r="SHW9" s="26">
        <f t="shared" si="195"/>
        <v>0</v>
      </c>
      <c r="SHX9" s="26">
        <f t="shared" si="195"/>
        <v>0</v>
      </c>
      <c r="SHY9" s="26">
        <f t="shared" si="195"/>
        <v>0</v>
      </c>
      <c r="SHZ9" s="26">
        <f t="shared" si="195"/>
        <v>0</v>
      </c>
      <c r="SIA9" s="26">
        <f t="shared" ref="SIA9:SKL9" si="196">SHY9+SHW9</f>
        <v>0</v>
      </c>
      <c r="SIB9" s="26">
        <f t="shared" si="196"/>
        <v>0</v>
      </c>
      <c r="SIC9" s="26">
        <f t="shared" si="196"/>
        <v>0</v>
      </c>
      <c r="SID9" s="26">
        <f t="shared" si="196"/>
        <v>0</v>
      </c>
      <c r="SIE9" s="26">
        <f t="shared" si="196"/>
        <v>0</v>
      </c>
      <c r="SIF9" s="26">
        <f t="shared" si="196"/>
        <v>0</v>
      </c>
      <c r="SIG9" s="26">
        <f t="shared" si="196"/>
        <v>0</v>
      </c>
      <c r="SIH9" s="26">
        <f t="shared" si="196"/>
        <v>0</v>
      </c>
      <c r="SII9" s="26">
        <f t="shared" si="196"/>
        <v>0</v>
      </c>
      <c r="SIJ9" s="26">
        <f t="shared" si="196"/>
        <v>0</v>
      </c>
      <c r="SIK9" s="26">
        <f t="shared" si="196"/>
        <v>0</v>
      </c>
      <c r="SIL9" s="26">
        <f t="shared" si="196"/>
        <v>0</v>
      </c>
      <c r="SIM9" s="26">
        <f t="shared" si="196"/>
        <v>0</v>
      </c>
      <c r="SIN9" s="26">
        <f t="shared" si="196"/>
        <v>0</v>
      </c>
      <c r="SIO9" s="26">
        <f t="shared" si="196"/>
        <v>0</v>
      </c>
      <c r="SIP9" s="26">
        <f t="shared" si="196"/>
        <v>0</v>
      </c>
      <c r="SIQ9" s="26">
        <f t="shared" si="196"/>
        <v>0</v>
      </c>
      <c r="SIR9" s="26">
        <f t="shared" si="196"/>
        <v>0</v>
      </c>
      <c r="SIS9" s="26">
        <f t="shared" si="196"/>
        <v>0</v>
      </c>
      <c r="SIT9" s="26">
        <f t="shared" si="196"/>
        <v>0</v>
      </c>
      <c r="SIU9" s="26">
        <f t="shared" si="196"/>
        <v>0</v>
      </c>
      <c r="SIV9" s="26">
        <f t="shared" si="196"/>
        <v>0</v>
      </c>
      <c r="SIW9" s="26">
        <f t="shared" si="196"/>
        <v>0</v>
      </c>
      <c r="SIX9" s="26">
        <f t="shared" si="196"/>
        <v>0</v>
      </c>
      <c r="SIY9" s="26">
        <f t="shared" si="196"/>
        <v>0</v>
      </c>
      <c r="SIZ9" s="26">
        <f t="shared" si="196"/>
        <v>0</v>
      </c>
      <c r="SJA9" s="26">
        <f t="shared" si="196"/>
        <v>0</v>
      </c>
      <c r="SJB9" s="26">
        <f t="shared" si="196"/>
        <v>0</v>
      </c>
      <c r="SJC9" s="26">
        <f t="shared" si="196"/>
        <v>0</v>
      </c>
      <c r="SJD9" s="26">
        <f t="shared" si="196"/>
        <v>0</v>
      </c>
      <c r="SJE9" s="26">
        <f t="shared" si="196"/>
        <v>0</v>
      </c>
      <c r="SJF9" s="26">
        <f t="shared" si="196"/>
        <v>0</v>
      </c>
      <c r="SJG9" s="26">
        <f t="shared" si="196"/>
        <v>0</v>
      </c>
      <c r="SJH9" s="26">
        <f t="shared" si="196"/>
        <v>0</v>
      </c>
      <c r="SJI9" s="26">
        <f t="shared" si="196"/>
        <v>0</v>
      </c>
      <c r="SJJ9" s="26">
        <f t="shared" si="196"/>
        <v>0</v>
      </c>
      <c r="SJK9" s="26">
        <f t="shared" si="196"/>
        <v>0</v>
      </c>
      <c r="SJL9" s="26">
        <f t="shared" si="196"/>
        <v>0</v>
      </c>
      <c r="SJM9" s="26">
        <f t="shared" si="196"/>
        <v>0</v>
      </c>
      <c r="SJN9" s="26">
        <f t="shared" si="196"/>
        <v>0</v>
      </c>
      <c r="SJO9" s="26">
        <f t="shared" si="196"/>
        <v>0</v>
      </c>
      <c r="SJP9" s="26">
        <f t="shared" si="196"/>
        <v>0</v>
      </c>
      <c r="SJQ9" s="26">
        <f t="shared" si="196"/>
        <v>0</v>
      </c>
      <c r="SJR9" s="26">
        <f t="shared" si="196"/>
        <v>0</v>
      </c>
      <c r="SJS9" s="26">
        <f t="shared" si="196"/>
        <v>0</v>
      </c>
      <c r="SJT9" s="26">
        <f t="shared" si="196"/>
        <v>0</v>
      </c>
      <c r="SJU9" s="26">
        <f t="shared" si="196"/>
        <v>0</v>
      </c>
      <c r="SJV9" s="26">
        <f t="shared" si="196"/>
        <v>0</v>
      </c>
      <c r="SJW9" s="26">
        <f t="shared" si="196"/>
        <v>0</v>
      </c>
      <c r="SJX9" s="26">
        <f t="shared" si="196"/>
        <v>0</v>
      </c>
      <c r="SJY9" s="26">
        <f t="shared" si="196"/>
        <v>0</v>
      </c>
      <c r="SJZ9" s="26">
        <f t="shared" si="196"/>
        <v>0</v>
      </c>
      <c r="SKA9" s="26">
        <f t="shared" si="196"/>
        <v>0</v>
      </c>
      <c r="SKB9" s="26">
        <f t="shared" si="196"/>
        <v>0</v>
      </c>
      <c r="SKC9" s="26">
        <f t="shared" si="196"/>
        <v>0</v>
      </c>
      <c r="SKD9" s="26">
        <f t="shared" si="196"/>
        <v>0</v>
      </c>
      <c r="SKE9" s="26">
        <f t="shared" si="196"/>
        <v>0</v>
      </c>
      <c r="SKF9" s="26">
        <f t="shared" si="196"/>
        <v>0</v>
      </c>
      <c r="SKG9" s="26">
        <f t="shared" si="196"/>
        <v>0</v>
      </c>
      <c r="SKH9" s="26">
        <f t="shared" si="196"/>
        <v>0</v>
      </c>
      <c r="SKI9" s="26">
        <f t="shared" si="196"/>
        <v>0</v>
      </c>
      <c r="SKJ9" s="26">
        <f t="shared" si="196"/>
        <v>0</v>
      </c>
      <c r="SKK9" s="26">
        <f t="shared" si="196"/>
        <v>0</v>
      </c>
      <c r="SKL9" s="26">
        <f t="shared" si="196"/>
        <v>0</v>
      </c>
      <c r="SKM9" s="26">
        <f t="shared" ref="SKM9:SMX9" si="197">SKK9+SKI9</f>
        <v>0</v>
      </c>
      <c r="SKN9" s="26">
        <f t="shared" si="197"/>
        <v>0</v>
      </c>
      <c r="SKO9" s="26">
        <f t="shared" si="197"/>
        <v>0</v>
      </c>
      <c r="SKP9" s="26">
        <f t="shared" si="197"/>
        <v>0</v>
      </c>
      <c r="SKQ9" s="26">
        <f t="shared" si="197"/>
        <v>0</v>
      </c>
      <c r="SKR9" s="26">
        <f t="shared" si="197"/>
        <v>0</v>
      </c>
      <c r="SKS9" s="26">
        <f t="shared" si="197"/>
        <v>0</v>
      </c>
      <c r="SKT9" s="26">
        <f t="shared" si="197"/>
        <v>0</v>
      </c>
      <c r="SKU9" s="26">
        <f t="shared" si="197"/>
        <v>0</v>
      </c>
      <c r="SKV9" s="26">
        <f t="shared" si="197"/>
        <v>0</v>
      </c>
      <c r="SKW9" s="26">
        <f t="shared" si="197"/>
        <v>0</v>
      </c>
      <c r="SKX9" s="26">
        <f t="shared" si="197"/>
        <v>0</v>
      </c>
      <c r="SKY9" s="26">
        <f t="shared" si="197"/>
        <v>0</v>
      </c>
      <c r="SKZ9" s="26">
        <f t="shared" si="197"/>
        <v>0</v>
      </c>
      <c r="SLA9" s="26">
        <f t="shared" si="197"/>
        <v>0</v>
      </c>
      <c r="SLB9" s="26">
        <f t="shared" si="197"/>
        <v>0</v>
      </c>
      <c r="SLC9" s="26">
        <f t="shared" si="197"/>
        <v>0</v>
      </c>
      <c r="SLD9" s="26">
        <f t="shared" si="197"/>
        <v>0</v>
      </c>
      <c r="SLE9" s="26">
        <f t="shared" si="197"/>
        <v>0</v>
      </c>
      <c r="SLF9" s="26">
        <f t="shared" si="197"/>
        <v>0</v>
      </c>
      <c r="SLG9" s="26">
        <f t="shared" si="197"/>
        <v>0</v>
      </c>
      <c r="SLH9" s="26">
        <f t="shared" si="197"/>
        <v>0</v>
      </c>
      <c r="SLI9" s="26">
        <f t="shared" si="197"/>
        <v>0</v>
      </c>
      <c r="SLJ9" s="26">
        <f t="shared" si="197"/>
        <v>0</v>
      </c>
      <c r="SLK9" s="26">
        <f t="shared" si="197"/>
        <v>0</v>
      </c>
      <c r="SLL9" s="26">
        <f t="shared" si="197"/>
        <v>0</v>
      </c>
      <c r="SLM9" s="26">
        <f t="shared" si="197"/>
        <v>0</v>
      </c>
      <c r="SLN9" s="26">
        <f t="shared" si="197"/>
        <v>0</v>
      </c>
      <c r="SLO9" s="26">
        <f t="shared" si="197"/>
        <v>0</v>
      </c>
      <c r="SLP9" s="26">
        <f t="shared" si="197"/>
        <v>0</v>
      </c>
      <c r="SLQ9" s="26">
        <f t="shared" si="197"/>
        <v>0</v>
      </c>
      <c r="SLR9" s="26">
        <f t="shared" si="197"/>
        <v>0</v>
      </c>
      <c r="SLS9" s="26">
        <f t="shared" si="197"/>
        <v>0</v>
      </c>
      <c r="SLT9" s="26">
        <f t="shared" si="197"/>
        <v>0</v>
      </c>
      <c r="SLU9" s="26">
        <f t="shared" si="197"/>
        <v>0</v>
      </c>
      <c r="SLV9" s="26">
        <f t="shared" si="197"/>
        <v>0</v>
      </c>
      <c r="SLW9" s="26">
        <f t="shared" si="197"/>
        <v>0</v>
      </c>
      <c r="SLX9" s="26">
        <f t="shared" si="197"/>
        <v>0</v>
      </c>
      <c r="SLY9" s="26">
        <f t="shared" si="197"/>
        <v>0</v>
      </c>
      <c r="SLZ9" s="26">
        <f t="shared" si="197"/>
        <v>0</v>
      </c>
      <c r="SMA9" s="26">
        <f t="shared" si="197"/>
        <v>0</v>
      </c>
      <c r="SMB9" s="26">
        <f t="shared" si="197"/>
        <v>0</v>
      </c>
      <c r="SMC9" s="26">
        <f t="shared" si="197"/>
        <v>0</v>
      </c>
      <c r="SMD9" s="26">
        <f t="shared" si="197"/>
        <v>0</v>
      </c>
      <c r="SME9" s="26">
        <f t="shared" si="197"/>
        <v>0</v>
      </c>
      <c r="SMF9" s="26">
        <f t="shared" si="197"/>
        <v>0</v>
      </c>
      <c r="SMG9" s="26">
        <f t="shared" si="197"/>
        <v>0</v>
      </c>
      <c r="SMH9" s="26">
        <f t="shared" si="197"/>
        <v>0</v>
      </c>
      <c r="SMI9" s="26">
        <f t="shared" si="197"/>
        <v>0</v>
      </c>
      <c r="SMJ9" s="26">
        <f t="shared" si="197"/>
        <v>0</v>
      </c>
      <c r="SMK9" s="26">
        <f t="shared" si="197"/>
        <v>0</v>
      </c>
      <c r="SML9" s="26">
        <f t="shared" si="197"/>
        <v>0</v>
      </c>
      <c r="SMM9" s="26">
        <f t="shared" si="197"/>
        <v>0</v>
      </c>
      <c r="SMN9" s="26">
        <f t="shared" si="197"/>
        <v>0</v>
      </c>
      <c r="SMO9" s="26">
        <f t="shared" si="197"/>
        <v>0</v>
      </c>
      <c r="SMP9" s="26">
        <f t="shared" si="197"/>
        <v>0</v>
      </c>
      <c r="SMQ9" s="26">
        <f t="shared" si="197"/>
        <v>0</v>
      </c>
      <c r="SMR9" s="26">
        <f t="shared" si="197"/>
        <v>0</v>
      </c>
      <c r="SMS9" s="26">
        <f t="shared" si="197"/>
        <v>0</v>
      </c>
      <c r="SMT9" s="26">
        <f t="shared" si="197"/>
        <v>0</v>
      </c>
      <c r="SMU9" s="26">
        <f t="shared" si="197"/>
        <v>0</v>
      </c>
      <c r="SMV9" s="26">
        <f t="shared" si="197"/>
        <v>0</v>
      </c>
      <c r="SMW9" s="26">
        <f t="shared" si="197"/>
        <v>0</v>
      </c>
      <c r="SMX9" s="26">
        <f t="shared" si="197"/>
        <v>0</v>
      </c>
      <c r="SMY9" s="26">
        <f t="shared" ref="SMY9:SPJ9" si="198">SMW9+SMU9</f>
        <v>0</v>
      </c>
      <c r="SMZ9" s="26">
        <f t="shared" si="198"/>
        <v>0</v>
      </c>
      <c r="SNA9" s="26">
        <f t="shared" si="198"/>
        <v>0</v>
      </c>
      <c r="SNB9" s="26">
        <f t="shared" si="198"/>
        <v>0</v>
      </c>
      <c r="SNC9" s="26">
        <f t="shared" si="198"/>
        <v>0</v>
      </c>
      <c r="SND9" s="26">
        <f t="shared" si="198"/>
        <v>0</v>
      </c>
      <c r="SNE9" s="26">
        <f t="shared" si="198"/>
        <v>0</v>
      </c>
      <c r="SNF9" s="26">
        <f t="shared" si="198"/>
        <v>0</v>
      </c>
      <c r="SNG9" s="26">
        <f t="shared" si="198"/>
        <v>0</v>
      </c>
      <c r="SNH9" s="26">
        <f t="shared" si="198"/>
        <v>0</v>
      </c>
      <c r="SNI9" s="26">
        <f t="shared" si="198"/>
        <v>0</v>
      </c>
      <c r="SNJ9" s="26">
        <f t="shared" si="198"/>
        <v>0</v>
      </c>
      <c r="SNK9" s="26">
        <f t="shared" si="198"/>
        <v>0</v>
      </c>
      <c r="SNL9" s="26">
        <f t="shared" si="198"/>
        <v>0</v>
      </c>
      <c r="SNM9" s="26">
        <f t="shared" si="198"/>
        <v>0</v>
      </c>
      <c r="SNN9" s="26">
        <f t="shared" si="198"/>
        <v>0</v>
      </c>
      <c r="SNO9" s="26">
        <f t="shared" si="198"/>
        <v>0</v>
      </c>
      <c r="SNP9" s="26">
        <f t="shared" si="198"/>
        <v>0</v>
      </c>
      <c r="SNQ9" s="26">
        <f t="shared" si="198"/>
        <v>0</v>
      </c>
      <c r="SNR9" s="26">
        <f t="shared" si="198"/>
        <v>0</v>
      </c>
      <c r="SNS9" s="26">
        <f t="shared" si="198"/>
        <v>0</v>
      </c>
      <c r="SNT9" s="26">
        <f t="shared" si="198"/>
        <v>0</v>
      </c>
      <c r="SNU9" s="26">
        <f t="shared" si="198"/>
        <v>0</v>
      </c>
      <c r="SNV9" s="26">
        <f t="shared" si="198"/>
        <v>0</v>
      </c>
      <c r="SNW9" s="26">
        <f t="shared" si="198"/>
        <v>0</v>
      </c>
      <c r="SNX9" s="26">
        <f t="shared" si="198"/>
        <v>0</v>
      </c>
      <c r="SNY9" s="26">
        <f t="shared" si="198"/>
        <v>0</v>
      </c>
      <c r="SNZ9" s="26">
        <f t="shared" si="198"/>
        <v>0</v>
      </c>
      <c r="SOA9" s="26">
        <f t="shared" si="198"/>
        <v>0</v>
      </c>
      <c r="SOB9" s="26">
        <f t="shared" si="198"/>
        <v>0</v>
      </c>
      <c r="SOC9" s="26">
        <f t="shared" si="198"/>
        <v>0</v>
      </c>
      <c r="SOD9" s="26">
        <f t="shared" si="198"/>
        <v>0</v>
      </c>
      <c r="SOE9" s="26">
        <f t="shared" si="198"/>
        <v>0</v>
      </c>
      <c r="SOF9" s="26">
        <f t="shared" si="198"/>
        <v>0</v>
      </c>
      <c r="SOG9" s="26">
        <f t="shared" si="198"/>
        <v>0</v>
      </c>
      <c r="SOH9" s="26">
        <f t="shared" si="198"/>
        <v>0</v>
      </c>
      <c r="SOI9" s="26">
        <f t="shared" si="198"/>
        <v>0</v>
      </c>
      <c r="SOJ9" s="26">
        <f t="shared" si="198"/>
        <v>0</v>
      </c>
      <c r="SOK9" s="26">
        <f t="shared" si="198"/>
        <v>0</v>
      </c>
      <c r="SOL9" s="26">
        <f t="shared" si="198"/>
        <v>0</v>
      </c>
      <c r="SOM9" s="26">
        <f t="shared" si="198"/>
        <v>0</v>
      </c>
      <c r="SON9" s="26">
        <f t="shared" si="198"/>
        <v>0</v>
      </c>
      <c r="SOO9" s="26">
        <f t="shared" si="198"/>
        <v>0</v>
      </c>
      <c r="SOP9" s="26">
        <f t="shared" si="198"/>
        <v>0</v>
      </c>
      <c r="SOQ9" s="26">
        <f t="shared" si="198"/>
        <v>0</v>
      </c>
      <c r="SOR9" s="26">
        <f t="shared" si="198"/>
        <v>0</v>
      </c>
      <c r="SOS9" s="26">
        <f t="shared" si="198"/>
        <v>0</v>
      </c>
      <c r="SOT9" s="26">
        <f t="shared" si="198"/>
        <v>0</v>
      </c>
      <c r="SOU9" s="26">
        <f t="shared" si="198"/>
        <v>0</v>
      </c>
      <c r="SOV9" s="26">
        <f t="shared" si="198"/>
        <v>0</v>
      </c>
      <c r="SOW9" s="26">
        <f t="shared" si="198"/>
        <v>0</v>
      </c>
      <c r="SOX9" s="26">
        <f t="shared" si="198"/>
        <v>0</v>
      </c>
      <c r="SOY9" s="26">
        <f t="shared" si="198"/>
        <v>0</v>
      </c>
      <c r="SOZ9" s="26">
        <f t="shared" si="198"/>
        <v>0</v>
      </c>
      <c r="SPA9" s="26">
        <f t="shared" si="198"/>
        <v>0</v>
      </c>
      <c r="SPB9" s="26">
        <f t="shared" si="198"/>
        <v>0</v>
      </c>
      <c r="SPC9" s="26">
        <f t="shared" si="198"/>
        <v>0</v>
      </c>
      <c r="SPD9" s="26">
        <f t="shared" si="198"/>
        <v>0</v>
      </c>
      <c r="SPE9" s="26">
        <f t="shared" si="198"/>
        <v>0</v>
      </c>
      <c r="SPF9" s="26">
        <f t="shared" si="198"/>
        <v>0</v>
      </c>
      <c r="SPG9" s="26">
        <f t="shared" si="198"/>
        <v>0</v>
      </c>
      <c r="SPH9" s="26">
        <f t="shared" si="198"/>
        <v>0</v>
      </c>
      <c r="SPI9" s="26">
        <f t="shared" si="198"/>
        <v>0</v>
      </c>
      <c r="SPJ9" s="26">
        <f t="shared" si="198"/>
        <v>0</v>
      </c>
      <c r="SPK9" s="26">
        <f t="shared" ref="SPK9:SRV9" si="199">SPI9+SPG9</f>
        <v>0</v>
      </c>
      <c r="SPL9" s="26">
        <f t="shared" si="199"/>
        <v>0</v>
      </c>
      <c r="SPM9" s="26">
        <f t="shared" si="199"/>
        <v>0</v>
      </c>
      <c r="SPN9" s="26">
        <f t="shared" si="199"/>
        <v>0</v>
      </c>
      <c r="SPO9" s="26">
        <f t="shared" si="199"/>
        <v>0</v>
      </c>
      <c r="SPP9" s="26">
        <f t="shared" si="199"/>
        <v>0</v>
      </c>
      <c r="SPQ9" s="26">
        <f t="shared" si="199"/>
        <v>0</v>
      </c>
      <c r="SPR9" s="26">
        <f t="shared" si="199"/>
        <v>0</v>
      </c>
      <c r="SPS9" s="26">
        <f t="shared" si="199"/>
        <v>0</v>
      </c>
      <c r="SPT9" s="26">
        <f t="shared" si="199"/>
        <v>0</v>
      </c>
      <c r="SPU9" s="26">
        <f t="shared" si="199"/>
        <v>0</v>
      </c>
      <c r="SPV9" s="26">
        <f t="shared" si="199"/>
        <v>0</v>
      </c>
      <c r="SPW9" s="26">
        <f t="shared" si="199"/>
        <v>0</v>
      </c>
      <c r="SPX9" s="26">
        <f t="shared" si="199"/>
        <v>0</v>
      </c>
      <c r="SPY9" s="26">
        <f t="shared" si="199"/>
        <v>0</v>
      </c>
      <c r="SPZ9" s="26">
        <f t="shared" si="199"/>
        <v>0</v>
      </c>
      <c r="SQA9" s="26">
        <f t="shared" si="199"/>
        <v>0</v>
      </c>
      <c r="SQB9" s="26">
        <f t="shared" si="199"/>
        <v>0</v>
      </c>
      <c r="SQC9" s="26">
        <f t="shared" si="199"/>
        <v>0</v>
      </c>
      <c r="SQD9" s="26">
        <f t="shared" si="199"/>
        <v>0</v>
      </c>
      <c r="SQE9" s="26">
        <f t="shared" si="199"/>
        <v>0</v>
      </c>
      <c r="SQF9" s="26">
        <f t="shared" si="199"/>
        <v>0</v>
      </c>
      <c r="SQG9" s="26">
        <f t="shared" si="199"/>
        <v>0</v>
      </c>
      <c r="SQH9" s="26">
        <f t="shared" si="199"/>
        <v>0</v>
      </c>
      <c r="SQI9" s="26">
        <f t="shared" si="199"/>
        <v>0</v>
      </c>
      <c r="SQJ9" s="26">
        <f t="shared" si="199"/>
        <v>0</v>
      </c>
      <c r="SQK9" s="26">
        <f t="shared" si="199"/>
        <v>0</v>
      </c>
      <c r="SQL9" s="26">
        <f t="shared" si="199"/>
        <v>0</v>
      </c>
      <c r="SQM9" s="26">
        <f t="shared" si="199"/>
        <v>0</v>
      </c>
      <c r="SQN9" s="26">
        <f t="shared" si="199"/>
        <v>0</v>
      </c>
      <c r="SQO9" s="26">
        <f t="shared" si="199"/>
        <v>0</v>
      </c>
      <c r="SQP9" s="26">
        <f t="shared" si="199"/>
        <v>0</v>
      </c>
      <c r="SQQ9" s="26">
        <f t="shared" si="199"/>
        <v>0</v>
      </c>
      <c r="SQR9" s="26">
        <f t="shared" si="199"/>
        <v>0</v>
      </c>
      <c r="SQS9" s="26">
        <f t="shared" si="199"/>
        <v>0</v>
      </c>
      <c r="SQT9" s="26">
        <f t="shared" si="199"/>
        <v>0</v>
      </c>
      <c r="SQU9" s="26">
        <f t="shared" si="199"/>
        <v>0</v>
      </c>
      <c r="SQV9" s="26">
        <f t="shared" si="199"/>
        <v>0</v>
      </c>
      <c r="SQW9" s="26">
        <f t="shared" si="199"/>
        <v>0</v>
      </c>
      <c r="SQX9" s="26">
        <f t="shared" si="199"/>
        <v>0</v>
      </c>
      <c r="SQY9" s="26">
        <f t="shared" si="199"/>
        <v>0</v>
      </c>
      <c r="SQZ9" s="26">
        <f t="shared" si="199"/>
        <v>0</v>
      </c>
      <c r="SRA9" s="26">
        <f t="shared" si="199"/>
        <v>0</v>
      </c>
      <c r="SRB9" s="26">
        <f t="shared" si="199"/>
        <v>0</v>
      </c>
      <c r="SRC9" s="26">
        <f t="shared" si="199"/>
        <v>0</v>
      </c>
      <c r="SRD9" s="26">
        <f t="shared" si="199"/>
        <v>0</v>
      </c>
      <c r="SRE9" s="26">
        <f t="shared" si="199"/>
        <v>0</v>
      </c>
      <c r="SRF9" s="26">
        <f t="shared" si="199"/>
        <v>0</v>
      </c>
      <c r="SRG9" s="26">
        <f t="shared" si="199"/>
        <v>0</v>
      </c>
      <c r="SRH9" s="26">
        <f t="shared" si="199"/>
        <v>0</v>
      </c>
      <c r="SRI9" s="26">
        <f t="shared" si="199"/>
        <v>0</v>
      </c>
      <c r="SRJ9" s="26">
        <f t="shared" si="199"/>
        <v>0</v>
      </c>
      <c r="SRK9" s="26">
        <f t="shared" si="199"/>
        <v>0</v>
      </c>
      <c r="SRL9" s="26">
        <f t="shared" si="199"/>
        <v>0</v>
      </c>
      <c r="SRM9" s="26">
        <f t="shared" si="199"/>
        <v>0</v>
      </c>
      <c r="SRN9" s="26">
        <f t="shared" si="199"/>
        <v>0</v>
      </c>
      <c r="SRO9" s="26">
        <f t="shared" si="199"/>
        <v>0</v>
      </c>
      <c r="SRP9" s="26">
        <f t="shared" si="199"/>
        <v>0</v>
      </c>
      <c r="SRQ9" s="26">
        <f t="shared" si="199"/>
        <v>0</v>
      </c>
      <c r="SRR9" s="26">
        <f t="shared" si="199"/>
        <v>0</v>
      </c>
      <c r="SRS9" s="26">
        <f t="shared" si="199"/>
        <v>0</v>
      </c>
      <c r="SRT9" s="26">
        <f t="shared" si="199"/>
        <v>0</v>
      </c>
      <c r="SRU9" s="26">
        <f t="shared" si="199"/>
        <v>0</v>
      </c>
      <c r="SRV9" s="26">
        <f t="shared" si="199"/>
        <v>0</v>
      </c>
      <c r="SRW9" s="26">
        <f t="shared" ref="SRW9:SUH9" si="200">SRU9+SRS9</f>
        <v>0</v>
      </c>
      <c r="SRX9" s="26">
        <f t="shared" si="200"/>
        <v>0</v>
      </c>
      <c r="SRY9" s="26">
        <f t="shared" si="200"/>
        <v>0</v>
      </c>
      <c r="SRZ9" s="26">
        <f t="shared" si="200"/>
        <v>0</v>
      </c>
      <c r="SSA9" s="26">
        <f t="shared" si="200"/>
        <v>0</v>
      </c>
      <c r="SSB9" s="26">
        <f t="shared" si="200"/>
        <v>0</v>
      </c>
      <c r="SSC9" s="26">
        <f t="shared" si="200"/>
        <v>0</v>
      </c>
      <c r="SSD9" s="26">
        <f t="shared" si="200"/>
        <v>0</v>
      </c>
      <c r="SSE9" s="26">
        <f t="shared" si="200"/>
        <v>0</v>
      </c>
      <c r="SSF9" s="26">
        <f t="shared" si="200"/>
        <v>0</v>
      </c>
      <c r="SSG9" s="26">
        <f t="shared" si="200"/>
        <v>0</v>
      </c>
      <c r="SSH9" s="26">
        <f t="shared" si="200"/>
        <v>0</v>
      </c>
      <c r="SSI9" s="26">
        <f t="shared" si="200"/>
        <v>0</v>
      </c>
      <c r="SSJ9" s="26">
        <f t="shared" si="200"/>
        <v>0</v>
      </c>
      <c r="SSK9" s="26">
        <f t="shared" si="200"/>
        <v>0</v>
      </c>
      <c r="SSL9" s="26">
        <f t="shared" si="200"/>
        <v>0</v>
      </c>
      <c r="SSM9" s="26">
        <f t="shared" si="200"/>
        <v>0</v>
      </c>
      <c r="SSN9" s="26">
        <f t="shared" si="200"/>
        <v>0</v>
      </c>
      <c r="SSO9" s="26">
        <f t="shared" si="200"/>
        <v>0</v>
      </c>
      <c r="SSP9" s="26">
        <f t="shared" si="200"/>
        <v>0</v>
      </c>
      <c r="SSQ9" s="26">
        <f t="shared" si="200"/>
        <v>0</v>
      </c>
      <c r="SSR9" s="26">
        <f t="shared" si="200"/>
        <v>0</v>
      </c>
      <c r="SSS9" s="26">
        <f t="shared" si="200"/>
        <v>0</v>
      </c>
      <c r="SST9" s="26">
        <f t="shared" si="200"/>
        <v>0</v>
      </c>
      <c r="SSU9" s="26">
        <f t="shared" si="200"/>
        <v>0</v>
      </c>
      <c r="SSV9" s="26">
        <f t="shared" si="200"/>
        <v>0</v>
      </c>
      <c r="SSW9" s="26">
        <f t="shared" si="200"/>
        <v>0</v>
      </c>
      <c r="SSX9" s="26">
        <f t="shared" si="200"/>
        <v>0</v>
      </c>
      <c r="SSY9" s="26">
        <f t="shared" si="200"/>
        <v>0</v>
      </c>
      <c r="SSZ9" s="26">
        <f t="shared" si="200"/>
        <v>0</v>
      </c>
      <c r="STA9" s="26">
        <f t="shared" si="200"/>
        <v>0</v>
      </c>
      <c r="STB9" s="26">
        <f t="shared" si="200"/>
        <v>0</v>
      </c>
      <c r="STC9" s="26">
        <f t="shared" si="200"/>
        <v>0</v>
      </c>
      <c r="STD9" s="26">
        <f t="shared" si="200"/>
        <v>0</v>
      </c>
      <c r="STE9" s="26">
        <f t="shared" si="200"/>
        <v>0</v>
      </c>
      <c r="STF9" s="26">
        <f t="shared" si="200"/>
        <v>0</v>
      </c>
      <c r="STG9" s="26">
        <f t="shared" si="200"/>
        <v>0</v>
      </c>
      <c r="STH9" s="26">
        <f t="shared" si="200"/>
        <v>0</v>
      </c>
      <c r="STI9" s="26">
        <f t="shared" si="200"/>
        <v>0</v>
      </c>
      <c r="STJ9" s="26">
        <f t="shared" si="200"/>
        <v>0</v>
      </c>
      <c r="STK9" s="26">
        <f t="shared" si="200"/>
        <v>0</v>
      </c>
      <c r="STL9" s="26">
        <f t="shared" si="200"/>
        <v>0</v>
      </c>
      <c r="STM9" s="26">
        <f t="shared" si="200"/>
        <v>0</v>
      </c>
      <c r="STN9" s="26">
        <f t="shared" si="200"/>
        <v>0</v>
      </c>
      <c r="STO9" s="26">
        <f t="shared" si="200"/>
        <v>0</v>
      </c>
      <c r="STP9" s="26">
        <f t="shared" si="200"/>
        <v>0</v>
      </c>
      <c r="STQ9" s="26">
        <f t="shared" si="200"/>
        <v>0</v>
      </c>
      <c r="STR9" s="26">
        <f t="shared" si="200"/>
        <v>0</v>
      </c>
      <c r="STS9" s="26">
        <f t="shared" si="200"/>
        <v>0</v>
      </c>
      <c r="STT9" s="26">
        <f t="shared" si="200"/>
        <v>0</v>
      </c>
      <c r="STU9" s="26">
        <f t="shared" si="200"/>
        <v>0</v>
      </c>
      <c r="STV9" s="26">
        <f t="shared" si="200"/>
        <v>0</v>
      </c>
      <c r="STW9" s="26">
        <f t="shared" si="200"/>
        <v>0</v>
      </c>
      <c r="STX9" s="26">
        <f t="shared" si="200"/>
        <v>0</v>
      </c>
      <c r="STY9" s="26">
        <f t="shared" si="200"/>
        <v>0</v>
      </c>
      <c r="STZ9" s="26">
        <f t="shared" si="200"/>
        <v>0</v>
      </c>
      <c r="SUA9" s="26">
        <f t="shared" si="200"/>
        <v>0</v>
      </c>
      <c r="SUB9" s="26">
        <f t="shared" si="200"/>
        <v>0</v>
      </c>
      <c r="SUC9" s="26">
        <f t="shared" si="200"/>
        <v>0</v>
      </c>
      <c r="SUD9" s="26">
        <f t="shared" si="200"/>
        <v>0</v>
      </c>
      <c r="SUE9" s="26">
        <f t="shared" si="200"/>
        <v>0</v>
      </c>
      <c r="SUF9" s="26">
        <f t="shared" si="200"/>
        <v>0</v>
      </c>
      <c r="SUG9" s="26">
        <f t="shared" si="200"/>
        <v>0</v>
      </c>
      <c r="SUH9" s="26">
        <f t="shared" si="200"/>
        <v>0</v>
      </c>
      <c r="SUI9" s="26">
        <f t="shared" ref="SUI9:SWT9" si="201">SUG9+SUE9</f>
        <v>0</v>
      </c>
      <c r="SUJ9" s="26">
        <f t="shared" si="201"/>
        <v>0</v>
      </c>
      <c r="SUK9" s="26">
        <f t="shared" si="201"/>
        <v>0</v>
      </c>
      <c r="SUL9" s="26">
        <f t="shared" si="201"/>
        <v>0</v>
      </c>
      <c r="SUM9" s="26">
        <f t="shared" si="201"/>
        <v>0</v>
      </c>
      <c r="SUN9" s="26">
        <f t="shared" si="201"/>
        <v>0</v>
      </c>
      <c r="SUO9" s="26">
        <f t="shared" si="201"/>
        <v>0</v>
      </c>
      <c r="SUP9" s="26">
        <f t="shared" si="201"/>
        <v>0</v>
      </c>
      <c r="SUQ9" s="26">
        <f t="shared" si="201"/>
        <v>0</v>
      </c>
      <c r="SUR9" s="26">
        <f t="shared" si="201"/>
        <v>0</v>
      </c>
      <c r="SUS9" s="26">
        <f t="shared" si="201"/>
        <v>0</v>
      </c>
      <c r="SUT9" s="26">
        <f t="shared" si="201"/>
        <v>0</v>
      </c>
      <c r="SUU9" s="26">
        <f t="shared" si="201"/>
        <v>0</v>
      </c>
      <c r="SUV9" s="26">
        <f t="shared" si="201"/>
        <v>0</v>
      </c>
      <c r="SUW9" s="26">
        <f t="shared" si="201"/>
        <v>0</v>
      </c>
      <c r="SUX9" s="26">
        <f t="shared" si="201"/>
        <v>0</v>
      </c>
      <c r="SUY9" s="26">
        <f t="shared" si="201"/>
        <v>0</v>
      </c>
      <c r="SUZ9" s="26">
        <f t="shared" si="201"/>
        <v>0</v>
      </c>
      <c r="SVA9" s="26">
        <f t="shared" si="201"/>
        <v>0</v>
      </c>
      <c r="SVB9" s="26">
        <f t="shared" si="201"/>
        <v>0</v>
      </c>
      <c r="SVC9" s="26">
        <f t="shared" si="201"/>
        <v>0</v>
      </c>
      <c r="SVD9" s="26">
        <f t="shared" si="201"/>
        <v>0</v>
      </c>
      <c r="SVE9" s="26">
        <f t="shared" si="201"/>
        <v>0</v>
      </c>
      <c r="SVF9" s="26">
        <f t="shared" si="201"/>
        <v>0</v>
      </c>
      <c r="SVG9" s="26">
        <f t="shared" si="201"/>
        <v>0</v>
      </c>
      <c r="SVH9" s="26">
        <f t="shared" si="201"/>
        <v>0</v>
      </c>
      <c r="SVI9" s="26">
        <f t="shared" si="201"/>
        <v>0</v>
      </c>
      <c r="SVJ9" s="26">
        <f t="shared" si="201"/>
        <v>0</v>
      </c>
      <c r="SVK9" s="26">
        <f t="shared" si="201"/>
        <v>0</v>
      </c>
      <c r="SVL9" s="26">
        <f t="shared" si="201"/>
        <v>0</v>
      </c>
      <c r="SVM9" s="26">
        <f t="shared" si="201"/>
        <v>0</v>
      </c>
      <c r="SVN9" s="26">
        <f t="shared" si="201"/>
        <v>0</v>
      </c>
      <c r="SVO9" s="26">
        <f t="shared" si="201"/>
        <v>0</v>
      </c>
      <c r="SVP9" s="26">
        <f t="shared" si="201"/>
        <v>0</v>
      </c>
      <c r="SVQ9" s="26">
        <f t="shared" si="201"/>
        <v>0</v>
      </c>
      <c r="SVR9" s="26">
        <f t="shared" si="201"/>
        <v>0</v>
      </c>
      <c r="SVS9" s="26">
        <f t="shared" si="201"/>
        <v>0</v>
      </c>
      <c r="SVT9" s="26">
        <f t="shared" si="201"/>
        <v>0</v>
      </c>
      <c r="SVU9" s="26">
        <f t="shared" si="201"/>
        <v>0</v>
      </c>
      <c r="SVV9" s="26">
        <f t="shared" si="201"/>
        <v>0</v>
      </c>
      <c r="SVW9" s="26">
        <f t="shared" si="201"/>
        <v>0</v>
      </c>
      <c r="SVX9" s="26">
        <f t="shared" si="201"/>
        <v>0</v>
      </c>
      <c r="SVY9" s="26">
        <f t="shared" si="201"/>
        <v>0</v>
      </c>
      <c r="SVZ9" s="26">
        <f t="shared" si="201"/>
        <v>0</v>
      </c>
      <c r="SWA9" s="26">
        <f t="shared" si="201"/>
        <v>0</v>
      </c>
      <c r="SWB9" s="26">
        <f t="shared" si="201"/>
        <v>0</v>
      </c>
      <c r="SWC9" s="26">
        <f t="shared" si="201"/>
        <v>0</v>
      </c>
      <c r="SWD9" s="26">
        <f t="shared" si="201"/>
        <v>0</v>
      </c>
      <c r="SWE9" s="26">
        <f t="shared" si="201"/>
        <v>0</v>
      </c>
      <c r="SWF9" s="26">
        <f t="shared" si="201"/>
        <v>0</v>
      </c>
      <c r="SWG9" s="26">
        <f t="shared" si="201"/>
        <v>0</v>
      </c>
      <c r="SWH9" s="26">
        <f t="shared" si="201"/>
        <v>0</v>
      </c>
      <c r="SWI9" s="26">
        <f t="shared" si="201"/>
        <v>0</v>
      </c>
      <c r="SWJ9" s="26">
        <f t="shared" si="201"/>
        <v>0</v>
      </c>
      <c r="SWK9" s="26">
        <f t="shared" si="201"/>
        <v>0</v>
      </c>
      <c r="SWL9" s="26">
        <f t="shared" si="201"/>
        <v>0</v>
      </c>
      <c r="SWM9" s="26">
        <f t="shared" si="201"/>
        <v>0</v>
      </c>
      <c r="SWN9" s="26">
        <f t="shared" si="201"/>
        <v>0</v>
      </c>
      <c r="SWO9" s="26">
        <f t="shared" si="201"/>
        <v>0</v>
      </c>
      <c r="SWP9" s="26">
        <f t="shared" si="201"/>
        <v>0</v>
      </c>
      <c r="SWQ9" s="26">
        <f t="shared" si="201"/>
        <v>0</v>
      </c>
      <c r="SWR9" s="26">
        <f t="shared" si="201"/>
        <v>0</v>
      </c>
      <c r="SWS9" s="26">
        <f t="shared" si="201"/>
        <v>0</v>
      </c>
      <c r="SWT9" s="26">
        <f t="shared" si="201"/>
        <v>0</v>
      </c>
      <c r="SWU9" s="26">
        <f t="shared" ref="SWU9:SZF9" si="202">SWS9+SWQ9</f>
        <v>0</v>
      </c>
      <c r="SWV9" s="26">
        <f t="shared" si="202"/>
        <v>0</v>
      </c>
      <c r="SWW9" s="26">
        <f t="shared" si="202"/>
        <v>0</v>
      </c>
      <c r="SWX9" s="26">
        <f t="shared" si="202"/>
        <v>0</v>
      </c>
      <c r="SWY9" s="26">
        <f t="shared" si="202"/>
        <v>0</v>
      </c>
      <c r="SWZ9" s="26">
        <f t="shared" si="202"/>
        <v>0</v>
      </c>
      <c r="SXA9" s="26">
        <f t="shared" si="202"/>
        <v>0</v>
      </c>
      <c r="SXB9" s="26">
        <f t="shared" si="202"/>
        <v>0</v>
      </c>
      <c r="SXC9" s="26">
        <f t="shared" si="202"/>
        <v>0</v>
      </c>
      <c r="SXD9" s="26">
        <f t="shared" si="202"/>
        <v>0</v>
      </c>
      <c r="SXE9" s="26">
        <f t="shared" si="202"/>
        <v>0</v>
      </c>
      <c r="SXF9" s="26">
        <f t="shared" si="202"/>
        <v>0</v>
      </c>
      <c r="SXG9" s="26">
        <f t="shared" si="202"/>
        <v>0</v>
      </c>
      <c r="SXH9" s="26">
        <f t="shared" si="202"/>
        <v>0</v>
      </c>
      <c r="SXI9" s="26">
        <f t="shared" si="202"/>
        <v>0</v>
      </c>
      <c r="SXJ9" s="26">
        <f t="shared" si="202"/>
        <v>0</v>
      </c>
      <c r="SXK9" s="26">
        <f t="shared" si="202"/>
        <v>0</v>
      </c>
      <c r="SXL9" s="26">
        <f t="shared" si="202"/>
        <v>0</v>
      </c>
      <c r="SXM9" s="26">
        <f t="shared" si="202"/>
        <v>0</v>
      </c>
      <c r="SXN9" s="26">
        <f t="shared" si="202"/>
        <v>0</v>
      </c>
      <c r="SXO9" s="26">
        <f t="shared" si="202"/>
        <v>0</v>
      </c>
      <c r="SXP9" s="26">
        <f t="shared" si="202"/>
        <v>0</v>
      </c>
      <c r="SXQ9" s="26">
        <f t="shared" si="202"/>
        <v>0</v>
      </c>
      <c r="SXR9" s="26">
        <f t="shared" si="202"/>
        <v>0</v>
      </c>
      <c r="SXS9" s="26">
        <f t="shared" si="202"/>
        <v>0</v>
      </c>
      <c r="SXT9" s="26">
        <f t="shared" si="202"/>
        <v>0</v>
      </c>
      <c r="SXU9" s="26">
        <f t="shared" si="202"/>
        <v>0</v>
      </c>
      <c r="SXV9" s="26">
        <f t="shared" si="202"/>
        <v>0</v>
      </c>
      <c r="SXW9" s="26">
        <f t="shared" si="202"/>
        <v>0</v>
      </c>
      <c r="SXX9" s="26">
        <f t="shared" si="202"/>
        <v>0</v>
      </c>
      <c r="SXY9" s="26">
        <f t="shared" si="202"/>
        <v>0</v>
      </c>
      <c r="SXZ9" s="26">
        <f t="shared" si="202"/>
        <v>0</v>
      </c>
      <c r="SYA9" s="26">
        <f t="shared" si="202"/>
        <v>0</v>
      </c>
      <c r="SYB9" s="26">
        <f t="shared" si="202"/>
        <v>0</v>
      </c>
      <c r="SYC9" s="26">
        <f t="shared" si="202"/>
        <v>0</v>
      </c>
      <c r="SYD9" s="26">
        <f t="shared" si="202"/>
        <v>0</v>
      </c>
      <c r="SYE9" s="26">
        <f t="shared" si="202"/>
        <v>0</v>
      </c>
      <c r="SYF9" s="26">
        <f t="shared" si="202"/>
        <v>0</v>
      </c>
      <c r="SYG9" s="26">
        <f t="shared" si="202"/>
        <v>0</v>
      </c>
      <c r="SYH9" s="26">
        <f t="shared" si="202"/>
        <v>0</v>
      </c>
      <c r="SYI9" s="26">
        <f t="shared" si="202"/>
        <v>0</v>
      </c>
      <c r="SYJ9" s="26">
        <f t="shared" si="202"/>
        <v>0</v>
      </c>
      <c r="SYK9" s="26">
        <f t="shared" si="202"/>
        <v>0</v>
      </c>
      <c r="SYL9" s="26">
        <f t="shared" si="202"/>
        <v>0</v>
      </c>
      <c r="SYM9" s="26">
        <f t="shared" si="202"/>
        <v>0</v>
      </c>
      <c r="SYN9" s="26">
        <f t="shared" si="202"/>
        <v>0</v>
      </c>
      <c r="SYO9" s="26">
        <f t="shared" si="202"/>
        <v>0</v>
      </c>
      <c r="SYP9" s="26">
        <f t="shared" si="202"/>
        <v>0</v>
      </c>
      <c r="SYQ9" s="26">
        <f t="shared" si="202"/>
        <v>0</v>
      </c>
      <c r="SYR9" s="26">
        <f t="shared" si="202"/>
        <v>0</v>
      </c>
      <c r="SYS9" s="26">
        <f t="shared" si="202"/>
        <v>0</v>
      </c>
      <c r="SYT9" s="26">
        <f t="shared" si="202"/>
        <v>0</v>
      </c>
      <c r="SYU9" s="26">
        <f t="shared" si="202"/>
        <v>0</v>
      </c>
      <c r="SYV9" s="26">
        <f t="shared" si="202"/>
        <v>0</v>
      </c>
      <c r="SYW9" s="26">
        <f t="shared" si="202"/>
        <v>0</v>
      </c>
      <c r="SYX9" s="26">
        <f t="shared" si="202"/>
        <v>0</v>
      </c>
      <c r="SYY9" s="26">
        <f t="shared" si="202"/>
        <v>0</v>
      </c>
      <c r="SYZ9" s="26">
        <f t="shared" si="202"/>
        <v>0</v>
      </c>
      <c r="SZA9" s="26">
        <f t="shared" si="202"/>
        <v>0</v>
      </c>
      <c r="SZB9" s="26">
        <f t="shared" si="202"/>
        <v>0</v>
      </c>
      <c r="SZC9" s="26">
        <f t="shared" si="202"/>
        <v>0</v>
      </c>
      <c r="SZD9" s="26">
        <f t="shared" si="202"/>
        <v>0</v>
      </c>
      <c r="SZE9" s="26">
        <f t="shared" si="202"/>
        <v>0</v>
      </c>
      <c r="SZF9" s="26">
        <f t="shared" si="202"/>
        <v>0</v>
      </c>
      <c r="SZG9" s="26">
        <f t="shared" ref="SZG9:TBR9" si="203">SZE9+SZC9</f>
        <v>0</v>
      </c>
      <c r="SZH9" s="26">
        <f t="shared" si="203"/>
        <v>0</v>
      </c>
      <c r="SZI9" s="26">
        <f t="shared" si="203"/>
        <v>0</v>
      </c>
      <c r="SZJ9" s="26">
        <f t="shared" si="203"/>
        <v>0</v>
      </c>
      <c r="SZK9" s="26">
        <f t="shared" si="203"/>
        <v>0</v>
      </c>
      <c r="SZL9" s="26">
        <f t="shared" si="203"/>
        <v>0</v>
      </c>
      <c r="SZM9" s="26">
        <f t="shared" si="203"/>
        <v>0</v>
      </c>
      <c r="SZN9" s="26">
        <f t="shared" si="203"/>
        <v>0</v>
      </c>
      <c r="SZO9" s="26">
        <f t="shared" si="203"/>
        <v>0</v>
      </c>
      <c r="SZP9" s="26">
        <f t="shared" si="203"/>
        <v>0</v>
      </c>
      <c r="SZQ9" s="26">
        <f t="shared" si="203"/>
        <v>0</v>
      </c>
      <c r="SZR9" s="26">
        <f t="shared" si="203"/>
        <v>0</v>
      </c>
      <c r="SZS9" s="26">
        <f t="shared" si="203"/>
        <v>0</v>
      </c>
      <c r="SZT9" s="26">
        <f t="shared" si="203"/>
        <v>0</v>
      </c>
      <c r="SZU9" s="26">
        <f t="shared" si="203"/>
        <v>0</v>
      </c>
      <c r="SZV9" s="26">
        <f t="shared" si="203"/>
        <v>0</v>
      </c>
      <c r="SZW9" s="26">
        <f t="shared" si="203"/>
        <v>0</v>
      </c>
      <c r="SZX9" s="26">
        <f t="shared" si="203"/>
        <v>0</v>
      </c>
      <c r="SZY9" s="26">
        <f t="shared" si="203"/>
        <v>0</v>
      </c>
      <c r="SZZ9" s="26">
        <f t="shared" si="203"/>
        <v>0</v>
      </c>
      <c r="TAA9" s="26">
        <f t="shared" si="203"/>
        <v>0</v>
      </c>
      <c r="TAB9" s="26">
        <f t="shared" si="203"/>
        <v>0</v>
      </c>
      <c r="TAC9" s="26">
        <f t="shared" si="203"/>
        <v>0</v>
      </c>
      <c r="TAD9" s="26">
        <f t="shared" si="203"/>
        <v>0</v>
      </c>
      <c r="TAE9" s="26">
        <f t="shared" si="203"/>
        <v>0</v>
      </c>
      <c r="TAF9" s="26">
        <f t="shared" si="203"/>
        <v>0</v>
      </c>
      <c r="TAG9" s="26">
        <f t="shared" si="203"/>
        <v>0</v>
      </c>
      <c r="TAH9" s="26">
        <f t="shared" si="203"/>
        <v>0</v>
      </c>
      <c r="TAI9" s="26">
        <f t="shared" si="203"/>
        <v>0</v>
      </c>
      <c r="TAJ9" s="26">
        <f t="shared" si="203"/>
        <v>0</v>
      </c>
      <c r="TAK9" s="26">
        <f t="shared" si="203"/>
        <v>0</v>
      </c>
      <c r="TAL9" s="26">
        <f t="shared" si="203"/>
        <v>0</v>
      </c>
      <c r="TAM9" s="26">
        <f t="shared" si="203"/>
        <v>0</v>
      </c>
      <c r="TAN9" s="26">
        <f t="shared" si="203"/>
        <v>0</v>
      </c>
      <c r="TAO9" s="26">
        <f t="shared" si="203"/>
        <v>0</v>
      </c>
      <c r="TAP9" s="26">
        <f t="shared" si="203"/>
        <v>0</v>
      </c>
      <c r="TAQ9" s="26">
        <f t="shared" si="203"/>
        <v>0</v>
      </c>
      <c r="TAR9" s="26">
        <f t="shared" si="203"/>
        <v>0</v>
      </c>
      <c r="TAS9" s="26">
        <f t="shared" si="203"/>
        <v>0</v>
      </c>
      <c r="TAT9" s="26">
        <f t="shared" si="203"/>
        <v>0</v>
      </c>
      <c r="TAU9" s="26">
        <f t="shared" si="203"/>
        <v>0</v>
      </c>
      <c r="TAV9" s="26">
        <f t="shared" si="203"/>
        <v>0</v>
      </c>
      <c r="TAW9" s="26">
        <f t="shared" si="203"/>
        <v>0</v>
      </c>
      <c r="TAX9" s="26">
        <f t="shared" si="203"/>
        <v>0</v>
      </c>
      <c r="TAY9" s="26">
        <f t="shared" si="203"/>
        <v>0</v>
      </c>
      <c r="TAZ9" s="26">
        <f t="shared" si="203"/>
        <v>0</v>
      </c>
      <c r="TBA9" s="26">
        <f t="shared" si="203"/>
        <v>0</v>
      </c>
      <c r="TBB9" s="26">
        <f t="shared" si="203"/>
        <v>0</v>
      </c>
      <c r="TBC9" s="26">
        <f t="shared" si="203"/>
        <v>0</v>
      </c>
      <c r="TBD9" s="26">
        <f t="shared" si="203"/>
        <v>0</v>
      </c>
      <c r="TBE9" s="26">
        <f t="shared" si="203"/>
        <v>0</v>
      </c>
      <c r="TBF9" s="26">
        <f t="shared" si="203"/>
        <v>0</v>
      </c>
      <c r="TBG9" s="26">
        <f t="shared" si="203"/>
        <v>0</v>
      </c>
      <c r="TBH9" s="26">
        <f t="shared" si="203"/>
        <v>0</v>
      </c>
      <c r="TBI9" s="26">
        <f t="shared" si="203"/>
        <v>0</v>
      </c>
      <c r="TBJ9" s="26">
        <f t="shared" si="203"/>
        <v>0</v>
      </c>
      <c r="TBK9" s="26">
        <f t="shared" si="203"/>
        <v>0</v>
      </c>
      <c r="TBL9" s="26">
        <f t="shared" si="203"/>
        <v>0</v>
      </c>
      <c r="TBM9" s="26">
        <f t="shared" si="203"/>
        <v>0</v>
      </c>
      <c r="TBN9" s="26">
        <f t="shared" si="203"/>
        <v>0</v>
      </c>
      <c r="TBO9" s="26">
        <f t="shared" si="203"/>
        <v>0</v>
      </c>
      <c r="TBP9" s="26">
        <f t="shared" si="203"/>
        <v>0</v>
      </c>
      <c r="TBQ9" s="26">
        <f t="shared" si="203"/>
        <v>0</v>
      </c>
      <c r="TBR9" s="26">
        <f t="shared" si="203"/>
        <v>0</v>
      </c>
      <c r="TBS9" s="26">
        <f t="shared" ref="TBS9:TED9" si="204">TBQ9+TBO9</f>
        <v>0</v>
      </c>
      <c r="TBT9" s="26">
        <f t="shared" si="204"/>
        <v>0</v>
      </c>
      <c r="TBU9" s="26">
        <f t="shared" si="204"/>
        <v>0</v>
      </c>
      <c r="TBV9" s="26">
        <f t="shared" si="204"/>
        <v>0</v>
      </c>
      <c r="TBW9" s="26">
        <f t="shared" si="204"/>
        <v>0</v>
      </c>
      <c r="TBX9" s="26">
        <f t="shared" si="204"/>
        <v>0</v>
      </c>
      <c r="TBY9" s="26">
        <f t="shared" si="204"/>
        <v>0</v>
      </c>
      <c r="TBZ9" s="26">
        <f t="shared" si="204"/>
        <v>0</v>
      </c>
      <c r="TCA9" s="26">
        <f t="shared" si="204"/>
        <v>0</v>
      </c>
      <c r="TCB9" s="26">
        <f t="shared" si="204"/>
        <v>0</v>
      </c>
      <c r="TCC9" s="26">
        <f t="shared" si="204"/>
        <v>0</v>
      </c>
      <c r="TCD9" s="26">
        <f t="shared" si="204"/>
        <v>0</v>
      </c>
      <c r="TCE9" s="26">
        <f t="shared" si="204"/>
        <v>0</v>
      </c>
      <c r="TCF9" s="26">
        <f t="shared" si="204"/>
        <v>0</v>
      </c>
      <c r="TCG9" s="26">
        <f t="shared" si="204"/>
        <v>0</v>
      </c>
      <c r="TCH9" s="26">
        <f t="shared" si="204"/>
        <v>0</v>
      </c>
      <c r="TCI9" s="26">
        <f t="shared" si="204"/>
        <v>0</v>
      </c>
      <c r="TCJ9" s="26">
        <f t="shared" si="204"/>
        <v>0</v>
      </c>
      <c r="TCK9" s="26">
        <f t="shared" si="204"/>
        <v>0</v>
      </c>
      <c r="TCL9" s="26">
        <f t="shared" si="204"/>
        <v>0</v>
      </c>
      <c r="TCM9" s="26">
        <f t="shared" si="204"/>
        <v>0</v>
      </c>
      <c r="TCN9" s="26">
        <f t="shared" si="204"/>
        <v>0</v>
      </c>
      <c r="TCO9" s="26">
        <f t="shared" si="204"/>
        <v>0</v>
      </c>
      <c r="TCP9" s="26">
        <f t="shared" si="204"/>
        <v>0</v>
      </c>
      <c r="TCQ9" s="26">
        <f t="shared" si="204"/>
        <v>0</v>
      </c>
      <c r="TCR9" s="26">
        <f t="shared" si="204"/>
        <v>0</v>
      </c>
      <c r="TCS9" s="26">
        <f t="shared" si="204"/>
        <v>0</v>
      </c>
      <c r="TCT9" s="26">
        <f t="shared" si="204"/>
        <v>0</v>
      </c>
      <c r="TCU9" s="26">
        <f t="shared" si="204"/>
        <v>0</v>
      </c>
      <c r="TCV9" s="26">
        <f t="shared" si="204"/>
        <v>0</v>
      </c>
      <c r="TCW9" s="26">
        <f t="shared" si="204"/>
        <v>0</v>
      </c>
      <c r="TCX9" s="26">
        <f t="shared" si="204"/>
        <v>0</v>
      </c>
      <c r="TCY9" s="26">
        <f t="shared" si="204"/>
        <v>0</v>
      </c>
      <c r="TCZ9" s="26">
        <f t="shared" si="204"/>
        <v>0</v>
      </c>
      <c r="TDA9" s="26">
        <f t="shared" si="204"/>
        <v>0</v>
      </c>
      <c r="TDB9" s="26">
        <f t="shared" si="204"/>
        <v>0</v>
      </c>
      <c r="TDC9" s="26">
        <f t="shared" si="204"/>
        <v>0</v>
      </c>
      <c r="TDD9" s="26">
        <f t="shared" si="204"/>
        <v>0</v>
      </c>
      <c r="TDE9" s="26">
        <f t="shared" si="204"/>
        <v>0</v>
      </c>
      <c r="TDF9" s="26">
        <f t="shared" si="204"/>
        <v>0</v>
      </c>
      <c r="TDG9" s="26">
        <f t="shared" si="204"/>
        <v>0</v>
      </c>
      <c r="TDH9" s="26">
        <f t="shared" si="204"/>
        <v>0</v>
      </c>
      <c r="TDI9" s="26">
        <f t="shared" si="204"/>
        <v>0</v>
      </c>
      <c r="TDJ9" s="26">
        <f t="shared" si="204"/>
        <v>0</v>
      </c>
      <c r="TDK9" s="26">
        <f t="shared" si="204"/>
        <v>0</v>
      </c>
      <c r="TDL9" s="26">
        <f t="shared" si="204"/>
        <v>0</v>
      </c>
      <c r="TDM9" s="26">
        <f t="shared" si="204"/>
        <v>0</v>
      </c>
      <c r="TDN9" s="26">
        <f t="shared" si="204"/>
        <v>0</v>
      </c>
      <c r="TDO9" s="26">
        <f t="shared" si="204"/>
        <v>0</v>
      </c>
      <c r="TDP9" s="26">
        <f t="shared" si="204"/>
        <v>0</v>
      </c>
      <c r="TDQ9" s="26">
        <f t="shared" si="204"/>
        <v>0</v>
      </c>
      <c r="TDR9" s="26">
        <f t="shared" si="204"/>
        <v>0</v>
      </c>
      <c r="TDS9" s="26">
        <f t="shared" si="204"/>
        <v>0</v>
      </c>
      <c r="TDT9" s="26">
        <f t="shared" si="204"/>
        <v>0</v>
      </c>
      <c r="TDU9" s="26">
        <f t="shared" si="204"/>
        <v>0</v>
      </c>
      <c r="TDV9" s="26">
        <f t="shared" si="204"/>
        <v>0</v>
      </c>
      <c r="TDW9" s="26">
        <f t="shared" si="204"/>
        <v>0</v>
      </c>
      <c r="TDX9" s="26">
        <f t="shared" si="204"/>
        <v>0</v>
      </c>
      <c r="TDY9" s="26">
        <f t="shared" si="204"/>
        <v>0</v>
      </c>
      <c r="TDZ9" s="26">
        <f t="shared" si="204"/>
        <v>0</v>
      </c>
      <c r="TEA9" s="26">
        <f t="shared" si="204"/>
        <v>0</v>
      </c>
      <c r="TEB9" s="26">
        <f t="shared" si="204"/>
        <v>0</v>
      </c>
      <c r="TEC9" s="26">
        <f t="shared" si="204"/>
        <v>0</v>
      </c>
      <c r="TED9" s="26">
        <f t="shared" si="204"/>
        <v>0</v>
      </c>
      <c r="TEE9" s="26">
        <f t="shared" ref="TEE9:TGP9" si="205">TEC9+TEA9</f>
        <v>0</v>
      </c>
      <c r="TEF9" s="26">
        <f t="shared" si="205"/>
        <v>0</v>
      </c>
      <c r="TEG9" s="26">
        <f t="shared" si="205"/>
        <v>0</v>
      </c>
      <c r="TEH9" s="26">
        <f t="shared" si="205"/>
        <v>0</v>
      </c>
      <c r="TEI9" s="26">
        <f t="shared" si="205"/>
        <v>0</v>
      </c>
      <c r="TEJ9" s="26">
        <f t="shared" si="205"/>
        <v>0</v>
      </c>
      <c r="TEK9" s="26">
        <f t="shared" si="205"/>
        <v>0</v>
      </c>
      <c r="TEL9" s="26">
        <f t="shared" si="205"/>
        <v>0</v>
      </c>
      <c r="TEM9" s="26">
        <f t="shared" si="205"/>
        <v>0</v>
      </c>
      <c r="TEN9" s="26">
        <f t="shared" si="205"/>
        <v>0</v>
      </c>
      <c r="TEO9" s="26">
        <f t="shared" si="205"/>
        <v>0</v>
      </c>
      <c r="TEP9" s="26">
        <f t="shared" si="205"/>
        <v>0</v>
      </c>
      <c r="TEQ9" s="26">
        <f t="shared" si="205"/>
        <v>0</v>
      </c>
      <c r="TER9" s="26">
        <f t="shared" si="205"/>
        <v>0</v>
      </c>
      <c r="TES9" s="26">
        <f t="shared" si="205"/>
        <v>0</v>
      </c>
      <c r="TET9" s="26">
        <f t="shared" si="205"/>
        <v>0</v>
      </c>
      <c r="TEU9" s="26">
        <f t="shared" si="205"/>
        <v>0</v>
      </c>
      <c r="TEV9" s="26">
        <f t="shared" si="205"/>
        <v>0</v>
      </c>
      <c r="TEW9" s="26">
        <f t="shared" si="205"/>
        <v>0</v>
      </c>
      <c r="TEX9" s="26">
        <f t="shared" si="205"/>
        <v>0</v>
      </c>
      <c r="TEY9" s="26">
        <f t="shared" si="205"/>
        <v>0</v>
      </c>
      <c r="TEZ9" s="26">
        <f t="shared" si="205"/>
        <v>0</v>
      </c>
      <c r="TFA9" s="26">
        <f t="shared" si="205"/>
        <v>0</v>
      </c>
      <c r="TFB9" s="26">
        <f t="shared" si="205"/>
        <v>0</v>
      </c>
      <c r="TFC9" s="26">
        <f t="shared" si="205"/>
        <v>0</v>
      </c>
      <c r="TFD9" s="26">
        <f t="shared" si="205"/>
        <v>0</v>
      </c>
      <c r="TFE9" s="26">
        <f t="shared" si="205"/>
        <v>0</v>
      </c>
      <c r="TFF9" s="26">
        <f t="shared" si="205"/>
        <v>0</v>
      </c>
      <c r="TFG9" s="26">
        <f t="shared" si="205"/>
        <v>0</v>
      </c>
      <c r="TFH9" s="26">
        <f t="shared" si="205"/>
        <v>0</v>
      </c>
      <c r="TFI9" s="26">
        <f t="shared" si="205"/>
        <v>0</v>
      </c>
      <c r="TFJ9" s="26">
        <f t="shared" si="205"/>
        <v>0</v>
      </c>
      <c r="TFK9" s="26">
        <f t="shared" si="205"/>
        <v>0</v>
      </c>
      <c r="TFL9" s="26">
        <f t="shared" si="205"/>
        <v>0</v>
      </c>
      <c r="TFM9" s="26">
        <f t="shared" si="205"/>
        <v>0</v>
      </c>
      <c r="TFN9" s="26">
        <f t="shared" si="205"/>
        <v>0</v>
      </c>
      <c r="TFO9" s="26">
        <f t="shared" si="205"/>
        <v>0</v>
      </c>
      <c r="TFP9" s="26">
        <f t="shared" si="205"/>
        <v>0</v>
      </c>
      <c r="TFQ9" s="26">
        <f t="shared" si="205"/>
        <v>0</v>
      </c>
      <c r="TFR9" s="26">
        <f t="shared" si="205"/>
        <v>0</v>
      </c>
      <c r="TFS9" s="26">
        <f t="shared" si="205"/>
        <v>0</v>
      </c>
      <c r="TFT9" s="26">
        <f t="shared" si="205"/>
        <v>0</v>
      </c>
      <c r="TFU9" s="26">
        <f t="shared" si="205"/>
        <v>0</v>
      </c>
      <c r="TFV9" s="26">
        <f t="shared" si="205"/>
        <v>0</v>
      </c>
      <c r="TFW9" s="26">
        <f t="shared" si="205"/>
        <v>0</v>
      </c>
      <c r="TFX9" s="26">
        <f t="shared" si="205"/>
        <v>0</v>
      </c>
      <c r="TFY9" s="26">
        <f t="shared" si="205"/>
        <v>0</v>
      </c>
      <c r="TFZ9" s="26">
        <f t="shared" si="205"/>
        <v>0</v>
      </c>
      <c r="TGA9" s="26">
        <f t="shared" si="205"/>
        <v>0</v>
      </c>
      <c r="TGB9" s="26">
        <f t="shared" si="205"/>
        <v>0</v>
      </c>
      <c r="TGC9" s="26">
        <f t="shared" si="205"/>
        <v>0</v>
      </c>
      <c r="TGD9" s="26">
        <f t="shared" si="205"/>
        <v>0</v>
      </c>
      <c r="TGE9" s="26">
        <f t="shared" si="205"/>
        <v>0</v>
      </c>
      <c r="TGF9" s="26">
        <f t="shared" si="205"/>
        <v>0</v>
      </c>
      <c r="TGG9" s="26">
        <f t="shared" si="205"/>
        <v>0</v>
      </c>
      <c r="TGH9" s="26">
        <f t="shared" si="205"/>
        <v>0</v>
      </c>
      <c r="TGI9" s="26">
        <f t="shared" si="205"/>
        <v>0</v>
      </c>
      <c r="TGJ9" s="26">
        <f t="shared" si="205"/>
        <v>0</v>
      </c>
      <c r="TGK9" s="26">
        <f t="shared" si="205"/>
        <v>0</v>
      </c>
      <c r="TGL9" s="26">
        <f t="shared" si="205"/>
        <v>0</v>
      </c>
      <c r="TGM9" s="26">
        <f t="shared" si="205"/>
        <v>0</v>
      </c>
      <c r="TGN9" s="26">
        <f t="shared" si="205"/>
        <v>0</v>
      </c>
      <c r="TGO9" s="26">
        <f t="shared" si="205"/>
        <v>0</v>
      </c>
      <c r="TGP9" s="26">
        <f t="shared" si="205"/>
        <v>0</v>
      </c>
      <c r="TGQ9" s="26">
        <f t="shared" ref="TGQ9:TJB9" si="206">TGO9+TGM9</f>
        <v>0</v>
      </c>
      <c r="TGR9" s="26">
        <f t="shared" si="206"/>
        <v>0</v>
      </c>
      <c r="TGS9" s="26">
        <f t="shared" si="206"/>
        <v>0</v>
      </c>
      <c r="TGT9" s="26">
        <f t="shared" si="206"/>
        <v>0</v>
      </c>
      <c r="TGU9" s="26">
        <f t="shared" si="206"/>
        <v>0</v>
      </c>
      <c r="TGV9" s="26">
        <f t="shared" si="206"/>
        <v>0</v>
      </c>
      <c r="TGW9" s="26">
        <f t="shared" si="206"/>
        <v>0</v>
      </c>
      <c r="TGX9" s="26">
        <f t="shared" si="206"/>
        <v>0</v>
      </c>
      <c r="TGY9" s="26">
        <f t="shared" si="206"/>
        <v>0</v>
      </c>
      <c r="TGZ9" s="26">
        <f t="shared" si="206"/>
        <v>0</v>
      </c>
      <c r="THA9" s="26">
        <f t="shared" si="206"/>
        <v>0</v>
      </c>
      <c r="THB9" s="26">
        <f t="shared" si="206"/>
        <v>0</v>
      </c>
      <c r="THC9" s="26">
        <f t="shared" si="206"/>
        <v>0</v>
      </c>
      <c r="THD9" s="26">
        <f t="shared" si="206"/>
        <v>0</v>
      </c>
      <c r="THE9" s="26">
        <f t="shared" si="206"/>
        <v>0</v>
      </c>
      <c r="THF9" s="26">
        <f t="shared" si="206"/>
        <v>0</v>
      </c>
      <c r="THG9" s="26">
        <f t="shared" si="206"/>
        <v>0</v>
      </c>
      <c r="THH9" s="26">
        <f t="shared" si="206"/>
        <v>0</v>
      </c>
      <c r="THI9" s="26">
        <f t="shared" si="206"/>
        <v>0</v>
      </c>
      <c r="THJ9" s="26">
        <f t="shared" si="206"/>
        <v>0</v>
      </c>
      <c r="THK9" s="26">
        <f t="shared" si="206"/>
        <v>0</v>
      </c>
      <c r="THL9" s="26">
        <f t="shared" si="206"/>
        <v>0</v>
      </c>
      <c r="THM9" s="26">
        <f t="shared" si="206"/>
        <v>0</v>
      </c>
      <c r="THN9" s="26">
        <f t="shared" si="206"/>
        <v>0</v>
      </c>
      <c r="THO9" s="26">
        <f t="shared" si="206"/>
        <v>0</v>
      </c>
      <c r="THP9" s="26">
        <f t="shared" si="206"/>
        <v>0</v>
      </c>
      <c r="THQ9" s="26">
        <f t="shared" si="206"/>
        <v>0</v>
      </c>
      <c r="THR9" s="26">
        <f t="shared" si="206"/>
        <v>0</v>
      </c>
      <c r="THS9" s="26">
        <f t="shared" si="206"/>
        <v>0</v>
      </c>
      <c r="THT9" s="26">
        <f t="shared" si="206"/>
        <v>0</v>
      </c>
      <c r="THU9" s="26">
        <f t="shared" si="206"/>
        <v>0</v>
      </c>
      <c r="THV9" s="26">
        <f t="shared" si="206"/>
        <v>0</v>
      </c>
      <c r="THW9" s="26">
        <f t="shared" si="206"/>
        <v>0</v>
      </c>
      <c r="THX9" s="26">
        <f t="shared" si="206"/>
        <v>0</v>
      </c>
      <c r="THY9" s="26">
        <f t="shared" si="206"/>
        <v>0</v>
      </c>
      <c r="THZ9" s="26">
        <f t="shared" si="206"/>
        <v>0</v>
      </c>
      <c r="TIA9" s="26">
        <f t="shared" si="206"/>
        <v>0</v>
      </c>
      <c r="TIB9" s="26">
        <f t="shared" si="206"/>
        <v>0</v>
      </c>
      <c r="TIC9" s="26">
        <f t="shared" si="206"/>
        <v>0</v>
      </c>
      <c r="TID9" s="26">
        <f t="shared" si="206"/>
        <v>0</v>
      </c>
      <c r="TIE9" s="26">
        <f t="shared" si="206"/>
        <v>0</v>
      </c>
      <c r="TIF9" s="26">
        <f t="shared" si="206"/>
        <v>0</v>
      </c>
      <c r="TIG9" s="26">
        <f t="shared" si="206"/>
        <v>0</v>
      </c>
      <c r="TIH9" s="26">
        <f t="shared" si="206"/>
        <v>0</v>
      </c>
      <c r="TII9" s="26">
        <f t="shared" si="206"/>
        <v>0</v>
      </c>
      <c r="TIJ9" s="26">
        <f t="shared" si="206"/>
        <v>0</v>
      </c>
      <c r="TIK9" s="26">
        <f t="shared" si="206"/>
        <v>0</v>
      </c>
      <c r="TIL9" s="26">
        <f t="shared" si="206"/>
        <v>0</v>
      </c>
      <c r="TIM9" s="26">
        <f t="shared" si="206"/>
        <v>0</v>
      </c>
      <c r="TIN9" s="26">
        <f t="shared" si="206"/>
        <v>0</v>
      </c>
      <c r="TIO9" s="26">
        <f t="shared" si="206"/>
        <v>0</v>
      </c>
      <c r="TIP9" s="26">
        <f t="shared" si="206"/>
        <v>0</v>
      </c>
      <c r="TIQ9" s="26">
        <f t="shared" si="206"/>
        <v>0</v>
      </c>
      <c r="TIR9" s="26">
        <f t="shared" si="206"/>
        <v>0</v>
      </c>
      <c r="TIS9" s="26">
        <f t="shared" si="206"/>
        <v>0</v>
      </c>
      <c r="TIT9" s="26">
        <f t="shared" si="206"/>
        <v>0</v>
      </c>
      <c r="TIU9" s="26">
        <f t="shared" si="206"/>
        <v>0</v>
      </c>
      <c r="TIV9" s="26">
        <f t="shared" si="206"/>
        <v>0</v>
      </c>
      <c r="TIW9" s="26">
        <f t="shared" si="206"/>
        <v>0</v>
      </c>
      <c r="TIX9" s="26">
        <f t="shared" si="206"/>
        <v>0</v>
      </c>
      <c r="TIY9" s="26">
        <f t="shared" si="206"/>
        <v>0</v>
      </c>
      <c r="TIZ9" s="26">
        <f t="shared" si="206"/>
        <v>0</v>
      </c>
      <c r="TJA9" s="26">
        <f t="shared" si="206"/>
        <v>0</v>
      </c>
      <c r="TJB9" s="26">
        <f t="shared" si="206"/>
        <v>0</v>
      </c>
      <c r="TJC9" s="26">
        <f t="shared" ref="TJC9:TLN9" si="207">TJA9+TIY9</f>
        <v>0</v>
      </c>
      <c r="TJD9" s="26">
        <f t="shared" si="207"/>
        <v>0</v>
      </c>
      <c r="TJE9" s="26">
        <f t="shared" si="207"/>
        <v>0</v>
      </c>
      <c r="TJF9" s="26">
        <f t="shared" si="207"/>
        <v>0</v>
      </c>
      <c r="TJG9" s="26">
        <f t="shared" si="207"/>
        <v>0</v>
      </c>
      <c r="TJH9" s="26">
        <f t="shared" si="207"/>
        <v>0</v>
      </c>
      <c r="TJI9" s="26">
        <f t="shared" si="207"/>
        <v>0</v>
      </c>
      <c r="TJJ9" s="26">
        <f t="shared" si="207"/>
        <v>0</v>
      </c>
      <c r="TJK9" s="26">
        <f t="shared" si="207"/>
        <v>0</v>
      </c>
      <c r="TJL9" s="26">
        <f t="shared" si="207"/>
        <v>0</v>
      </c>
      <c r="TJM9" s="26">
        <f t="shared" si="207"/>
        <v>0</v>
      </c>
      <c r="TJN9" s="26">
        <f t="shared" si="207"/>
        <v>0</v>
      </c>
      <c r="TJO9" s="26">
        <f t="shared" si="207"/>
        <v>0</v>
      </c>
      <c r="TJP9" s="26">
        <f t="shared" si="207"/>
        <v>0</v>
      </c>
      <c r="TJQ9" s="26">
        <f t="shared" si="207"/>
        <v>0</v>
      </c>
      <c r="TJR9" s="26">
        <f t="shared" si="207"/>
        <v>0</v>
      </c>
      <c r="TJS9" s="26">
        <f t="shared" si="207"/>
        <v>0</v>
      </c>
      <c r="TJT9" s="26">
        <f t="shared" si="207"/>
        <v>0</v>
      </c>
      <c r="TJU9" s="26">
        <f t="shared" si="207"/>
        <v>0</v>
      </c>
      <c r="TJV9" s="26">
        <f t="shared" si="207"/>
        <v>0</v>
      </c>
      <c r="TJW9" s="26">
        <f t="shared" si="207"/>
        <v>0</v>
      </c>
      <c r="TJX9" s="26">
        <f t="shared" si="207"/>
        <v>0</v>
      </c>
      <c r="TJY9" s="26">
        <f t="shared" si="207"/>
        <v>0</v>
      </c>
      <c r="TJZ9" s="26">
        <f t="shared" si="207"/>
        <v>0</v>
      </c>
      <c r="TKA9" s="26">
        <f t="shared" si="207"/>
        <v>0</v>
      </c>
      <c r="TKB9" s="26">
        <f t="shared" si="207"/>
        <v>0</v>
      </c>
      <c r="TKC9" s="26">
        <f t="shared" si="207"/>
        <v>0</v>
      </c>
      <c r="TKD9" s="26">
        <f t="shared" si="207"/>
        <v>0</v>
      </c>
      <c r="TKE9" s="26">
        <f t="shared" si="207"/>
        <v>0</v>
      </c>
      <c r="TKF9" s="26">
        <f t="shared" si="207"/>
        <v>0</v>
      </c>
      <c r="TKG9" s="26">
        <f t="shared" si="207"/>
        <v>0</v>
      </c>
      <c r="TKH9" s="26">
        <f t="shared" si="207"/>
        <v>0</v>
      </c>
      <c r="TKI9" s="26">
        <f t="shared" si="207"/>
        <v>0</v>
      </c>
      <c r="TKJ9" s="26">
        <f t="shared" si="207"/>
        <v>0</v>
      </c>
      <c r="TKK9" s="26">
        <f t="shared" si="207"/>
        <v>0</v>
      </c>
      <c r="TKL9" s="26">
        <f t="shared" si="207"/>
        <v>0</v>
      </c>
      <c r="TKM9" s="26">
        <f t="shared" si="207"/>
        <v>0</v>
      </c>
      <c r="TKN9" s="26">
        <f t="shared" si="207"/>
        <v>0</v>
      </c>
      <c r="TKO9" s="26">
        <f t="shared" si="207"/>
        <v>0</v>
      </c>
      <c r="TKP9" s="26">
        <f t="shared" si="207"/>
        <v>0</v>
      </c>
      <c r="TKQ9" s="26">
        <f t="shared" si="207"/>
        <v>0</v>
      </c>
      <c r="TKR9" s="26">
        <f t="shared" si="207"/>
        <v>0</v>
      </c>
      <c r="TKS9" s="26">
        <f t="shared" si="207"/>
        <v>0</v>
      </c>
      <c r="TKT9" s="26">
        <f t="shared" si="207"/>
        <v>0</v>
      </c>
      <c r="TKU9" s="26">
        <f t="shared" si="207"/>
        <v>0</v>
      </c>
      <c r="TKV9" s="26">
        <f t="shared" si="207"/>
        <v>0</v>
      </c>
      <c r="TKW9" s="26">
        <f t="shared" si="207"/>
        <v>0</v>
      </c>
      <c r="TKX9" s="26">
        <f t="shared" si="207"/>
        <v>0</v>
      </c>
      <c r="TKY9" s="26">
        <f t="shared" si="207"/>
        <v>0</v>
      </c>
      <c r="TKZ9" s="26">
        <f t="shared" si="207"/>
        <v>0</v>
      </c>
      <c r="TLA9" s="26">
        <f t="shared" si="207"/>
        <v>0</v>
      </c>
      <c r="TLB9" s="26">
        <f t="shared" si="207"/>
        <v>0</v>
      </c>
      <c r="TLC9" s="26">
        <f t="shared" si="207"/>
        <v>0</v>
      </c>
      <c r="TLD9" s="26">
        <f t="shared" si="207"/>
        <v>0</v>
      </c>
      <c r="TLE9" s="26">
        <f t="shared" si="207"/>
        <v>0</v>
      </c>
      <c r="TLF9" s="26">
        <f t="shared" si="207"/>
        <v>0</v>
      </c>
      <c r="TLG9" s="26">
        <f t="shared" si="207"/>
        <v>0</v>
      </c>
      <c r="TLH9" s="26">
        <f t="shared" si="207"/>
        <v>0</v>
      </c>
      <c r="TLI9" s="26">
        <f t="shared" si="207"/>
        <v>0</v>
      </c>
      <c r="TLJ9" s="26">
        <f t="shared" si="207"/>
        <v>0</v>
      </c>
      <c r="TLK9" s="26">
        <f t="shared" si="207"/>
        <v>0</v>
      </c>
      <c r="TLL9" s="26">
        <f t="shared" si="207"/>
        <v>0</v>
      </c>
      <c r="TLM9" s="26">
        <f t="shared" si="207"/>
        <v>0</v>
      </c>
      <c r="TLN9" s="26">
        <f t="shared" si="207"/>
        <v>0</v>
      </c>
      <c r="TLO9" s="26">
        <f t="shared" ref="TLO9:TNZ9" si="208">TLM9+TLK9</f>
        <v>0</v>
      </c>
      <c r="TLP9" s="26">
        <f t="shared" si="208"/>
        <v>0</v>
      </c>
      <c r="TLQ9" s="26">
        <f t="shared" si="208"/>
        <v>0</v>
      </c>
      <c r="TLR9" s="26">
        <f t="shared" si="208"/>
        <v>0</v>
      </c>
      <c r="TLS9" s="26">
        <f t="shared" si="208"/>
        <v>0</v>
      </c>
      <c r="TLT9" s="26">
        <f t="shared" si="208"/>
        <v>0</v>
      </c>
      <c r="TLU9" s="26">
        <f t="shared" si="208"/>
        <v>0</v>
      </c>
      <c r="TLV9" s="26">
        <f t="shared" si="208"/>
        <v>0</v>
      </c>
      <c r="TLW9" s="26">
        <f t="shared" si="208"/>
        <v>0</v>
      </c>
      <c r="TLX9" s="26">
        <f t="shared" si="208"/>
        <v>0</v>
      </c>
      <c r="TLY9" s="26">
        <f t="shared" si="208"/>
        <v>0</v>
      </c>
      <c r="TLZ9" s="26">
        <f t="shared" si="208"/>
        <v>0</v>
      </c>
      <c r="TMA9" s="26">
        <f t="shared" si="208"/>
        <v>0</v>
      </c>
      <c r="TMB9" s="26">
        <f t="shared" si="208"/>
        <v>0</v>
      </c>
      <c r="TMC9" s="26">
        <f t="shared" si="208"/>
        <v>0</v>
      </c>
      <c r="TMD9" s="26">
        <f t="shared" si="208"/>
        <v>0</v>
      </c>
      <c r="TME9" s="26">
        <f t="shared" si="208"/>
        <v>0</v>
      </c>
      <c r="TMF9" s="26">
        <f t="shared" si="208"/>
        <v>0</v>
      </c>
      <c r="TMG9" s="26">
        <f t="shared" si="208"/>
        <v>0</v>
      </c>
      <c r="TMH9" s="26">
        <f t="shared" si="208"/>
        <v>0</v>
      </c>
      <c r="TMI9" s="26">
        <f t="shared" si="208"/>
        <v>0</v>
      </c>
      <c r="TMJ9" s="26">
        <f t="shared" si="208"/>
        <v>0</v>
      </c>
      <c r="TMK9" s="26">
        <f t="shared" si="208"/>
        <v>0</v>
      </c>
      <c r="TML9" s="26">
        <f t="shared" si="208"/>
        <v>0</v>
      </c>
      <c r="TMM9" s="26">
        <f t="shared" si="208"/>
        <v>0</v>
      </c>
      <c r="TMN9" s="26">
        <f t="shared" si="208"/>
        <v>0</v>
      </c>
      <c r="TMO9" s="26">
        <f t="shared" si="208"/>
        <v>0</v>
      </c>
      <c r="TMP9" s="26">
        <f t="shared" si="208"/>
        <v>0</v>
      </c>
      <c r="TMQ9" s="26">
        <f t="shared" si="208"/>
        <v>0</v>
      </c>
      <c r="TMR9" s="26">
        <f t="shared" si="208"/>
        <v>0</v>
      </c>
      <c r="TMS9" s="26">
        <f t="shared" si="208"/>
        <v>0</v>
      </c>
      <c r="TMT9" s="26">
        <f t="shared" si="208"/>
        <v>0</v>
      </c>
      <c r="TMU9" s="26">
        <f t="shared" si="208"/>
        <v>0</v>
      </c>
      <c r="TMV9" s="26">
        <f t="shared" si="208"/>
        <v>0</v>
      </c>
      <c r="TMW9" s="26">
        <f t="shared" si="208"/>
        <v>0</v>
      </c>
      <c r="TMX9" s="26">
        <f t="shared" si="208"/>
        <v>0</v>
      </c>
      <c r="TMY9" s="26">
        <f t="shared" si="208"/>
        <v>0</v>
      </c>
      <c r="TMZ9" s="26">
        <f t="shared" si="208"/>
        <v>0</v>
      </c>
      <c r="TNA9" s="26">
        <f t="shared" si="208"/>
        <v>0</v>
      </c>
      <c r="TNB9" s="26">
        <f t="shared" si="208"/>
        <v>0</v>
      </c>
      <c r="TNC9" s="26">
        <f t="shared" si="208"/>
        <v>0</v>
      </c>
      <c r="TND9" s="26">
        <f t="shared" si="208"/>
        <v>0</v>
      </c>
      <c r="TNE9" s="26">
        <f t="shared" si="208"/>
        <v>0</v>
      </c>
      <c r="TNF9" s="26">
        <f t="shared" si="208"/>
        <v>0</v>
      </c>
      <c r="TNG9" s="26">
        <f t="shared" si="208"/>
        <v>0</v>
      </c>
      <c r="TNH9" s="26">
        <f t="shared" si="208"/>
        <v>0</v>
      </c>
      <c r="TNI9" s="26">
        <f t="shared" si="208"/>
        <v>0</v>
      </c>
      <c r="TNJ9" s="26">
        <f t="shared" si="208"/>
        <v>0</v>
      </c>
      <c r="TNK9" s="26">
        <f t="shared" si="208"/>
        <v>0</v>
      </c>
      <c r="TNL9" s="26">
        <f t="shared" si="208"/>
        <v>0</v>
      </c>
      <c r="TNM9" s="26">
        <f t="shared" si="208"/>
        <v>0</v>
      </c>
      <c r="TNN9" s="26">
        <f t="shared" si="208"/>
        <v>0</v>
      </c>
      <c r="TNO9" s="26">
        <f t="shared" si="208"/>
        <v>0</v>
      </c>
      <c r="TNP9" s="26">
        <f t="shared" si="208"/>
        <v>0</v>
      </c>
      <c r="TNQ9" s="26">
        <f t="shared" si="208"/>
        <v>0</v>
      </c>
      <c r="TNR9" s="26">
        <f t="shared" si="208"/>
        <v>0</v>
      </c>
      <c r="TNS9" s="26">
        <f t="shared" si="208"/>
        <v>0</v>
      </c>
      <c r="TNT9" s="26">
        <f t="shared" si="208"/>
        <v>0</v>
      </c>
      <c r="TNU9" s="26">
        <f t="shared" si="208"/>
        <v>0</v>
      </c>
      <c r="TNV9" s="26">
        <f t="shared" si="208"/>
        <v>0</v>
      </c>
      <c r="TNW9" s="26">
        <f t="shared" si="208"/>
        <v>0</v>
      </c>
      <c r="TNX9" s="26">
        <f t="shared" si="208"/>
        <v>0</v>
      </c>
      <c r="TNY9" s="26">
        <f t="shared" si="208"/>
        <v>0</v>
      </c>
      <c r="TNZ9" s="26">
        <f t="shared" si="208"/>
        <v>0</v>
      </c>
      <c r="TOA9" s="26">
        <f t="shared" ref="TOA9:TQL9" si="209">TNY9+TNW9</f>
        <v>0</v>
      </c>
      <c r="TOB9" s="26">
        <f t="shared" si="209"/>
        <v>0</v>
      </c>
      <c r="TOC9" s="26">
        <f t="shared" si="209"/>
        <v>0</v>
      </c>
      <c r="TOD9" s="26">
        <f t="shared" si="209"/>
        <v>0</v>
      </c>
      <c r="TOE9" s="26">
        <f t="shared" si="209"/>
        <v>0</v>
      </c>
      <c r="TOF9" s="26">
        <f t="shared" si="209"/>
        <v>0</v>
      </c>
      <c r="TOG9" s="26">
        <f t="shared" si="209"/>
        <v>0</v>
      </c>
      <c r="TOH9" s="26">
        <f t="shared" si="209"/>
        <v>0</v>
      </c>
      <c r="TOI9" s="26">
        <f t="shared" si="209"/>
        <v>0</v>
      </c>
      <c r="TOJ9" s="26">
        <f t="shared" si="209"/>
        <v>0</v>
      </c>
      <c r="TOK9" s="26">
        <f t="shared" si="209"/>
        <v>0</v>
      </c>
      <c r="TOL9" s="26">
        <f t="shared" si="209"/>
        <v>0</v>
      </c>
      <c r="TOM9" s="26">
        <f t="shared" si="209"/>
        <v>0</v>
      </c>
      <c r="TON9" s="26">
        <f t="shared" si="209"/>
        <v>0</v>
      </c>
      <c r="TOO9" s="26">
        <f t="shared" si="209"/>
        <v>0</v>
      </c>
      <c r="TOP9" s="26">
        <f t="shared" si="209"/>
        <v>0</v>
      </c>
      <c r="TOQ9" s="26">
        <f t="shared" si="209"/>
        <v>0</v>
      </c>
      <c r="TOR9" s="26">
        <f t="shared" si="209"/>
        <v>0</v>
      </c>
      <c r="TOS9" s="26">
        <f t="shared" si="209"/>
        <v>0</v>
      </c>
      <c r="TOT9" s="26">
        <f t="shared" si="209"/>
        <v>0</v>
      </c>
      <c r="TOU9" s="26">
        <f t="shared" si="209"/>
        <v>0</v>
      </c>
      <c r="TOV9" s="26">
        <f t="shared" si="209"/>
        <v>0</v>
      </c>
      <c r="TOW9" s="26">
        <f t="shared" si="209"/>
        <v>0</v>
      </c>
      <c r="TOX9" s="26">
        <f t="shared" si="209"/>
        <v>0</v>
      </c>
      <c r="TOY9" s="26">
        <f t="shared" si="209"/>
        <v>0</v>
      </c>
      <c r="TOZ9" s="26">
        <f t="shared" si="209"/>
        <v>0</v>
      </c>
      <c r="TPA9" s="26">
        <f t="shared" si="209"/>
        <v>0</v>
      </c>
      <c r="TPB9" s="26">
        <f t="shared" si="209"/>
        <v>0</v>
      </c>
      <c r="TPC9" s="26">
        <f t="shared" si="209"/>
        <v>0</v>
      </c>
      <c r="TPD9" s="26">
        <f t="shared" si="209"/>
        <v>0</v>
      </c>
      <c r="TPE9" s="26">
        <f t="shared" si="209"/>
        <v>0</v>
      </c>
      <c r="TPF9" s="26">
        <f t="shared" si="209"/>
        <v>0</v>
      </c>
      <c r="TPG9" s="26">
        <f t="shared" si="209"/>
        <v>0</v>
      </c>
      <c r="TPH9" s="26">
        <f t="shared" si="209"/>
        <v>0</v>
      </c>
      <c r="TPI9" s="26">
        <f t="shared" si="209"/>
        <v>0</v>
      </c>
      <c r="TPJ9" s="26">
        <f t="shared" si="209"/>
        <v>0</v>
      </c>
      <c r="TPK9" s="26">
        <f t="shared" si="209"/>
        <v>0</v>
      </c>
      <c r="TPL9" s="26">
        <f t="shared" si="209"/>
        <v>0</v>
      </c>
      <c r="TPM9" s="26">
        <f t="shared" si="209"/>
        <v>0</v>
      </c>
      <c r="TPN9" s="26">
        <f t="shared" si="209"/>
        <v>0</v>
      </c>
      <c r="TPO9" s="26">
        <f t="shared" si="209"/>
        <v>0</v>
      </c>
      <c r="TPP9" s="26">
        <f t="shared" si="209"/>
        <v>0</v>
      </c>
      <c r="TPQ9" s="26">
        <f t="shared" si="209"/>
        <v>0</v>
      </c>
      <c r="TPR9" s="26">
        <f t="shared" si="209"/>
        <v>0</v>
      </c>
      <c r="TPS9" s="26">
        <f t="shared" si="209"/>
        <v>0</v>
      </c>
      <c r="TPT9" s="26">
        <f t="shared" si="209"/>
        <v>0</v>
      </c>
      <c r="TPU9" s="26">
        <f t="shared" si="209"/>
        <v>0</v>
      </c>
      <c r="TPV9" s="26">
        <f t="shared" si="209"/>
        <v>0</v>
      </c>
      <c r="TPW9" s="26">
        <f t="shared" si="209"/>
        <v>0</v>
      </c>
      <c r="TPX9" s="26">
        <f t="shared" si="209"/>
        <v>0</v>
      </c>
      <c r="TPY9" s="26">
        <f t="shared" si="209"/>
        <v>0</v>
      </c>
      <c r="TPZ9" s="26">
        <f t="shared" si="209"/>
        <v>0</v>
      </c>
      <c r="TQA9" s="26">
        <f t="shared" si="209"/>
        <v>0</v>
      </c>
      <c r="TQB9" s="26">
        <f t="shared" si="209"/>
        <v>0</v>
      </c>
      <c r="TQC9" s="26">
        <f t="shared" si="209"/>
        <v>0</v>
      </c>
      <c r="TQD9" s="26">
        <f t="shared" si="209"/>
        <v>0</v>
      </c>
      <c r="TQE9" s="26">
        <f t="shared" si="209"/>
        <v>0</v>
      </c>
      <c r="TQF9" s="26">
        <f t="shared" si="209"/>
        <v>0</v>
      </c>
      <c r="TQG9" s="26">
        <f t="shared" si="209"/>
        <v>0</v>
      </c>
      <c r="TQH9" s="26">
        <f t="shared" si="209"/>
        <v>0</v>
      </c>
      <c r="TQI9" s="26">
        <f t="shared" si="209"/>
        <v>0</v>
      </c>
      <c r="TQJ9" s="26">
        <f t="shared" si="209"/>
        <v>0</v>
      </c>
      <c r="TQK9" s="26">
        <f t="shared" si="209"/>
        <v>0</v>
      </c>
      <c r="TQL9" s="26">
        <f t="shared" si="209"/>
        <v>0</v>
      </c>
      <c r="TQM9" s="26">
        <f t="shared" ref="TQM9:TSX9" si="210">TQK9+TQI9</f>
        <v>0</v>
      </c>
      <c r="TQN9" s="26">
        <f t="shared" si="210"/>
        <v>0</v>
      </c>
      <c r="TQO9" s="26">
        <f t="shared" si="210"/>
        <v>0</v>
      </c>
      <c r="TQP9" s="26">
        <f t="shared" si="210"/>
        <v>0</v>
      </c>
      <c r="TQQ9" s="26">
        <f t="shared" si="210"/>
        <v>0</v>
      </c>
      <c r="TQR9" s="26">
        <f t="shared" si="210"/>
        <v>0</v>
      </c>
      <c r="TQS9" s="26">
        <f t="shared" si="210"/>
        <v>0</v>
      </c>
      <c r="TQT9" s="26">
        <f t="shared" si="210"/>
        <v>0</v>
      </c>
      <c r="TQU9" s="26">
        <f t="shared" si="210"/>
        <v>0</v>
      </c>
      <c r="TQV9" s="26">
        <f t="shared" si="210"/>
        <v>0</v>
      </c>
      <c r="TQW9" s="26">
        <f t="shared" si="210"/>
        <v>0</v>
      </c>
      <c r="TQX9" s="26">
        <f t="shared" si="210"/>
        <v>0</v>
      </c>
      <c r="TQY9" s="26">
        <f t="shared" si="210"/>
        <v>0</v>
      </c>
      <c r="TQZ9" s="26">
        <f t="shared" si="210"/>
        <v>0</v>
      </c>
      <c r="TRA9" s="26">
        <f t="shared" si="210"/>
        <v>0</v>
      </c>
      <c r="TRB9" s="26">
        <f t="shared" si="210"/>
        <v>0</v>
      </c>
      <c r="TRC9" s="26">
        <f t="shared" si="210"/>
        <v>0</v>
      </c>
      <c r="TRD9" s="26">
        <f t="shared" si="210"/>
        <v>0</v>
      </c>
      <c r="TRE9" s="26">
        <f t="shared" si="210"/>
        <v>0</v>
      </c>
      <c r="TRF9" s="26">
        <f t="shared" si="210"/>
        <v>0</v>
      </c>
      <c r="TRG9" s="26">
        <f t="shared" si="210"/>
        <v>0</v>
      </c>
      <c r="TRH9" s="26">
        <f t="shared" si="210"/>
        <v>0</v>
      </c>
      <c r="TRI9" s="26">
        <f t="shared" si="210"/>
        <v>0</v>
      </c>
      <c r="TRJ9" s="26">
        <f t="shared" si="210"/>
        <v>0</v>
      </c>
      <c r="TRK9" s="26">
        <f t="shared" si="210"/>
        <v>0</v>
      </c>
      <c r="TRL9" s="26">
        <f t="shared" si="210"/>
        <v>0</v>
      </c>
      <c r="TRM9" s="26">
        <f t="shared" si="210"/>
        <v>0</v>
      </c>
      <c r="TRN9" s="26">
        <f t="shared" si="210"/>
        <v>0</v>
      </c>
      <c r="TRO9" s="26">
        <f t="shared" si="210"/>
        <v>0</v>
      </c>
      <c r="TRP9" s="26">
        <f t="shared" si="210"/>
        <v>0</v>
      </c>
      <c r="TRQ9" s="26">
        <f t="shared" si="210"/>
        <v>0</v>
      </c>
      <c r="TRR9" s="26">
        <f t="shared" si="210"/>
        <v>0</v>
      </c>
      <c r="TRS9" s="26">
        <f t="shared" si="210"/>
        <v>0</v>
      </c>
      <c r="TRT9" s="26">
        <f t="shared" si="210"/>
        <v>0</v>
      </c>
      <c r="TRU9" s="26">
        <f t="shared" si="210"/>
        <v>0</v>
      </c>
      <c r="TRV9" s="26">
        <f t="shared" si="210"/>
        <v>0</v>
      </c>
      <c r="TRW9" s="26">
        <f t="shared" si="210"/>
        <v>0</v>
      </c>
      <c r="TRX9" s="26">
        <f t="shared" si="210"/>
        <v>0</v>
      </c>
      <c r="TRY9" s="26">
        <f t="shared" si="210"/>
        <v>0</v>
      </c>
      <c r="TRZ9" s="26">
        <f t="shared" si="210"/>
        <v>0</v>
      </c>
      <c r="TSA9" s="26">
        <f t="shared" si="210"/>
        <v>0</v>
      </c>
      <c r="TSB9" s="26">
        <f t="shared" si="210"/>
        <v>0</v>
      </c>
      <c r="TSC9" s="26">
        <f t="shared" si="210"/>
        <v>0</v>
      </c>
      <c r="TSD9" s="26">
        <f t="shared" si="210"/>
        <v>0</v>
      </c>
      <c r="TSE9" s="26">
        <f t="shared" si="210"/>
        <v>0</v>
      </c>
      <c r="TSF9" s="26">
        <f t="shared" si="210"/>
        <v>0</v>
      </c>
      <c r="TSG9" s="26">
        <f t="shared" si="210"/>
        <v>0</v>
      </c>
      <c r="TSH9" s="26">
        <f t="shared" si="210"/>
        <v>0</v>
      </c>
      <c r="TSI9" s="26">
        <f t="shared" si="210"/>
        <v>0</v>
      </c>
      <c r="TSJ9" s="26">
        <f t="shared" si="210"/>
        <v>0</v>
      </c>
      <c r="TSK9" s="26">
        <f t="shared" si="210"/>
        <v>0</v>
      </c>
      <c r="TSL9" s="26">
        <f t="shared" si="210"/>
        <v>0</v>
      </c>
      <c r="TSM9" s="26">
        <f t="shared" si="210"/>
        <v>0</v>
      </c>
      <c r="TSN9" s="26">
        <f t="shared" si="210"/>
        <v>0</v>
      </c>
      <c r="TSO9" s="26">
        <f t="shared" si="210"/>
        <v>0</v>
      </c>
      <c r="TSP9" s="26">
        <f t="shared" si="210"/>
        <v>0</v>
      </c>
      <c r="TSQ9" s="26">
        <f t="shared" si="210"/>
        <v>0</v>
      </c>
      <c r="TSR9" s="26">
        <f t="shared" si="210"/>
        <v>0</v>
      </c>
      <c r="TSS9" s="26">
        <f t="shared" si="210"/>
        <v>0</v>
      </c>
      <c r="TST9" s="26">
        <f t="shared" si="210"/>
        <v>0</v>
      </c>
      <c r="TSU9" s="26">
        <f t="shared" si="210"/>
        <v>0</v>
      </c>
      <c r="TSV9" s="26">
        <f t="shared" si="210"/>
        <v>0</v>
      </c>
      <c r="TSW9" s="26">
        <f t="shared" si="210"/>
        <v>0</v>
      </c>
      <c r="TSX9" s="26">
        <f t="shared" si="210"/>
        <v>0</v>
      </c>
      <c r="TSY9" s="26">
        <f t="shared" ref="TSY9:TVJ9" si="211">TSW9+TSU9</f>
        <v>0</v>
      </c>
      <c r="TSZ9" s="26">
        <f t="shared" si="211"/>
        <v>0</v>
      </c>
      <c r="TTA9" s="26">
        <f t="shared" si="211"/>
        <v>0</v>
      </c>
      <c r="TTB9" s="26">
        <f t="shared" si="211"/>
        <v>0</v>
      </c>
      <c r="TTC9" s="26">
        <f t="shared" si="211"/>
        <v>0</v>
      </c>
      <c r="TTD9" s="26">
        <f t="shared" si="211"/>
        <v>0</v>
      </c>
      <c r="TTE9" s="26">
        <f t="shared" si="211"/>
        <v>0</v>
      </c>
      <c r="TTF9" s="26">
        <f t="shared" si="211"/>
        <v>0</v>
      </c>
      <c r="TTG9" s="26">
        <f t="shared" si="211"/>
        <v>0</v>
      </c>
      <c r="TTH9" s="26">
        <f t="shared" si="211"/>
        <v>0</v>
      </c>
      <c r="TTI9" s="26">
        <f t="shared" si="211"/>
        <v>0</v>
      </c>
      <c r="TTJ9" s="26">
        <f t="shared" si="211"/>
        <v>0</v>
      </c>
      <c r="TTK9" s="26">
        <f t="shared" si="211"/>
        <v>0</v>
      </c>
      <c r="TTL9" s="26">
        <f t="shared" si="211"/>
        <v>0</v>
      </c>
      <c r="TTM9" s="26">
        <f t="shared" si="211"/>
        <v>0</v>
      </c>
      <c r="TTN9" s="26">
        <f t="shared" si="211"/>
        <v>0</v>
      </c>
      <c r="TTO9" s="26">
        <f t="shared" si="211"/>
        <v>0</v>
      </c>
      <c r="TTP9" s="26">
        <f t="shared" si="211"/>
        <v>0</v>
      </c>
      <c r="TTQ9" s="26">
        <f t="shared" si="211"/>
        <v>0</v>
      </c>
      <c r="TTR9" s="26">
        <f t="shared" si="211"/>
        <v>0</v>
      </c>
      <c r="TTS9" s="26">
        <f t="shared" si="211"/>
        <v>0</v>
      </c>
      <c r="TTT9" s="26">
        <f t="shared" si="211"/>
        <v>0</v>
      </c>
      <c r="TTU9" s="26">
        <f t="shared" si="211"/>
        <v>0</v>
      </c>
      <c r="TTV9" s="26">
        <f t="shared" si="211"/>
        <v>0</v>
      </c>
      <c r="TTW9" s="26">
        <f t="shared" si="211"/>
        <v>0</v>
      </c>
      <c r="TTX9" s="26">
        <f t="shared" si="211"/>
        <v>0</v>
      </c>
      <c r="TTY9" s="26">
        <f t="shared" si="211"/>
        <v>0</v>
      </c>
      <c r="TTZ9" s="26">
        <f t="shared" si="211"/>
        <v>0</v>
      </c>
      <c r="TUA9" s="26">
        <f t="shared" si="211"/>
        <v>0</v>
      </c>
      <c r="TUB9" s="26">
        <f t="shared" si="211"/>
        <v>0</v>
      </c>
      <c r="TUC9" s="26">
        <f t="shared" si="211"/>
        <v>0</v>
      </c>
      <c r="TUD9" s="26">
        <f t="shared" si="211"/>
        <v>0</v>
      </c>
      <c r="TUE9" s="26">
        <f t="shared" si="211"/>
        <v>0</v>
      </c>
      <c r="TUF9" s="26">
        <f t="shared" si="211"/>
        <v>0</v>
      </c>
      <c r="TUG9" s="26">
        <f t="shared" si="211"/>
        <v>0</v>
      </c>
      <c r="TUH9" s="26">
        <f t="shared" si="211"/>
        <v>0</v>
      </c>
      <c r="TUI9" s="26">
        <f t="shared" si="211"/>
        <v>0</v>
      </c>
      <c r="TUJ9" s="26">
        <f t="shared" si="211"/>
        <v>0</v>
      </c>
      <c r="TUK9" s="26">
        <f t="shared" si="211"/>
        <v>0</v>
      </c>
      <c r="TUL9" s="26">
        <f t="shared" si="211"/>
        <v>0</v>
      </c>
      <c r="TUM9" s="26">
        <f t="shared" si="211"/>
        <v>0</v>
      </c>
      <c r="TUN9" s="26">
        <f t="shared" si="211"/>
        <v>0</v>
      </c>
      <c r="TUO9" s="26">
        <f t="shared" si="211"/>
        <v>0</v>
      </c>
      <c r="TUP9" s="26">
        <f t="shared" si="211"/>
        <v>0</v>
      </c>
      <c r="TUQ9" s="26">
        <f t="shared" si="211"/>
        <v>0</v>
      </c>
      <c r="TUR9" s="26">
        <f t="shared" si="211"/>
        <v>0</v>
      </c>
      <c r="TUS9" s="26">
        <f t="shared" si="211"/>
        <v>0</v>
      </c>
      <c r="TUT9" s="26">
        <f t="shared" si="211"/>
        <v>0</v>
      </c>
      <c r="TUU9" s="26">
        <f t="shared" si="211"/>
        <v>0</v>
      </c>
      <c r="TUV9" s="26">
        <f t="shared" si="211"/>
        <v>0</v>
      </c>
      <c r="TUW9" s="26">
        <f t="shared" si="211"/>
        <v>0</v>
      </c>
      <c r="TUX9" s="26">
        <f t="shared" si="211"/>
        <v>0</v>
      </c>
      <c r="TUY9" s="26">
        <f t="shared" si="211"/>
        <v>0</v>
      </c>
      <c r="TUZ9" s="26">
        <f t="shared" si="211"/>
        <v>0</v>
      </c>
      <c r="TVA9" s="26">
        <f t="shared" si="211"/>
        <v>0</v>
      </c>
      <c r="TVB9" s="26">
        <f t="shared" si="211"/>
        <v>0</v>
      </c>
      <c r="TVC9" s="26">
        <f t="shared" si="211"/>
        <v>0</v>
      </c>
      <c r="TVD9" s="26">
        <f t="shared" si="211"/>
        <v>0</v>
      </c>
      <c r="TVE9" s="26">
        <f t="shared" si="211"/>
        <v>0</v>
      </c>
      <c r="TVF9" s="26">
        <f t="shared" si="211"/>
        <v>0</v>
      </c>
      <c r="TVG9" s="26">
        <f t="shared" si="211"/>
        <v>0</v>
      </c>
      <c r="TVH9" s="26">
        <f t="shared" si="211"/>
        <v>0</v>
      </c>
      <c r="TVI9" s="26">
        <f t="shared" si="211"/>
        <v>0</v>
      </c>
      <c r="TVJ9" s="26">
        <f t="shared" si="211"/>
        <v>0</v>
      </c>
      <c r="TVK9" s="26">
        <f t="shared" ref="TVK9:TXV9" si="212">TVI9+TVG9</f>
        <v>0</v>
      </c>
      <c r="TVL9" s="26">
        <f t="shared" si="212"/>
        <v>0</v>
      </c>
      <c r="TVM9" s="26">
        <f t="shared" si="212"/>
        <v>0</v>
      </c>
      <c r="TVN9" s="26">
        <f t="shared" si="212"/>
        <v>0</v>
      </c>
      <c r="TVO9" s="26">
        <f t="shared" si="212"/>
        <v>0</v>
      </c>
      <c r="TVP9" s="26">
        <f t="shared" si="212"/>
        <v>0</v>
      </c>
      <c r="TVQ9" s="26">
        <f t="shared" si="212"/>
        <v>0</v>
      </c>
      <c r="TVR9" s="26">
        <f t="shared" si="212"/>
        <v>0</v>
      </c>
      <c r="TVS9" s="26">
        <f t="shared" si="212"/>
        <v>0</v>
      </c>
      <c r="TVT9" s="26">
        <f t="shared" si="212"/>
        <v>0</v>
      </c>
      <c r="TVU9" s="26">
        <f t="shared" si="212"/>
        <v>0</v>
      </c>
      <c r="TVV9" s="26">
        <f t="shared" si="212"/>
        <v>0</v>
      </c>
      <c r="TVW9" s="26">
        <f t="shared" si="212"/>
        <v>0</v>
      </c>
      <c r="TVX9" s="26">
        <f t="shared" si="212"/>
        <v>0</v>
      </c>
      <c r="TVY9" s="26">
        <f t="shared" si="212"/>
        <v>0</v>
      </c>
      <c r="TVZ9" s="26">
        <f t="shared" si="212"/>
        <v>0</v>
      </c>
      <c r="TWA9" s="26">
        <f t="shared" si="212"/>
        <v>0</v>
      </c>
      <c r="TWB9" s="26">
        <f t="shared" si="212"/>
        <v>0</v>
      </c>
      <c r="TWC9" s="26">
        <f t="shared" si="212"/>
        <v>0</v>
      </c>
      <c r="TWD9" s="26">
        <f t="shared" si="212"/>
        <v>0</v>
      </c>
      <c r="TWE9" s="26">
        <f t="shared" si="212"/>
        <v>0</v>
      </c>
      <c r="TWF9" s="26">
        <f t="shared" si="212"/>
        <v>0</v>
      </c>
      <c r="TWG9" s="26">
        <f t="shared" si="212"/>
        <v>0</v>
      </c>
      <c r="TWH9" s="26">
        <f t="shared" si="212"/>
        <v>0</v>
      </c>
      <c r="TWI9" s="26">
        <f t="shared" si="212"/>
        <v>0</v>
      </c>
      <c r="TWJ9" s="26">
        <f t="shared" si="212"/>
        <v>0</v>
      </c>
      <c r="TWK9" s="26">
        <f t="shared" si="212"/>
        <v>0</v>
      </c>
      <c r="TWL9" s="26">
        <f t="shared" si="212"/>
        <v>0</v>
      </c>
      <c r="TWM9" s="26">
        <f t="shared" si="212"/>
        <v>0</v>
      </c>
      <c r="TWN9" s="26">
        <f t="shared" si="212"/>
        <v>0</v>
      </c>
      <c r="TWO9" s="26">
        <f t="shared" si="212"/>
        <v>0</v>
      </c>
      <c r="TWP9" s="26">
        <f t="shared" si="212"/>
        <v>0</v>
      </c>
      <c r="TWQ9" s="26">
        <f t="shared" si="212"/>
        <v>0</v>
      </c>
      <c r="TWR9" s="26">
        <f t="shared" si="212"/>
        <v>0</v>
      </c>
      <c r="TWS9" s="26">
        <f t="shared" si="212"/>
        <v>0</v>
      </c>
      <c r="TWT9" s="26">
        <f t="shared" si="212"/>
        <v>0</v>
      </c>
      <c r="TWU9" s="26">
        <f t="shared" si="212"/>
        <v>0</v>
      </c>
      <c r="TWV9" s="26">
        <f t="shared" si="212"/>
        <v>0</v>
      </c>
      <c r="TWW9" s="26">
        <f t="shared" si="212"/>
        <v>0</v>
      </c>
      <c r="TWX9" s="26">
        <f t="shared" si="212"/>
        <v>0</v>
      </c>
      <c r="TWY9" s="26">
        <f t="shared" si="212"/>
        <v>0</v>
      </c>
      <c r="TWZ9" s="26">
        <f t="shared" si="212"/>
        <v>0</v>
      </c>
      <c r="TXA9" s="26">
        <f t="shared" si="212"/>
        <v>0</v>
      </c>
      <c r="TXB9" s="26">
        <f t="shared" si="212"/>
        <v>0</v>
      </c>
      <c r="TXC9" s="26">
        <f t="shared" si="212"/>
        <v>0</v>
      </c>
      <c r="TXD9" s="26">
        <f t="shared" si="212"/>
        <v>0</v>
      </c>
      <c r="TXE9" s="26">
        <f t="shared" si="212"/>
        <v>0</v>
      </c>
      <c r="TXF9" s="26">
        <f t="shared" si="212"/>
        <v>0</v>
      </c>
      <c r="TXG9" s="26">
        <f t="shared" si="212"/>
        <v>0</v>
      </c>
      <c r="TXH9" s="26">
        <f t="shared" si="212"/>
        <v>0</v>
      </c>
      <c r="TXI9" s="26">
        <f t="shared" si="212"/>
        <v>0</v>
      </c>
      <c r="TXJ9" s="26">
        <f t="shared" si="212"/>
        <v>0</v>
      </c>
      <c r="TXK9" s="26">
        <f t="shared" si="212"/>
        <v>0</v>
      </c>
      <c r="TXL9" s="26">
        <f t="shared" si="212"/>
        <v>0</v>
      </c>
      <c r="TXM9" s="26">
        <f t="shared" si="212"/>
        <v>0</v>
      </c>
      <c r="TXN9" s="26">
        <f t="shared" si="212"/>
        <v>0</v>
      </c>
      <c r="TXO9" s="26">
        <f t="shared" si="212"/>
        <v>0</v>
      </c>
      <c r="TXP9" s="26">
        <f t="shared" si="212"/>
        <v>0</v>
      </c>
      <c r="TXQ9" s="26">
        <f t="shared" si="212"/>
        <v>0</v>
      </c>
      <c r="TXR9" s="26">
        <f t="shared" si="212"/>
        <v>0</v>
      </c>
      <c r="TXS9" s="26">
        <f t="shared" si="212"/>
        <v>0</v>
      </c>
      <c r="TXT9" s="26">
        <f t="shared" si="212"/>
        <v>0</v>
      </c>
      <c r="TXU9" s="26">
        <f t="shared" si="212"/>
        <v>0</v>
      </c>
      <c r="TXV9" s="26">
        <f t="shared" si="212"/>
        <v>0</v>
      </c>
      <c r="TXW9" s="26">
        <f t="shared" ref="TXW9:UAH9" si="213">TXU9+TXS9</f>
        <v>0</v>
      </c>
      <c r="TXX9" s="26">
        <f t="shared" si="213"/>
        <v>0</v>
      </c>
      <c r="TXY9" s="26">
        <f t="shared" si="213"/>
        <v>0</v>
      </c>
      <c r="TXZ9" s="26">
        <f t="shared" si="213"/>
        <v>0</v>
      </c>
      <c r="TYA9" s="26">
        <f t="shared" si="213"/>
        <v>0</v>
      </c>
      <c r="TYB9" s="26">
        <f t="shared" si="213"/>
        <v>0</v>
      </c>
      <c r="TYC9" s="26">
        <f t="shared" si="213"/>
        <v>0</v>
      </c>
      <c r="TYD9" s="26">
        <f t="shared" si="213"/>
        <v>0</v>
      </c>
      <c r="TYE9" s="26">
        <f t="shared" si="213"/>
        <v>0</v>
      </c>
      <c r="TYF9" s="26">
        <f t="shared" si="213"/>
        <v>0</v>
      </c>
      <c r="TYG9" s="26">
        <f t="shared" si="213"/>
        <v>0</v>
      </c>
      <c r="TYH9" s="26">
        <f t="shared" si="213"/>
        <v>0</v>
      </c>
      <c r="TYI9" s="26">
        <f t="shared" si="213"/>
        <v>0</v>
      </c>
      <c r="TYJ9" s="26">
        <f t="shared" si="213"/>
        <v>0</v>
      </c>
      <c r="TYK9" s="26">
        <f t="shared" si="213"/>
        <v>0</v>
      </c>
      <c r="TYL9" s="26">
        <f t="shared" si="213"/>
        <v>0</v>
      </c>
      <c r="TYM9" s="26">
        <f t="shared" si="213"/>
        <v>0</v>
      </c>
      <c r="TYN9" s="26">
        <f t="shared" si="213"/>
        <v>0</v>
      </c>
      <c r="TYO9" s="26">
        <f t="shared" si="213"/>
        <v>0</v>
      </c>
      <c r="TYP9" s="26">
        <f t="shared" si="213"/>
        <v>0</v>
      </c>
      <c r="TYQ9" s="26">
        <f t="shared" si="213"/>
        <v>0</v>
      </c>
      <c r="TYR9" s="26">
        <f t="shared" si="213"/>
        <v>0</v>
      </c>
      <c r="TYS9" s="26">
        <f t="shared" si="213"/>
        <v>0</v>
      </c>
      <c r="TYT9" s="26">
        <f t="shared" si="213"/>
        <v>0</v>
      </c>
      <c r="TYU9" s="26">
        <f t="shared" si="213"/>
        <v>0</v>
      </c>
      <c r="TYV9" s="26">
        <f t="shared" si="213"/>
        <v>0</v>
      </c>
      <c r="TYW9" s="26">
        <f t="shared" si="213"/>
        <v>0</v>
      </c>
      <c r="TYX9" s="26">
        <f t="shared" si="213"/>
        <v>0</v>
      </c>
      <c r="TYY9" s="26">
        <f t="shared" si="213"/>
        <v>0</v>
      </c>
      <c r="TYZ9" s="26">
        <f t="shared" si="213"/>
        <v>0</v>
      </c>
      <c r="TZA9" s="26">
        <f t="shared" si="213"/>
        <v>0</v>
      </c>
      <c r="TZB9" s="26">
        <f t="shared" si="213"/>
        <v>0</v>
      </c>
      <c r="TZC9" s="26">
        <f t="shared" si="213"/>
        <v>0</v>
      </c>
      <c r="TZD9" s="26">
        <f t="shared" si="213"/>
        <v>0</v>
      </c>
      <c r="TZE9" s="26">
        <f t="shared" si="213"/>
        <v>0</v>
      </c>
      <c r="TZF9" s="26">
        <f t="shared" si="213"/>
        <v>0</v>
      </c>
      <c r="TZG9" s="26">
        <f t="shared" si="213"/>
        <v>0</v>
      </c>
      <c r="TZH9" s="26">
        <f t="shared" si="213"/>
        <v>0</v>
      </c>
      <c r="TZI9" s="26">
        <f t="shared" si="213"/>
        <v>0</v>
      </c>
      <c r="TZJ9" s="26">
        <f t="shared" si="213"/>
        <v>0</v>
      </c>
      <c r="TZK9" s="26">
        <f t="shared" si="213"/>
        <v>0</v>
      </c>
      <c r="TZL9" s="26">
        <f t="shared" si="213"/>
        <v>0</v>
      </c>
      <c r="TZM9" s="26">
        <f t="shared" si="213"/>
        <v>0</v>
      </c>
      <c r="TZN9" s="26">
        <f t="shared" si="213"/>
        <v>0</v>
      </c>
      <c r="TZO9" s="26">
        <f t="shared" si="213"/>
        <v>0</v>
      </c>
      <c r="TZP9" s="26">
        <f t="shared" si="213"/>
        <v>0</v>
      </c>
      <c r="TZQ9" s="26">
        <f t="shared" si="213"/>
        <v>0</v>
      </c>
      <c r="TZR9" s="26">
        <f t="shared" si="213"/>
        <v>0</v>
      </c>
      <c r="TZS9" s="26">
        <f t="shared" si="213"/>
        <v>0</v>
      </c>
      <c r="TZT9" s="26">
        <f t="shared" si="213"/>
        <v>0</v>
      </c>
      <c r="TZU9" s="26">
        <f t="shared" si="213"/>
        <v>0</v>
      </c>
      <c r="TZV9" s="26">
        <f t="shared" si="213"/>
        <v>0</v>
      </c>
      <c r="TZW9" s="26">
        <f t="shared" si="213"/>
        <v>0</v>
      </c>
      <c r="TZX9" s="26">
        <f t="shared" si="213"/>
        <v>0</v>
      </c>
      <c r="TZY9" s="26">
        <f t="shared" si="213"/>
        <v>0</v>
      </c>
      <c r="TZZ9" s="26">
        <f t="shared" si="213"/>
        <v>0</v>
      </c>
      <c r="UAA9" s="26">
        <f t="shared" si="213"/>
        <v>0</v>
      </c>
      <c r="UAB9" s="26">
        <f t="shared" si="213"/>
        <v>0</v>
      </c>
      <c r="UAC9" s="26">
        <f t="shared" si="213"/>
        <v>0</v>
      </c>
      <c r="UAD9" s="26">
        <f t="shared" si="213"/>
        <v>0</v>
      </c>
      <c r="UAE9" s="26">
        <f t="shared" si="213"/>
        <v>0</v>
      </c>
      <c r="UAF9" s="26">
        <f t="shared" si="213"/>
        <v>0</v>
      </c>
      <c r="UAG9" s="26">
        <f t="shared" si="213"/>
        <v>0</v>
      </c>
      <c r="UAH9" s="26">
        <f t="shared" si="213"/>
        <v>0</v>
      </c>
      <c r="UAI9" s="26">
        <f t="shared" ref="UAI9:UCT9" si="214">UAG9+UAE9</f>
        <v>0</v>
      </c>
      <c r="UAJ9" s="26">
        <f t="shared" si="214"/>
        <v>0</v>
      </c>
      <c r="UAK9" s="26">
        <f t="shared" si="214"/>
        <v>0</v>
      </c>
      <c r="UAL9" s="26">
        <f t="shared" si="214"/>
        <v>0</v>
      </c>
      <c r="UAM9" s="26">
        <f t="shared" si="214"/>
        <v>0</v>
      </c>
      <c r="UAN9" s="26">
        <f t="shared" si="214"/>
        <v>0</v>
      </c>
      <c r="UAO9" s="26">
        <f t="shared" si="214"/>
        <v>0</v>
      </c>
      <c r="UAP9" s="26">
        <f t="shared" si="214"/>
        <v>0</v>
      </c>
      <c r="UAQ9" s="26">
        <f t="shared" si="214"/>
        <v>0</v>
      </c>
      <c r="UAR9" s="26">
        <f t="shared" si="214"/>
        <v>0</v>
      </c>
      <c r="UAS9" s="26">
        <f t="shared" si="214"/>
        <v>0</v>
      </c>
      <c r="UAT9" s="26">
        <f t="shared" si="214"/>
        <v>0</v>
      </c>
      <c r="UAU9" s="26">
        <f t="shared" si="214"/>
        <v>0</v>
      </c>
      <c r="UAV9" s="26">
        <f t="shared" si="214"/>
        <v>0</v>
      </c>
      <c r="UAW9" s="26">
        <f t="shared" si="214"/>
        <v>0</v>
      </c>
      <c r="UAX9" s="26">
        <f t="shared" si="214"/>
        <v>0</v>
      </c>
      <c r="UAY9" s="26">
        <f t="shared" si="214"/>
        <v>0</v>
      </c>
      <c r="UAZ9" s="26">
        <f t="shared" si="214"/>
        <v>0</v>
      </c>
      <c r="UBA9" s="26">
        <f t="shared" si="214"/>
        <v>0</v>
      </c>
      <c r="UBB9" s="26">
        <f t="shared" si="214"/>
        <v>0</v>
      </c>
      <c r="UBC9" s="26">
        <f t="shared" si="214"/>
        <v>0</v>
      </c>
      <c r="UBD9" s="26">
        <f t="shared" si="214"/>
        <v>0</v>
      </c>
      <c r="UBE9" s="26">
        <f t="shared" si="214"/>
        <v>0</v>
      </c>
      <c r="UBF9" s="26">
        <f t="shared" si="214"/>
        <v>0</v>
      </c>
      <c r="UBG9" s="26">
        <f t="shared" si="214"/>
        <v>0</v>
      </c>
      <c r="UBH9" s="26">
        <f t="shared" si="214"/>
        <v>0</v>
      </c>
      <c r="UBI9" s="26">
        <f t="shared" si="214"/>
        <v>0</v>
      </c>
      <c r="UBJ9" s="26">
        <f t="shared" si="214"/>
        <v>0</v>
      </c>
      <c r="UBK9" s="26">
        <f t="shared" si="214"/>
        <v>0</v>
      </c>
      <c r="UBL9" s="26">
        <f t="shared" si="214"/>
        <v>0</v>
      </c>
      <c r="UBM9" s="26">
        <f t="shared" si="214"/>
        <v>0</v>
      </c>
      <c r="UBN9" s="26">
        <f t="shared" si="214"/>
        <v>0</v>
      </c>
      <c r="UBO9" s="26">
        <f t="shared" si="214"/>
        <v>0</v>
      </c>
      <c r="UBP9" s="26">
        <f t="shared" si="214"/>
        <v>0</v>
      </c>
      <c r="UBQ9" s="26">
        <f t="shared" si="214"/>
        <v>0</v>
      </c>
      <c r="UBR9" s="26">
        <f t="shared" si="214"/>
        <v>0</v>
      </c>
      <c r="UBS9" s="26">
        <f t="shared" si="214"/>
        <v>0</v>
      </c>
      <c r="UBT9" s="26">
        <f t="shared" si="214"/>
        <v>0</v>
      </c>
      <c r="UBU9" s="26">
        <f t="shared" si="214"/>
        <v>0</v>
      </c>
      <c r="UBV9" s="26">
        <f t="shared" si="214"/>
        <v>0</v>
      </c>
      <c r="UBW9" s="26">
        <f t="shared" si="214"/>
        <v>0</v>
      </c>
      <c r="UBX9" s="26">
        <f t="shared" si="214"/>
        <v>0</v>
      </c>
      <c r="UBY9" s="26">
        <f t="shared" si="214"/>
        <v>0</v>
      </c>
      <c r="UBZ9" s="26">
        <f t="shared" si="214"/>
        <v>0</v>
      </c>
      <c r="UCA9" s="26">
        <f t="shared" si="214"/>
        <v>0</v>
      </c>
      <c r="UCB9" s="26">
        <f t="shared" si="214"/>
        <v>0</v>
      </c>
      <c r="UCC9" s="26">
        <f t="shared" si="214"/>
        <v>0</v>
      </c>
      <c r="UCD9" s="26">
        <f t="shared" si="214"/>
        <v>0</v>
      </c>
      <c r="UCE9" s="26">
        <f t="shared" si="214"/>
        <v>0</v>
      </c>
      <c r="UCF9" s="26">
        <f t="shared" si="214"/>
        <v>0</v>
      </c>
      <c r="UCG9" s="26">
        <f t="shared" si="214"/>
        <v>0</v>
      </c>
      <c r="UCH9" s="26">
        <f t="shared" si="214"/>
        <v>0</v>
      </c>
      <c r="UCI9" s="26">
        <f t="shared" si="214"/>
        <v>0</v>
      </c>
      <c r="UCJ9" s="26">
        <f t="shared" si="214"/>
        <v>0</v>
      </c>
      <c r="UCK9" s="26">
        <f t="shared" si="214"/>
        <v>0</v>
      </c>
      <c r="UCL9" s="26">
        <f t="shared" si="214"/>
        <v>0</v>
      </c>
      <c r="UCM9" s="26">
        <f t="shared" si="214"/>
        <v>0</v>
      </c>
      <c r="UCN9" s="26">
        <f t="shared" si="214"/>
        <v>0</v>
      </c>
      <c r="UCO9" s="26">
        <f t="shared" si="214"/>
        <v>0</v>
      </c>
      <c r="UCP9" s="26">
        <f t="shared" si="214"/>
        <v>0</v>
      </c>
      <c r="UCQ9" s="26">
        <f t="shared" si="214"/>
        <v>0</v>
      </c>
      <c r="UCR9" s="26">
        <f t="shared" si="214"/>
        <v>0</v>
      </c>
      <c r="UCS9" s="26">
        <f t="shared" si="214"/>
        <v>0</v>
      </c>
      <c r="UCT9" s="26">
        <f t="shared" si="214"/>
        <v>0</v>
      </c>
      <c r="UCU9" s="26">
        <f t="shared" ref="UCU9:UFF9" si="215">UCS9+UCQ9</f>
        <v>0</v>
      </c>
      <c r="UCV9" s="26">
        <f t="shared" si="215"/>
        <v>0</v>
      </c>
      <c r="UCW9" s="26">
        <f t="shared" si="215"/>
        <v>0</v>
      </c>
      <c r="UCX9" s="26">
        <f t="shared" si="215"/>
        <v>0</v>
      </c>
      <c r="UCY9" s="26">
        <f t="shared" si="215"/>
        <v>0</v>
      </c>
      <c r="UCZ9" s="26">
        <f t="shared" si="215"/>
        <v>0</v>
      </c>
      <c r="UDA9" s="26">
        <f t="shared" si="215"/>
        <v>0</v>
      </c>
      <c r="UDB9" s="26">
        <f t="shared" si="215"/>
        <v>0</v>
      </c>
      <c r="UDC9" s="26">
        <f t="shared" si="215"/>
        <v>0</v>
      </c>
      <c r="UDD9" s="26">
        <f t="shared" si="215"/>
        <v>0</v>
      </c>
      <c r="UDE9" s="26">
        <f t="shared" si="215"/>
        <v>0</v>
      </c>
      <c r="UDF9" s="26">
        <f t="shared" si="215"/>
        <v>0</v>
      </c>
      <c r="UDG9" s="26">
        <f t="shared" si="215"/>
        <v>0</v>
      </c>
      <c r="UDH9" s="26">
        <f t="shared" si="215"/>
        <v>0</v>
      </c>
      <c r="UDI9" s="26">
        <f t="shared" si="215"/>
        <v>0</v>
      </c>
      <c r="UDJ9" s="26">
        <f t="shared" si="215"/>
        <v>0</v>
      </c>
      <c r="UDK9" s="26">
        <f t="shared" si="215"/>
        <v>0</v>
      </c>
      <c r="UDL9" s="26">
        <f t="shared" si="215"/>
        <v>0</v>
      </c>
      <c r="UDM9" s="26">
        <f t="shared" si="215"/>
        <v>0</v>
      </c>
      <c r="UDN9" s="26">
        <f t="shared" si="215"/>
        <v>0</v>
      </c>
      <c r="UDO9" s="26">
        <f t="shared" si="215"/>
        <v>0</v>
      </c>
      <c r="UDP9" s="26">
        <f t="shared" si="215"/>
        <v>0</v>
      </c>
      <c r="UDQ9" s="26">
        <f t="shared" si="215"/>
        <v>0</v>
      </c>
      <c r="UDR9" s="26">
        <f t="shared" si="215"/>
        <v>0</v>
      </c>
      <c r="UDS9" s="26">
        <f t="shared" si="215"/>
        <v>0</v>
      </c>
      <c r="UDT9" s="26">
        <f t="shared" si="215"/>
        <v>0</v>
      </c>
      <c r="UDU9" s="26">
        <f t="shared" si="215"/>
        <v>0</v>
      </c>
      <c r="UDV9" s="26">
        <f t="shared" si="215"/>
        <v>0</v>
      </c>
      <c r="UDW9" s="26">
        <f t="shared" si="215"/>
        <v>0</v>
      </c>
      <c r="UDX9" s="26">
        <f t="shared" si="215"/>
        <v>0</v>
      </c>
      <c r="UDY9" s="26">
        <f t="shared" si="215"/>
        <v>0</v>
      </c>
      <c r="UDZ9" s="26">
        <f t="shared" si="215"/>
        <v>0</v>
      </c>
      <c r="UEA9" s="26">
        <f t="shared" si="215"/>
        <v>0</v>
      </c>
      <c r="UEB9" s="26">
        <f t="shared" si="215"/>
        <v>0</v>
      </c>
      <c r="UEC9" s="26">
        <f t="shared" si="215"/>
        <v>0</v>
      </c>
      <c r="UED9" s="26">
        <f t="shared" si="215"/>
        <v>0</v>
      </c>
      <c r="UEE9" s="26">
        <f t="shared" si="215"/>
        <v>0</v>
      </c>
      <c r="UEF9" s="26">
        <f t="shared" si="215"/>
        <v>0</v>
      </c>
      <c r="UEG9" s="26">
        <f t="shared" si="215"/>
        <v>0</v>
      </c>
      <c r="UEH9" s="26">
        <f t="shared" si="215"/>
        <v>0</v>
      </c>
      <c r="UEI9" s="26">
        <f t="shared" si="215"/>
        <v>0</v>
      </c>
      <c r="UEJ9" s="26">
        <f t="shared" si="215"/>
        <v>0</v>
      </c>
      <c r="UEK9" s="26">
        <f t="shared" si="215"/>
        <v>0</v>
      </c>
      <c r="UEL9" s="26">
        <f t="shared" si="215"/>
        <v>0</v>
      </c>
      <c r="UEM9" s="26">
        <f t="shared" si="215"/>
        <v>0</v>
      </c>
      <c r="UEN9" s="26">
        <f t="shared" si="215"/>
        <v>0</v>
      </c>
      <c r="UEO9" s="26">
        <f t="shared" si="215"/>
        <v>0</v>
      </c>
      <c r="UEP9" s="26">
        <f t="shared" si="215"/>
        <v>0</v>
      </c>
      <c r="UEQ9" s="26">
        <f t="shared" si="215"/>
        <v>0</v>
      </c>
      <c r="UER9" s="26">
        <f t="shared" si="215"/>
        <v>0</v>
      </c>
      <c r="UES9" s="26">
        <f t="shared" si="215"/>
        <v>0</v>
      </c>
      <c r="UET9" s="26">
        <f t="shared" si="215"/>
        <v>0</v>
      </c>
      <c r="UEU9" s="26">
        <f t="shared" si="215"/>
        <v>0</v>
      </c>
      <c r="UEV9" s="26">
        <f t="shared" si="215"/>
        <v>0</v>
      </c>
      <c r="UEW9" s="26">
        <f t="shared" si="215"/>
        <v>0</v>
      </c>
      <c r="UEX9" s="26">
        <f t="shared" si="215"/>
        <v>0</v>
      </c>
      <c r="UEY9" s="26">
        <f t="shared" si="215"/>
        <v>0</v>
      </c>
      <c r="UEZ9" s="26">
        <f t="shared" si="215"/>
        <v>0</v>
      </c>
      <c r="UFA9" s="26">
        <f t="shared" si="215"/>
        <v>0</v>
      </c>
      <c r="UFB9" s="26">
        <f t="shared" si="215"/>
        <v>0</v>
      </c>
      <c r="UFC9" s="26">
        <f t="shared" si="215"/>
        <v>0</v>
      </c>
      <c r="UFD9" s="26">
        <f t="shared" si="215"/>
        <v>0</v>
      </c>
      <c r="UFE9" s="26">
        <f t="shared" si="215"/>
        <v>0</v>
      </c>
      <c r="UFF9" s="26">
        <f t="shared" si="215"/>
        <v>0</v>
      </c>
      <c r="UFG9" s="26">
        <f t="shared" ref="UFG9:UHR9" si="216">UFE9+UFC9</f>
        <v>0</v>
      </c>
      <c r="UFH9" s="26">
        <f t="shared" si="216"/>
        <v>0</v>
      </c>
      <c r="UFI9" s="26">
        <f t="shared" si="216"/>
        <v>0</v>
      </c>
      <c r="UFJ9" s="26">
        <f t="shared" si="216"/>
        <v>0</v>
      </c>
      <c r="UFK9" s="26">
        <f t="shared" si="216"/>
        <v>0</v>
      </c>
      <c r="UFL9" s="26">
        <f t="shared" si="216"/>
        <v>0</v>
      </c>
      <c r="UFM9" s="26">
        <f t="shared" si="216"/>
        <v>0</v>
      </c>
      <c r="UFN9" s="26">
        <f t="shared" si="216"/>
        <v>0</v>
      </c>
      <c r="UFO9" s="26">
        <f t="shared" si="216"/>
        <v>0</v>
      </c>
      <c r="UFP9" s="26">
        <f t="shared" si="216"/>
        <v>0</v>
      </c>
      <c r="UFQ9" s="26">
        <f t="shared" si="216"/>
        <v>0</v>
      </c>
      <c r="UFR9" s="26">
        <f t="shared" si="216"/>
        <v>0</v>
      </c>
      <c r="UFS9" s="26">
        <f t="shared" si="216"/>
        <v>0</v>
      </c>
      <c r="UFT9" s="26">
        <f t="shared" si="216"/>
        <v>0</v>
      </c>
      <c r="UFU9" s="26">
        <f t="shared" si="216"/>
        <v>0</v>
      </c>
      <c r="UFV9" s="26">
        <f t="shared" si="216"/>
        <v>0</v>
      </c>
      <c r="UFW9" s="26">
        <f t="shared" si="216"/>
        <v>0</v>
      </c>
      <c r="UFX9" s="26">
        <f t="shared" si="216"/>
        <v>0</v>
      </c>
      <c r="UFY9" s="26">
        <f t="shared" si="216"/>
        <v>0</v>
      </c>
      <c r="UFZ9" s="26">
        <f t="shared" si="216"/>
        <v>0</v>
      </c>
      <c r="UGA9" s="26">
        <f t="shared" si="216"/>
        <v>0</v>
      </c>
      <c r="UGB9" s="26">
        <f t="shared" si="216"/>
        <v>0</v>
      </c>
      <c r="UGC9" s="26">
        <f t="shared" si="216"/>
        <v>0</v>
      </c>
      <c r="UGD9" s="26">
        <f t="shared" si="216"/>
        <v>0</v>
      </c>
      <c r="UGE9" s="26">
        <f t="shared" si="216"/>
        <v>0</v>
      </c>
      <c r="UGF9" s="26">
        <f t="shared" si="216"/>
        <v>0</v>
      </c>
      <c r="UGG9" s="26">
        <f t="shared" si="216"/>
        <v>0</v>
      </c>
      <c r="UGH9" s="26">
        <f t="shared" si="216"/>
        <v>0</v>
      </c>
      <c r="UGI9" s="26">
        <f t="shared" si="216"/>
        <v>0</v>
      </c>
      <c r="UGJ9" s="26">
        <f t="shared" si="216"/>
        <v>0</v>
      </c>
      <c r="UGK9" s="26">
        <f t="shared" si="216"/>
        <v>0</v>
      </c>
      <c r="UGL9" s="26">
        <f t="shared" si="216"/>
        <v>0</v>
      </c>
      <c r="UGM9" s="26">
        <f t="shared" si="216"/>
        <v>0</v>
      </c>
      <c r="UGN9" s="26">
        <f t="shared" si="216"/>
        <v>0</v>
      </c>
      <c r="UGO9" s="26">
        <f t="shared" si="216"/>
        <v>0</v>
      </c>
      <c r="UGP9" s="26">
        <f t="shared" si="216"/>
        <v>0</v>
      </c>
      <c r="UGQ9" s="26">
        <f t="shared" si="216"/>
        <v>0</v>
      </c>
      <c r="UGR9" s="26">
        <f t="shared" si="216"/>
        <v>0</v>
      </c>
      <c r="UGS9" s="26">
        <f t="shared" si="216"/>
        <v>0</v>
      </c>
      <c r="UGT9" s="26">
        <f t="shared" si="216"/>
        <v>0</v>
      </c>
      <c r="UGU9" s="26">
        <f t="shared" si="216"/>
        <v>0</v>
      </c>
      <c r="UGV9" s="26">
        <f t="shared" si="216"/>
        <v>0</v>
      </c>
      <c r="UGW9" s="26">
        <f t="shared" si="216"/>
        <v>0</v>
      </c>
      <c r="UGX9" s="26">
        <f t="shared" si="216"/>
        <v>0</v>
      </c>
      <c r="UGY9" s="26">
        <f t="shared" si="216"/>
        <v>0</v>
      </c>
      <c r="UGZ9" s="26">
        <f t="shared" si="216"/>
        <v>0</v>
      </c>
      <c r="UHA9" s="26">
        <f t="shared" si="216"/>
        <v>0</v>
      </c>
      <c r="UHB9" s="26">
        <f t="shared" si="216"/>
        <v>0</v>
      </c>
      <c r="UHC9" s="26">
        <f t="shared" si="216"/>
        <v>0</v>
      </c>
      <c r="UHD9" s="26">
        <f t="shared" si="216"/>
        <v>0</v>
      </c>
      <c r="UHE9" s="26">
        <f t="shared" si="216"/>
        <v>0</v>
      </c>
      <c r="UHF9" s="26">
        <f t="shared" si="216"/>
        <v>0</v>
      </c>
      <c r="UHG9" s="26">
        <f t="shared" si="216"/>
        <v>0</v>
      </c>
      <c r="UHH9" s="26">
        <f t="shared" si="216"/>
        <v>0</v>
      </c>
      <c r="UHI9" s="26">
        <f t="shared" si="216"/>
        <v>0</v>
      </c>
      <c r="UHJ9" s="26">
        <f t="shared" si="216"/>
        <v>0</v>
      </c>
      <c r="UHK9" s="26">
        <f t="shared" si="216"/>
        <v>0</v>
      </c>
      <c r="UHL9" s="26">
        <f t="shared" si="216"/>
        <v>0</v>
      </c>
      <c r="UHM9" s="26">
        <f t="shared" si="216"/>
        <v>0</v>
      </c>
      <c r="UHN9" s="26">
        <f t="shared" si="216"/>
        <v>0</v>
      </c>
      <c r="UHO9" s="26">
        <f t="shared" si="216"/>
        <v>0</v>
      </c>
      <c r="UHP9" s="26">
        <f t="shared" si="216"/>
        <v>0</v>
      </c>
      <c r="UHQ9" s="26">
        <f t="shared" si="216"/>
        <v>0</v>
      </c>
      <c r="UHR9" s="26">
        <f t="shared" si="216"/>
        <v>0</v>
      </c>
      <c r="UHS9" s="26">
        <f t="shared" ref="UHS9:UKD9" si="217">UHQ9+UHO9</f>
        <v>0</v>
      </c>
      <c r="UHT9" s="26">
        <f t="shared" si="217"/>
        <v>0</v>
      </c>
      <c r="UHU9" s="26">
        <f t="shared" si="217"/>
        <v>0</v>
      </c>
      <c r="UHV9" s="26">
        <f t="shared" si="217"/>
        <v>0</v>
      </c>
      <c r="UHW9" s="26">
        <f t="shared" si="217"/>
        <v>0</v>
      </c>
      <c r="UHX9" s="26">
        <f t="shared" si="217"/>
        <v>0</v>
      </c>
      <c r="UHY9" s="26">
        <f t="shared" si="217"/>
        <v>0</v>
      </c>
      <c r="UHZ9" s="26">
        <f t="shared" si="217"/>
        <v>0</v>
      </c>
      <c r="UIA9" s="26">
        <f t="shared" si="217"/>
        <v>0</v>
      </c>
      <c r="UIB9" s="26">
        <f t="shared" si="217"/>
        <v>0</v>
      </c>
      <c r="UIC9" s="26">
        <f t="shared" si="217"/>
        <v>0</v>
      </c>
      <c r="UID9" s="26">
        <f t="shared" si="217"/>
        <v>0</v>
      </c>
      <c r="UIE9" s="26">
        <f t="shared" si="217"/>
        <v>0</v>
      </c>
      <c r="UIF9" s="26">
        <f t="shared" si="217"/>
        <v>0</v>
      </c>
      <c r="UIG9" s="26">
        <f t="shared" si="217"/>
        <v>0</v>
      </c>
      <c r="UIH9" s="26">
        <f t="shared" si="217"/>
        <v>0</v>
      </c>
      <c r="UII9" s="26">
        <f t="shared" si="217"/>
        <v>0</v>
      </c>
      <c r="UIJ9" s="26">
        <f t="shared" si="217"/>
        <v>0</v>
      </c>
      <c r="UIK9" s="26">
        <f t="shared" si="217"/>
        <v>0</v>
      </c>
      <c r="UIL9" s="26">
        <f t="shared" si="217"/>
        <v>0</v>
      </c>
      <c r="UIM9" s="26">
        <f t="shared" si="217"/>
        <v>0</v>
      </c>
      <c r="UIN9" s="26">
        <f t="shared" si="217"/>
        <v>0</v>
      </c>
      <c r="UIO9" s="26">
        <f t="shared" si="217"/>
        <v>0</v>
      </c>
      <c r="UIP9" s="26">
        <f t="shared" si="217"/>
        <v>0</v>
      </c>
      <c r="UIQ9" s="26">
        <f t="shared" si="217"/>
        <v>0</v>
      </c>
      <c r="UIR9" s="26">
        <f t="shared" si="217"/>
        <v>0</v>
      </c>
      <c r="UIS9" s="26">
        <f t="shared" si="217"/>
        <v>0</v>
      </c>
      <c r="UIT9" s="26">
        <f t="shared" si="217"/>
        <v>0</v>
      </c>
      <c r="UIU9" s="26">
        <f t="shared" si="217"/>
        <v>0</v>
      </c>
      <c r="UIV9" s="26">
        <f t="shared" si="217"/>
        <v>0</v>
      </c>
      <c r="UIW9" s="26">
        <f t="shared" si="217"/>
        <v>0</v>
      </c>
      <c r="UIX9" s="26">
        <f t="shared" si="217"/>
        <v>0</v>
      </c>
      <c r="UIY9" s="26">
        <f t="shared" si="217"/>
        <v>0</v>
      </c>
      <c r="UIZ9" s="26">
        <f t="shared" si="217"/>
        <v>0</v>
      </c>
      <c r="UJA9" s="26">
        <f t="shared" si="217"/>
        <v>0</v>
      </c>
      <c r="UJB9" s="26">
        <f t="shared" si="217"/>
        <v>0</v>
      </c>
      <c r="UJC9" s="26">
        <f t="shared" si="217"/>
        <v>0</v>
      </c>
      <c r="UJD9" s="26">
        <f t="shared" si="217"/>
        <v>0</v>
      </c>
      <c r="UJE9" s="26">
        <f t="shared" si="217"/>
        <v>0</v>
      </c>
      <c r="UJF9" s="26">
        <f t="shared" si="217"/>
        <v>0</v>
      </c>
      <c r="UJG9" s="26">
        <f t="shared" si="217"/>
        <v>0</v>
      </c>
      <c r="UJH9" s="26">
        <f t="shared" si="217"/>
        <v>0</v>
      </c>
      <c r="UJI9" s="26">
        <f t="shared" si="217"/>
        <v>0</v>
      </c>
      <c r="UJJ9" s="26">
        <f t="shared" si="217"/>
        <v>0</v>
      </c>
      <c r="UJK9" s="26">
        <f t="shared" si="217"/>
        <v>0</v>
      </c>
      <c r="UJL9" s="26">
        <f t="shared" si="217"/>
        <v>0</v>
      </c>
      <c r="UJM9" s="26">
        <f t="shared" si="217"/>
        <v>0</v>
      </c>
      <c r="UJN9" s="26">
        <f t="shared" si="217"/>
        <v>0</v>
      </c>
      <c r="UJO9" s="26">
        <f t="shared" si="217"/>
        <v>0</v>
      </c>
      <c r="UJP9" s="26">
        <f t="shared" si="217"/>
        <v>0</v>
      </c>
      <c r="UJQ9" s="26">
        <f t="shared" si="217"/>
        <v>0</v>
      </c>
      <c r="UJR9" s="26">
        <f t="shared" si="217"/>
        <v>0</v>
      </c>
      <c r="UJS9" s="26">
        <f t="shared" si="217"/>
        <v>0</v>
      </c>
      <c r="UJT9" s="26">
        <f t="shared" si="217"/>
        <v>0</v>
      </c>
      <c r="UJU9" s="26">
        <f t="shared" si="217"/>
        <v>0</v>
      </c>
      <c r="UJV9" s="26">
        <f t="shared" si="217"/>
        <v>0</v>
      </c>
      <c r="UJW9" s="26">
        <f t="shared" si="217"/>
        <v>0</v>
      </c>
      <c r="UJX9" s="26">
        <f t="shared" si="217"/>
        <v>0</v>
      </c>
      <c r="UJY9" s="26">
        <f t="shared" si="217"/>
        <v>0</v>
      </c>
      <c r="UJZ9" s="26">
        <f t="shared" si="217"/>
        <v>0</v>
      </c>
      <c r="UKA9" s="26">
        <f t="shared" si="217"/>
        <v>0</v>
      </c>
      <c r="UKB9" s="26">
        <f t="shared" si="217"/>
        <v>0</v>
      </c>
      <c r="UKC9" s="26">
        <f t="shared" si="217"/>
        <v>0</v>
      </c>
      <c r="UKD9" s="26">
        <f t="shared" si="217"/>
        <v>0</v>
      </c>
      <c r="UKE9" s="26">
        <f t="shared" ref="UKE9:UMP9" si="218">UKC9+UKA9</f>
        <v>0</v>
      </c>
      <c r="UKF9" s="26">
        <f t="shared" si="218"/>
        <v>0</v>
      </c>
      <c r="UKG9" s="26">
        <f t="shared" si="218"/>
        <v>0</v>
      </c>
      <c r="UKH9" s="26">
        <f t="shared" si="218"/>
        <v>0</v>
      </c>
      <c r="UKI9" s="26">
        <f t="shared" si="218"/>
        <v>0</v>
      </c>
      <c r="UKJ9" s="26">
        <f t="shared" si="218"/>
        <v>0</v>
      </c>
      <c r="UKK9" s="26">
        <f t="shared" si="218"/>
        <v>0</v>
      </c>
      <c r="UKL9" s="26">
        <f t="shared" si="218"/>
        <v>0</v>
      </c>
      <c r="UKM9" s="26">
        <f t="shared" si="218"/>
        <v>0</v>
      </c>
      <c r="UKN9" s="26">
        <f t="shared" si="218"/>
        <v>0</v>
      </c>
      <c r="UKO9" s="26">
        <f t="shared" si="218"/>
        <v>0</v>
      </c>
      <c r="UKP9" s="26">
        <f t="shared" si="218"/>
        <v>0</v>
      </c>
      <c r="UKQ9" s="26">
        <f t="shared" si="218"/>
        <v>0</v>
      </c>
      <c r="UKR9" s="26">
        <f t="shared" si="218"/>
        <v>0</v>
      </c>
      <c r="UKS9" s="26">
        <f t="shared" si="218"/>
        <v>0</v>
      </c>
      <c r="UKT9" s="26">
        <f t="shared" si="218"/>
        <v>0</v>
      </c>
      <c r="UKU9" s="26">
        <f t="shared" si="218"/>
        <v>0</v>
      </c>
      <c r="UKV9" s="26">
        <f t="shared" si="218"/>
        <v>0</v>
      </c>
      <c r="UKW9" s="26">
        <f t="shared" si="218"/>
        <v>0</v>
      </c>
      <c r="UKX9" s="26">
        <f t="shared" si="218"/>
        <v>0</v>
      </c>
      <c r="UKY9" s="26">
        <f t="shared" si="218"/>
        <v>0</v>
      </c>
      <c r="UKZ9" s="26">
        <f t="shared" si="218"/>
        <v>0</v>
      </c>
      <c r="ULA9" s="26">
        <f t="shared" si="218"/>
        <v>0</v>
      </c>
      <c r="ULB9" s="26">
        <f t="shared" si="218"/>
        <v>0</v>
      </c>
      <c r="ULC9" s="26">
        <f t="shared" si="218"/>
        <v>0</v>
      </c>
      <c r="ULD9" s="26">
        <f t="shared" si="218"/>
        <v>0</v>
      </c>
      <c r="ULE9" s="26">
        <f t="shared" si="218"/>
        <v>0</v>
      </c>
      <c r="ULF9" s="26">
        <f t="shared" si="218"/>
        <v>0</v>
      </c>
      <c r="ULG9" s="26">
        <f t="shared" si="218"/>
        <v>0</v>
      </c>
      <c r="ULH9" s="26">
        <f t="shared" si="218"/>
        <v>0</v>
      </c>
      <c r="ULI9" s="26">
        <f t="shared" si="218"/>
        <v>0</v>
      </c>
      <c r="ULJ9" s="26">
        <f t="shared" si="218"/>
        <v>0</v>
      </c>
      <c r="ULK9" s="26">
        <f t="shared" si="218"/>
        <v>0</v>
      </c>
      <c r="ULL9" s="26">
        <f t="shared" si="218"/>
        <v>0</v>
      </c>
      <c r="ULM9" s="26">
        <f t="shared" si="218"/>
        <v>0</v>
      </c>
      <c r="ULN9" s="26">
        <f t="shared" si="218"/>
        <v>0</v>
      </c>
      <c r="ULO9" s="26">
        <f t="shared" si="218"/>
        <v>0</v>
      </c>
      <c r="ULP9" s="26">
        <f t="shared" si="218"/>
        <v>0</v>
      </c>
      <c r="ULQ9" s="26">
        <f t="shared" si="218"/>
        <v>0</v>
      </c>
      <c r="ULR9" s="26">
        <f t="shared" si="218"/>
        <v>0</v>
      </c>
      <c r="ULS9" s="26">
        <f t="shared" si="218"/>
        <v>0</v>
      </c>
      <c r="ULT9" s="26">
        <f t="shared" si="218"/>
        <v>0</v>
      </c>
      <c r="ULU9" s="26">
        <f t="shared" si="218"/>
        <v>0</v>
      </c>
      <c r="ULV9" s="26">
        <f t="shared" si="218"/>
        <v>0</v>
      </c>
      <c r="ULW9" s="26">
        <f t="shared" si="218"/>
        <v>0</v>
      </c>
      <c r="ULX9" s="26">
        <f t="shared" si="218"/>
        <v>0</v>
      </c>
      <c r="ULY9" s="26">
        <f t="shared" si="218"/>
        <v>0</v>
      </c>
      <c r="ULZ9" s="26">
        <f t="shared" si="218"/>
        <v>0</v>
      </c>
      <c r="UMA9" s="26">
        <f t="shared" si="218"/>
        <v>0</v>
      </c>
      <c r="UMB9" s="26">
        <f t="shared" si="218"/>
        <v>0</v>
      </c>
      <c r="UMC9" s="26">
        <f t="shared" si="218"/>
        <v>0</v>
      </c>
      <c r="UMD9" s="26">
        <f t="shared" si="218"/>
        <v>0</v>
      </c>
      <c r="UME9" s="26">
        <f t="shared" si="218"/>
        <v>0</v>
      </c>
      <c r="UMF9" s="26">
        <f t="shared" si="218"/>
        <v>0</v>
      </c>
      <c r="UMG9" s="26">
        <f t="shared" si="218"/>
        <v>0</v>
      </c>
      <c r="UMH9" s="26">
        <f t="shared" si="218"/>
        <v>0</v>
      </c>
      <c r="UMI9" s="26">
        <f t="shared" si="218"/>
        <v>0</v>
      </c>
      <c r="UMJ9" s="26">
        <f t="shared" si="218"/>
        <v>0</v>
      </c>
      <c r="UMK9" s="26">
        <f t="shared" si="218"/>
        <v>0</v>
      </c>
      <c r="UML9" s="26">
        <f t="shared" si="218"/>
        <v>0</v>
      </c>
      <c r="UMM9" s="26">
        <f t="shared" si="218"/>
        <v>0</v>
      </c>
      <c r="UMN9" s="26">
        <f t="shared" si="218"/>
        <v>0</v>
      </c>
      <c r="UMO9" s="26">
        <f t="shared" si="218"/>
        <v>0</v>
      </c>
      <c r="UMP9" s="26">
        <f t="shared" si="218"/>
        <v>0</v>
      </c>
      <c r="UMQ9" s="26">
        <f t="shared" ref="UMQ9:UPB9" si="219">UMO9+UMM9</f>
        <v>0</v>
      </c>
      <c r="UMR9" s="26">
        <f t="shared" si="219"/>
        <v>0</v>
      </c>
      <c r="UMS9" s="26">
        <f t="shared" si="219"/>
        <v>0</v>
      </c>
      <c r="UMT9" s="26">
        <f t="shared" si="219"/>
        <v>0</v>
      </c>
      <c r="UMU9" s="26">
        <f t="shared" si="219"/>
        <v>0</v>
      </c>
      <c r="UMV9" s="26">
        <f t="shared" si="219"/>
        <v>0</v>
      </c>
      <c r="UMW9" s="26">
        <f t="shared" si="219"/>
        <v>0</v>
      </c>
      <c r="UMX9" s="26">
        <f t="shared" si="219"/>
        <v>0</v>
      </c>
      <c r="UMY9" s="26">
        <f t="shared" si="219"/>
        <v>0</v>
      </c>
      <c r="UMZ9" s="26">
        <f t="shared" si="219"/>
        <v>0</v>
      </c>
      <c r="UNA9" s="26">
        <f t="shared" si="219"/>
        <v>0</v>
      </c>
      <c r="UNB9" s="26">
        <f t="shared" si="219"/>
        <v>0</v>
      </c>
      <c r="UNC9" s="26">
        <f t="shared" si="219"/>
        <v>0</v>
      </c>
      <c r="UND9" s="26">
        <f t="shared" si="219"/>
        <v>0</v>
      </c>
      <c r="UNE9" s="26">
        <f t="shared" si="219"/>
        <v>0</v>
      </c>
      <c r="UNF9" s="26">
        <f t="shared" si="219"/>
        <v>0</v>
      </c>
      <c r="UNG9" s="26">
        <f t="shared" si="219"/>
        <v>0</v>
      </c>
      <c r="UNH9" s="26">
        <f t="shared" si="219"/>
        <v>0</v>
      </c>
      <c r="UNI9" s="26">
        <f t="shared" si="219"/>
        <v>0</v>
      </c>
      <c r="UNJ9" s="26">
        <f t="shared" si="219"/>
        <v>0</v>
      </c>
      <c r="UNK9" s="26">
        <f t="shared" si="219"/>
        <v>0</v>
      </c>
      <c r="UNL9" s="26">
        <f t="shared" si="219"/>
        <v>0</v>
      </c>
      <c r="UNM9" s="26">
        <f t="shared" si="219"/>
        <v>0</v>
      </c>
      <c r="UNN9" s="26">
        <f t="shared" si="219"/>
        <v>0</v>
      </c>
      <c r="UNO9" s="26">
        <f t="shared" si="219"/>
        <v>0</v>
      </c>
      <c r="UNP9" s="26">
        <f t="shared" si="219"/>
        <v>0</v>
      </c>
      <c r="UNQ9" s="26">
        <f t="shared" si="219"/>
        <v>0</v>
      </c>
      <c r="UNR9" s="26">
        <f t="shared" si="219"/>
        <v>0</v>
      </c>
      <c r="UNS9" s="26">
        <f t="shared" si="219"/>
        <v>0</v>
      </c>
      <c r="UNT9" s="26">
        <f t="shared" si="219"/>
        <v>0</v>
      </c>
      <c r="UNU9" s="26">
        <f t="shared" si="219"/>
        <v>0</v>
      </c>
      <c r="UNV9" s="26">
        <f t="shared" si="219"/>
        <v>0</v>
      </c>
      <c r="UNW9" s="26">
        <f t="shared" si="219"/>
        <v>0</v>
      </c>
      <c r="UNX9" s="26">
        <f t="shared" si="219"/>
        <v>0</v>
      </c>
      <c r="UNY9" s="26">
        <f t="shared" si="219"/>
        <v>0</v>
      </c>
      <c r="UNZ9" s="26">
        <f t="shared" si="219"/>
        <v>0</v>
      </c>
      <c r="UOA9" s="26">
        <f t="shared" si="219"/>
        <v>0</v>
      </c>
      <c r="UOB9" s="26">
        <f t="shared" si="219"/>
        <v>0</v>
      </c>
      <c r="UOC9" s="26">
        <f t="shared" si="219"/>
        <v>0</v>
      </c>
      <c r="UOD9" s="26">
        <f t="shared" si="219"/>
        <v>0</v>
      </c>
      <c r="UOE9" s="26">
        <f t="shared" si="219"/>
        <v>0</v>
      </c>
      <c r="UOF9" s="26">
        <f t="shared" si="219"/>
        <v>0</v>
      </c>
      <c r="UOG9" s="26">
        <f t="shared" si="219"/>
        <v>0</v>
      </c>
      <c r="UOH9" s="26">
        <f t="shared" si="219"/>
        <v>0</v>
      </c>
      <c r="UOI9" s="26">
        <f t="shared" si="219"/>
        <v>0</v>
      </c>
      <c r="UOJ9" s="26">
        <f t="shared" si="219"/>
        <v>0</v>
      </c>
      <c r="UOK9" s="26">
        <f t="shared" si="219"/>
        <v>0</v>
      </c>
      <c r="UOL9" s="26">
        <f t="shared" si="219"/>
        <v>0</v>
      </c>
      <c r="UOM9" s="26">
        <f t="shared" si="219"/>
        <v>0</v>
      </c>
      <c r="UON9" s="26">
        <f t="shared" si="219"/>
        <v>0</v>
      </c>
      <c r="UOO9" s="26">
        <f t="shared" si="219"/>
        <v>0</v>
      </c>
      <c r="UOP9" s="26">
        <f t="shared" si="219"/>
        <v>0</v>
      </c>
      <c r="UOQ9" s="26">
        <f t="shared" si="219"/>
        <v>0</v>
      </c>
      <c r="UOR9" s="26">
        <f t="shared" si="219"/>
        <v>0</v>
      </c>
      <c r="UOS9" s="26">
        <f t="shared" si="219"/>
        <v>0</v>
      </c>
      <c r="UOT9" s="26">
        <f t="shared" si="219"/>
        <v>0</v>
      </c>
      <c r="UOU9" s="26">
        <f t="shared" si="219"/>
        <v>0</v>
      </c>
      <c r="UOV9" s="26">
        <f t="shared" si="219"/>
        <v>0</v>
      </c>
      <c r="UOW9" s="26">
        <f t="shared" si="219"/>
        <v>0</v>
      </c>
      <c r="UOX9" s="26">
        <f t="shared" si="219"/>
        <v>0</v>
      </c>
      <c r="UOY9" s="26">
        <f t="shared" si="219"/>
        <v>0</v>
      </c>
      <c r="UOZ9" s="26">
        <f t="shared" si="219"/>
        <v>0</v>
      </c>
      <c r="UPA9" s="26">
        <f t="shared" si="219"/>
        <v>0</v>
      </c>
      <c r="UPB9" s="26">
        <f t="shared" si="219"/>
        <v>0</v>
      </c>
      <c r="UPC9" s="26">
        <f t="shared" ref="UPC9:URN9" si="220">UPA9+UOY9</f>
        <v>0</v>
      </c>
      <c r="UPD9" s="26">
        <f t="shared" si="220"/>
        <v>0</v>
      </c>
      <c r="UPE9" s="26">
        <f t="shared" si="220"/>
        <v>0</v>
      </c>
      <c r="UPF9" s="26">
        <f t="shared" si="220"/>
        <v>0</v>
      </c>
      <c r="UPG9" s="26">
        <f t="shared" si="220"/>
        <v>0</v>
      </c>
      <c r="UPH9" s="26">
        <f t="shared" si="220"/>
        <v>0</v>
      </c>
      <c r="UPI9" s="26">
        <f t="shared" si="220"/>
        <v>0</v>
      </c>
      <c r="UPJ9" s="26">
        <f t="shared" si="220"/>
        <v>0</v>
      </c>
      <c r="UPK9" s="26">
        <f t="shared" si="220"/>
        <v>0</v>
      </c>
      <c r="UPL9" s="26">
        <f t="shared" si="220"/>
        <v>0</v>
      </c>
      <c r="UPM9" s="26">
        <f t="shared" si="220"/>
        <v>0</v>
      </c>
      <c r="UPN9" s="26">
        <f t="shared" si="220"/>
        <v>0</v>
      </c>
      <c r="UPO9" s="26">
        <f t="shared" si="220"/>
        <v>0</v>
      </c>
      <c r="UPP9" s="26">
        <f t="shared" si="220"/>
        <v>0</v>
      </c>
      <c r="UPQ9" s="26">
        <f t="shared" si="220"/>
        <v>0</v>
      </c>
      <c r="UPR9" s="26">
        <f t="shared" si="220"/>
        <v>0</v>
      </c>
      <c r="UPS9" s="26">
        <f t="shared" si="220"/>
        <v>0</v>
      </c>
      <c r="UPT9" s="26">
        <f t="shared" si="220"/>
        <v>0</v>
      </c>
      <c r="UPU9" s="26">
        <f t="shared" si="220"/>
        <v>0</v>
      </c>
      <c r="UPV9" s="26">
        <f t="shared" si="220"/>
        <v>0</v>
      </c>
      <c r="UPW9" s="26">
        <f t="shared" si="220"/>
        <v>0</v>
      </c>
      <c r="UPX9" s="26">
        <f t="shared" si="220"/>
        <v>0</v>
      </c>
      <c r="UPY9" s="26">
        <f t="shared" si="220"/>
        <v>0</v>
      </c>
      <c r="UPZ9" s="26">
        <f t="shared" si="220"/>
        <v>0</v>
      </c>
      <c r="UQA9" s="26">
        <f t="shared" si="220"/>
        <v>0</v>
      </c>
      <c r="UQB9" s="26">
        <f t="shared" si="220"/>
        <v>0</v>
      </c>
      <c r="UQC9" s="26">
        <f t="shared" si="220"/>
        <v>0</v>
      </c>
      <c r="UQD9" s="26">
        <f t="shared" si="220"/>
        <v>0</v>
      </c>
      <c r="UQE9" s="26">
        <f t="shared" si="220"/>
        <v>0</v>
      </c>
      <c r="UQF9" s="26">
        <f t="shared" si="220"/>
        <v>0</v>
      </c>
      <c r="UQG9" s="26">
        <f t="shared" si="220"/>
        <v>0</v>
      </c>
      <c r="UQH9" s="26">
        <f t="shared" si="220"/>
        <v>0</v>
      </c>
      <c r="UQI9" s="26">
        <f t="shared" si="220"/>
        <v>0</v>
      </c>
      <c r="UQJ9" s="26">
        <f t="shared" si="220"/>
        <v>0</v>
      </c>
      <c r="UQK9" s="26">
        <f t="shared" si="220"/>
        <v>0</v>
      </c>
      <c r="UQL9" s="26">
        <f t="shared" si="220"/>
        <v>0</v>
      </c>
      <c r="UQM9" s="26">
        <f t="shared" si="220"/>
        <v>0</v>
      </c>
      <c r="UQN9" s="26">
        <f t="shared" si="220"/>
        <v>0</v>
      </c>
      <c r="UQO9" s="26">
        <f t="shared" si="220"/>
        <v>0</v>
      </c>
      <c r="UQP9" s="26">
        <f t="shared" si="220"/>
        <v>0</v>
      </c>
      <c r="UQQ9" s="26">
        <f t="shared" si="220"/>
        <v>0</v>
      </c>
      <c r="UQR9" s="26">
        <f t="shared" si="220"/>
        <v>0</v>
      </c>
      <c r="UQS9" s="26">
        <f t="shared" si="220"/>
        <v>0</v>
      </c>
      <c r="UQT9" s="26">
        <f t="shared" si="220"/>
        <v>0</v>
      </c>
      <c r="UQU9" s="26">
        <f t="shared" si="220"/>
        <v>0</v>
      </c>
      <c r="UQV9" s="26">
        <f t="shared" si="220"/>
        <v>0</v>
      </c>
      <c r="UQW9" s="26">
        <f t="shared" si="220"/>
        <v>0</v>
      </c>
      <c r="UQX9" s="26">
        <f t="shared" si="220"/>
        <v>0</v>
      </c>
      <c r="UQY9" s="26">
        <f t="shared" si="220"/>
        <v>0</v>
      </c>
      <c r="UQZ9" s="26">
        <f t="shared" si="220"/>
        <v>0</v>
      </c>
      <c r="URA9" s="26">
        <f t="shared" si="220"/>
        <v>0</v>
      </c>
      <c r="URB9" s="26">
        <f t="shared" si="220"/>
        <v>0</v>
      </c>
      <c r="URC9" s="26">
        <f t="shared" si="220"/>
        <v>0</v>
      </c>
      <c r="URD9" s="26">
        <f t="shared" si="220"/>
        <v>0</v>
      </c>
      <c r="URE9" s="26">
        <f t="shared" si="220"/>
        <v>0</v>
      </c>
      <c r="URF9" s="26">
        <f t="shared" si="220"/>
        <v>0</v>
      </c>
      <c r="URG9" s="26">
        <f t="shared" si="220"/>
        <v>0</v>
      </c>
      <c r="URH9" s="26">
        <f t="shared" si="220"/>
        <v>0</v>
      </c>
      <c r="URI9" s="26">
        <f t="shared" si="220"/>
        <v>0</v>
      </c>
      <c r="URJ9" s="26">
        <f t="shared" si="220"/>
        <v>0</v>
      </c>
      <c r="URK9" s="26">
        <f t="shared" si="220"/>
        <v>0</v>
      </c>
      <c r="URL9" s="26">
        <f t="shared" si="220"/>
        <v>0</v>
      </c>
      <c r="URM9" s="26">
        <f t="shared" si="220"/>
        <v>0</v>
      </c>
      <c r="URN9" s="26">
        <f t="shared" si="220"/>
        <v>0</v>
      </c>
      <c r="URO9" s="26">
        <f t="shared" ref="URO9:UTZ9" si="221">URM9+URK9</f>
        <v>0</v>
      </c>
      <c r="URP9" s="26">
        <f t="shared" si="221"/>
        <v>0</v>
      </c>
      <c r="URQ9" s="26">
        <f t="shared" si="221"/>
        <v>0</v>
      </c>
      <c r="URR9" s="26">
        <f t="shared" si="221"/>
        <v>0</v>
      </c>
      <c r="URS9" s="26">
        <f t="shared" si="221"/>
        <v>0</v>
      </c>
      <c r="URT9" s="26">
        <f t="shared" si="221"/>
        <v>0</v>
      </c>
      <c r="URU9" s="26">
        <f t="shared" si="221"/>
        <v>0</v>
      </c>
      <c r="URV9" s="26">
        <f t="shared" si="221"/>
        <v>0</v>
      </c>
      <c r="URW9" s="26">
        <f t="shared" si="221"/>
        <v>0</v>
      </c>
      <c r="URX9" s="26">
        <f t="shared" si="221"/>
        <v>0</v>
      </c>
      <c r="URY9" s="26">
        <f t="shared" si="221"/>
        <v>0</v>
      </c>
      <c r="URZ9" s="26">
        <f t="shared" si="221"/>
        <v>0</v>
      </c>
      <c r="USA9" s="26">
        <f t="shared" si="221"/>
        <v>0</v>
      </c>
      <c r="USB9" s="26">
        <f t="shared" si="221"/>
        <v>0</v>
      </c>
      <c r="USC9" s="26">
        <f t="shared" si="221"/>
        <v>0</v>
      </c>
      <c r="USD9" s="26">
        <f t="shared" si="221"/>
        <v>0</v>
      </c>
      <c r="USE9" s="26">
        <f t="shared" si="221"/>
        <v>0</v>
      </c>
      <c r="USF9" s="26">
        <f t="shared" si="221"/>
        <v>0</v>
      </c>
      <c r="USG9" s="26">
        <f t="shared" si="221"/>
        <v>0</v>
      </c>
      <c r="USH9" s="26">
        <f t="shared" si="221"/>
        <v>0</v>
      </c>
      <c r="USI9" s="26">
        <f t="shared" si="221"/>
        <v>0</v>
      </c>
      <c r="USJ9" s="26">
        <f t="shared" si="221"/>
        <v>0</v>
      </c>
      <c r="USK9" s="26">
        <f t="shared" si="221"/>
        <v>0</v>
      </c>
      <c r="USL9" s="26">
        <f t="shared" si="221"/>
        <v>0</v>
      </c>
      <c r="USM9" s="26">
        <f t="shared" si="221"/>
        <v>0</v>
      </c>
      <c r="USN9" s="26">
        <f t="shared" si="221"/>
        <v>0</v>
      </c>
      <c r="USO9" s="26">
        <f t="shared" si="221"/>
        <v>0</v>
      </c>
      <c r="USP9" s="26">
        <f t="shared" si="221"/>
        <v>0</v>
      </c>
      <c r="USQ9" s="26">
        <f t="shared" si="221"/>
        <v>0</v>
      </c>
      <c r="USR9" s="26">
        <f t="shared" si="221"/>
        <v>0</v>
      </c>
      <c r="USS9" s="26">
        <f t="shared" si="221"/>
        <v>0</v>
      </c>
      <c r="UST9" s="26">
        <f t="shared" si="221"/>
        <v>0</v>
      </c>
      <c r="USU9" s="26">
        <f t="shared" si="221"/>
        <v>0</v>
      </c>
      <c r="USV9" s="26">
        <f t="shared" si="221"/>
        <v>0</v>
      </c>
      <c r="USW9" s="26">
        <f t="shared" si="221"/>
        <v>0</v>
      </c>
      <c r="USX9" s="26">
        <f t="shared" si="221"/>
        <v>0</v>
      </c>
      <c r="USY9" s="26">
        <f t="shared" si="221"/>
        <v>0</v>
      </c>
      <c r="USZ9" s="26">
        <f t="shared" si="221"/>
        <v>0</v>
      </c>
      <c r="UTA9" s="26">
        <f t="shared" si="221"/>
        <v>0</v>
      </c>
      <c r="UTB9" s="26">
        <f t="shared" si="221"/>
        <v>0</v>
      </c>
      <c r="UTC9" s="26">
        <f t="shared" si="221"/>
        <v>0</v>
      </c>
      <c r="UTD9" s="26">
        <f t="shared" si="221"/>
        <v>0</v>
      </c>
      <c r="UTE9" s="26">
        <f t="shared" si="221"/>
        <v>0</v>
      </c>
      <c r="UTF9" s="26">
        <f t="shared" si="221"/>
        <v>0</v>
      </c>
      <c r="UTG9" s="26">
        <f t="shared" si="221"/>
        <v>0</v>
      </c>
      <c r="UTH9" s="26">
        <f t="shared" si="221"/>
        <v>0</v>
      </c>
      <c r="UTI9" s="26">
        <f t="shared" si="221"/>
        <v>0</v>
      </c>
      <c r="UTJ9" s="26">
        <f t="shared" si="221"/>
        <v>0</v>
      </c>
      <c r="UTK9" s="26">
        <f t="shared" si="221"/>
        <v>0</v>
      </c>
      <c r="UTL9" s="26">
        <f t="shared" si="221"/>
        <v>0</v>
      </c>
      <c r="UTM9" s="26">
        <f t="shared" si="221"/>
        <v>0</v>
      </c>
      <c r="UTN9" s="26">
        <f t="shared" si="221"/>
        <v>0</v>
      </c>
      <c r="UTO9" s="26">
        <f t="shared" si="221"/>
        <v>0</v>
      </c>
      <c r="UTP9" s="26">
        <f t="shared" si="221"/>
        <v>0</v>
      </c>
      <c r="UTQ9" s="26">
        <f t="shared" si="221"/>
        <v>0</v>
      </c>
      <c r="UTR9" s="26">
        <f t="shared" si="221"/>
        <v>0</v>
      </c>
      <c r="UTS9" s="26">
        <f t="shared" si="221"/>
        <v>0</v>
      </c>
      <c r="UTT9" s="26">
        <f t="shared" si="221"/>
        <v>0</v>
      </c>
      <c r="UTU9" s="26">
        <f t="shared" si="221"/>
        <v>0</v>
      </c>
      <c r="UTV9" s="26">
        <f t="shared" si="221"/>
        <v>0</v>
      </c>
      <c r="UTW9" s="26">
        <f t="shared" si="221"/>
        <v>0</v>
      </c>
      <c r="UTX9" s="26">
        <f t="shared" si="221"/>
        <v>0</v>
      </c>
      <c r="UTY9" s="26">
        <f t="shared" si="221"/>
        <v>0</v>
      </c>
      <c r="UTZ9" s="26">
        <f t="shared" si="221"/>
        <v>0</v>
      </c>
      <c r="UUA9" s="26">
        <f t="shared" ref="UUA9:UWL9" si="222">UTY9+UTW9</f>
        <v>0</v>
      </c>
      <c r="UUB9" s="26">
        <f t="shared" si="222"/>
        <v>0</v>
      </c>
      <c r="UUC9" s="26">
        <f t="shared" si="222"/>
        <v>0</v>
      </c>
      <c r="UUD9" s="26">
        <f t="shared" si="222"/>
        <v>0</v>
      </c>
      <c r="UUE9" s="26">
        <f t="shared" si="222"/>
        <v>0</v>
      </c>
      <c r="UUF9" s="26">
        <f t="shared" si="222"/>
        <v>0</v>
      </c>
      <c r="UUG9" s="26">
        <f t="shared" si="222"/>
        <v>0</v>
      </c>
      <c r="UUH9" s="26">
        <f t="shared" si="222"/>
        <v>0</v>
      </c>
      <c r="UUI9" s="26">
        <f t="shared" si="222"/>
        <v>0</v>
      </c>
      <c r="UUJ9" s="26">
        <f t="shared" si="222"/>
        <v>0</v>
      </c>
      <c r="UUK9" s="26">
        <f t="shared" si="222"/>
        <v>0</v>
      </c>
      <c r="UUL9" s="26">
        <f t="shared" si="222"/>
        <v>0</v>
      </c>
      <c r="UUM9" s="26">
        <f t="shared" si="222"/>
        <v>0</v>
      </c>
      <c r="UUN9" s="26">
        <f t="shared" si="222"/>
        <v>0</v>
      </c>
      <c r="UUO9" s="26">
        <f t="shared" si="222"/>
        <v>0</v>
      </c>
      <c r="UUP9" s="26">
        <f t="shared" si="222"/>
        <v>0</v>
      </c>
      <c r="UUQ9" s="26">
        <f t="shared" si="222"/>
        <v>0</v>
      </c>
      <c r="UUR9" s="26">
        <f t="shared" si="222"/>
        <v>0</v>
      </c>
      <c r="UUS9" s="26">
        <f t="shared" si="222"/>
        <v>0</v>
      </c>
      <c r="UUT9" s="26">
        <f t="shared" si="222"/>
        <v>0</v>
      </c>
      <c r="UUU9" s="26">
        <f t="shared" si="222"/>
        <v>0</v>
      </c>
      <c r="UUV9" s="26">
        <f t="shared" si="222"/>
        <v>0</v>
      </c>
      <c r="UUW9" s="26">
        <f t="shared" si="222"/>
        <v>0</v>
      </c>
      <c r="UUX9" s="26">
        <f t="shared" si="222"/>
        <v>0</v>
      </c>
      <c r="UUY9" s="26">
        <f t="shared" si="222"/>
        <v>0</v>
      </c>
      <c r="UUZ9" s="26">
        <f t="shared" si="222"/>
        <v>0</v>
      </c>
      <c r="UVA9" s="26">
        <f t="shared" si="222"/>
        <v>0</v>
      </c>
      <c r="UVB9" s="26">
        <f t="shared" si="222"/>
        <v>0</v>
      </c>
      <c r="UVC9" s="26">
        <f t="shared" si="222"/>
        <v>0</v>
      </c>
      <c r="UVD9" s="26">
        <f t="shared" si="222"/>
        <v>0</v>
      </c>
      <c r="UVE9" s="26">
        <f t="shared" si="222"/>
        <v>0</v>
      </c>
      <c r="UVF9" s="26">
        <f t="shared" si="222"/>
        <v>0</v>
      </c>
      <c r="UVG9" s="26">
        <f t="shared" si="222"/>
        <v>0</v>
      </c>
      <c r="UVH9" s="26">
        <f t="shared" si="222"/>
        <v>0</v>
      </c>
      <c r="UVI9" s="26">
        <f t="shared" si="222"/>
        <v>0</v>
      </c>
      <c r="UVJ9" s="26">
        <f t="shared" si="222"/>
        <v>0</v>
      </c>
      <c r="UVK9" s="26">
        <f t="shared" si="222"/>
        <v>0</v>
      </c>
      <c r="UVL9" s="26">
        <f t="shared" si="222"/>
        <v>0</v>
      </c>
      <c r="UVM9" s="26">
        <f t="shared" si="222"/>
        <v>0</v>
      </c>
      <c r="UVN9" s="26">
        <f t="shared" si="222"/>
        <v>0</v>
      </c>
      <c r="UVO9" s="26">
        <f t="shared" si="222"/>
        <v>0</v>
      </c>
      <c r="UVP9" s="26">
        <f t="shared" si="222"/>
        <v>0</v>
      </c>
      <c r="UVQ9" s="26">
        <f t="shared" si="222"/>
        <v>0</v>
      </c>
      <c r="UVR9" s="26">
        <f t="shared" si="222"/>
        <v>0</v>
      </c>
      <c r="UVS9" s="26">
        <f t="shared" si="222"/>
        <v>0</v>
      </c>
      <c r="UVT9" s="26">
        <f t="shared" si="222"/>
        <v>0</v>
      </c>
      <c r="UVU9" s="26">
        <f t="shared" si="222"/>
        <v>0</v>
      </c>
      <c r="UVV9" s="26">
        <f t="shared" si="222"/>
        <v>0</v>
      </c>
      <c r="UVW9" s="26">
        <f t="shared" si="222"/>
        <v>0</v>
      </c>
      <c r="UVX9" s="26">
        <f t="shared" si="222"/>
        <v>0</v>
      </c>
      <c r="UVY9" s="26">
        <f t="shared" si="222"/>
        <v>0</v>
      </c>
      <c r="UVZ9" s="26">
        <f t="shared" si="222"/>
        <v>0</v>
      </c>
      <c r="UWA9" s="26">
        <f t="shared" si="222"/>
        <v>0</v>
      </c>
      <c r="UWB9" s="26">
        <f t="shared" si="222"/>
        <v>0</v>
      </c>
      <c r="UWC9" s="26">
        <f t="shared" si="222"/>
        <v>0</v>
      </c>
      <c r="UWD9" s="26">
        <f t="shared" si="222"/>
        <v>0</v>
      </c>
      <c r="UWE9" s="26">
        <f t="shared" si="222"/>
        <v>0</v>
      </c>
      <c r="UWF9" s="26">
        <f t="shared" si="222"/>
        <v>0</v>
      </c>
      <c r="UWG9" s="26">
        <f t="shared" si="222"/>
        <v>0</v>
      </c>
      <c r="UWH9" s="26">
        <f t="shared" si="222"/>
        <v>0</v>
      </c>
      <c r="UWI9" s="26">
        <f t="shared" si="222"/>
        <v>0</v>
      </c>
      <c r="UWJ9" s="26">
        <f t="shared" si="222"/>
        <v>0</v>
      </c>
      <c r="UWK9" s="26">
        <f t="shared" si="222"/>
        <v>0</v>
      </c>
      <c r="UWL9" s="26">
        <f t="shared" si="222"/>
        <v>0</v>
      </c>
      <c r="UWM9" s="26">
        <f t="shared" ref="UWM9:UYX9" si="223">UWK9+UWI9</f>
        <v>0</v>
      </c>
      <c r="UWN9" s="26">
        <f t="shared" si="223"/>
        <v>0</v>
      </c>
      <c r="UWO9" s="26">
        <f t="shared" si="223"/>
        <v>0</v>
      </c>
      <c r="UWP9" s="26">
        <f t="shared" si="223"/>
        <v>0</v>
      </c>
      <c r="UWQ9" s="26">
        <f t="shared" si="223"/>
        <v>0</v>
      </c>
      <c r="UWR9" s="26">
        <f t="shared" si="223"/>
        <v>0</v>
      </c>
      <c r="UWS9" s="26">
        <f t="shared" si="223"/>
        <v>0</v>
      </c>
      <c r="UWT9" s="26">
        <f t="shared" si="223"/>
        <v>0</v>
      </c>
      <c r="UWU9" s="26">
        <f t="shared" si="223"/>
        <v>0</v>
      </c>
      <c r="UWV9" s="26">
        <f t="shared" si="223"/>
        <v>0</v>
      </c>
      <c r="UWW9" s="26">
        <f t="shared" si="223"/>
        <v>0</v>
      </c>
      <c r="UWX9" s="26">
        <f t="shared" si="223"/>
        <v>0</v>
      </c>
      <c r="UWY9" s="26">
        <f t="shared" si="223"/>
        <v>0</v>
      </c>
      <c r="UWZ9" s="26">
        <f t="shared" si="223"/>
        <v>0</v>
      </c>
      <c r="UXA9" s="26">
        <f t="shared" si="223"/>
        <v>0</v>
      </c>
      <c r="UXB9" s="26">
        <f t="shared" si="223"/>
        <v>0</v>
      </c>
      <c r="UXC9" s="26">
        <f t="shared" si="223"/>
        <v>0</v>
      </c>
      <c r="UXD9" s="26">
        <f t="shared" si="223"/>
        <v>0</v>
      </c>
      <c r="UXE9" s="26">
        <f t="shared" si="223"/>
        <v>0</v>
      </c>
      <c r="UXF9" s="26">
        <f t="shared" si="223"/>
        <v>0</v>
      </c>
      <c r="UXG9" s="26">
        <f t="shared" si="223"/>
        <v>0</v>
      </c>
      <c r="UXH9" s="26">
        <f t="shared" si="223"/>
        <v>0</v>
      </c>
      <c r="UXI9" s="26">
        <f t="shared" si="223"/>
        <v>0</v>
      </c>
      <c r="UXJ9" s="26">
        <f t="shared" si="223"/>
        <v>0</v>
      </c>
      <c r="UXK9" s="26">
        <f t="shared" si="223"/>
        <v>0</v>
      </c>
      <c r="UXL9" s="26">
        <f t="shared" si="223"/>
        <v>0</v>
      </c>
      <c r="UXM9" s="26">
        <f t="shared" si="223"/>
        <v>0</v>
      </c>
      <c r="UXN9" s="26">
        <f t="shared" si="223"/>
        <v>0</v>
      </c>
      <c r="UXO9" s="26">
        <f t="shared" si="223"/>
        <v>0</v>
      </c>
      <c r="UXP9" s="26">
        <f t="shared" si="223"/>
        <v>0</v>
      </c>
      <c r="UXQ9" s="26">
        <f t="shared" si="223"/>
        <v>0</v>
      </c>
      <c r="UXR9" s="26">
        <f t="shared" si="223"/>
        <v>0</v>
      </c>
      <c r="UXS9" s="26">
        <f t="shared" si="223"/>
        <v>0</v>
      </c>
      <c r="UXT9" s="26">
        <f t="shared" si="223"/>
        <v>0</v>
      </c>
      <c r="UXU9" s="26">
        <f t="shared" si="223"/>
        <v>0</v>
      </c>
      <c r="UXV9" s="26">
        <f t="shared" si="223"/>
        <v>0</v>
      </c>
      <c r="UXW9" s="26">
        <f t="shared" si="223"/>
        <v>0</v>
      </c>
      <c r="UXX9" s="26">
        <f t="shared" si="223"/>
        <v>0</v>
      </c>
      <c r="UXY9" s="26">
        <f t="shared" si="223"/>
        <v>0</v>
      </c>
      <c r="UXZ9" s="26">
        <f t="shared" si="223"/>
        <v>0</v>
      </c>
      <c r="UYA9" s="26">
        <f t="shared" si="223"/>
        <v>0</v>
      </c>
      <c r="UYB9" s="26">
        <f t="shared" si="223"/>
        <v>0</v>
      </c>
      <c r="UYC9" s="26">
        <f t="shared" si="223"/>
        <v>0</v>
      </c>
      <c r="UYD9" s="26">
        <f t="shared" si="223"/>
        <v>0</v>
      </c>
      <c r="UYE9" s="26">
        <f t="shared" si="223"/>
        <v>0</v>
      </c>
      <c r="UYF9" s="26">
        <f t="shared" si="223"/>
        <v>0</v>
      </c>
      <c r="UYG9" s="26">
        <f t="shared" si="223"/>
        <v>0</v>
      </c>
      <c r="UYH9" s="26">
        <f t="shared" si="223"/>
        <v>0</v>
      </c>
      <c r="UYI9" s="26">
        <f t="shared" si="223"/>
        <v>0</v>
      </c>
      <c r="UYJ9" s="26">
        <f t="shared" si="223"/>
        <v>0</v>
      </c>
      <c r="UYK9" s="26">
        <f t="shared" si="223"/>
        <v>0</v>
      </c>
      <c r="UYL9" s="26">
        <f t="shared" si="223"/>
        <v>0</v>
      </c>
      <c r="UYM9" s="26">
        <f t="shared" si="223"/>
        <v>0</v>
      </c>
      <c r="UYN9" s="26">
        <f t="shared" si="223"/>
        <v>0</v>
      </c>
      <c r="UYO9" s="26">
        <f t="shared" si="223"/>
        <v>0</v>
      </c>
      <c r="UYP9" s="26">
        <f t="shared" si="223"/>
        <v>0</v>
      </c>
      <c r="UYQ9" s="26">
        <f t="shared" si="223"/>
        <v>0</v>
      </c>
      <c r="UYR9" s="26">
        <f t="shared" si="223"/>
        <v>0</v>
      </c>
      <c r="UYS9" s="26">
        <f t="shared" si="223"/>
        <v>0</v>
      </c>
      <c r="UYT9" s="26">
        <f t="shared" si="223"/>
        <v>0</v>
      </c>
      <c r="UYU9" s="26">
        <f t="shared" si="223"/>
        <v>0</v>
      </c>
      <c r="UYV9" s="26">
        <f t="shared" si="223"/>
        <v>0</v>
      </c>
      <c r="UYW9" s="26">
        <f t="shared" si="223"/>
        <v>0</v>
      </c>
      <c r="UYX9" s="26">
        <f t="shared" si="223"/>
        <v>0</v>
      </c>
      <c r="UYY9" s="26">
        <f t="shared" ref="UYY9:VBJ9" si="224">UYW9+UYU9</f>
        <v>0</v>
      </c>
      <c r="UYZ9" s="26">
        <f t="shared" si="224"/>
        <v>0</v>
      </c>
      <c r="UZA9" s="26">
        <f t="shared" si="224"/>
        <v>0</v>
      </c>
      <c r="UZB9" s="26">
        <f t="shared" si="224"/>
        <v>0</v>
      </c>
      <c r="UZC9" s="26">
        <f t="shared" si="224"/>
        <v>0</v>
      </c>
      <c r="UZD9" s="26">
        <f t="shared" si="224"/>
        <v>0</v>
      </c>
      <c r="UZE9" s="26">
        <f t="shared" si="224"/>
        <v>0</v>
      </c>
      <c r="UZF9" s="26">
        <f t="shared" si="224"/>
        <v>0</v>
      </c>
      <c r="UZG9" s="26">
        <f t="shared" si="224"/>
        <v>0</v>
      </c>
      <c r="UZH9" s="26">
        <f t="shared" si="224"/>
        <v>0</v>
      </c>
      <c r="UZI9" s="26">
        <f t="shared" si="224"/>
        <v>0</v>
      </c>
      <c r="UZJ9" s="26">
        <f t="shared" si="224"/>
        <v>0</v>
      </c>
      <c r="UZK9" s="26">
        <f t="shared" si="224"/>
        <v>0</v>
      </c>
      <c r="UZL9" s="26">
        <f t="shared" si="224"/>
        <v>0</v>
      </c>
      <c r="UZM9" s="26">
        <f t="shared" si="224"/>
        <v>0</v>
      </c>
      <c r="UZN9" s="26">
        <f t="shared" si="224"/>
        <v>0</v>
      </c>
      <c r="UZO9" s="26">
        <f t="shared" si="224"/>
        <v>0</v>
      </c>
      <c r="UZP9" s="26">
        <f t="shared" si="224"/>
        <v>0</v>
      </c>
      <c r="UZQ9" s="26">
        <f t="shared" si="224"/>
        <v>0</v>
      </c>
      <c r="UZR9" s="26">
        <f t="shared" si="224"/>
        <v>0</v>
      </c>
      <c r="UZS9" s="26">
        <f t="shared" si="224"/>
        <v>0</v>
      </c>
      <c r="UZT9" s="26">
        <f t="shared" si="224"/>
        <v>0</v>
      </c>
      <c r="UZU9" s="26">
        <f t="shared" si="224"/>
        <v>0</v>
      </c>
      <c r="UZV9" s="26">
        <f t="shared" si="224"/>
        <v>0</v>
      </c>
      <c r="UZW9" s="26">
        <f t="shared" si="224"/>
        <v>0</v>
      </c>
      <c r="UZX9" s="26">
        <f t="shared" si="224"/>
        <v>0</v>
      </c>
      <c r="UZY9" s="26">
        <f t="shared" si="224"/>
        <v>0</v>
      </c>
      <c r="UZZ9" s="26">
        <f t="shared" si="224"/>
        <v>0</v>
      </c>
      <c r="VAA9" s="26">
        <f t="shared" si="224"/>
        <v>0</v>
      </c>
      <c r="VAB9" s="26">
        <f t="shared" si="224"/>
        <v>0</v>
      </c>
      <c r="VAC9" s="26">
        <f t="shared" si="224"/>
        <v>0</v>
      </c>
      <c r="VAD9" s="26">
        <f t="shared" si="224"/>
        <v>0</v>
      </c>
      <c r="VAE9" s="26">
        <f t="shared" si="224"/>
        <v>0</v>
      </c>
      <c r="VAF9" s="26">
        <f t="shared" si="224"/>
        <v>0</v>
      </c>
      <c r="VAG9" s="26">
        <f t="shared" si="224"/>
        <v>0</v>
      </c>
      <c r="VAH9" s="26">
        <f t="shared" si="224"/>
        <v>0</v>
      </c>
      <c r="VAI9" s="26">
        <f t="shared" si="224"/>
        <v>0</v>
      </c>
      <c r="VAJ9" s="26">
        <f t="shared" si="224"/>
        <v>0</v>
      </c>
      <c r="VAK9" s="26">
        <f t="shared" si="224"/>
        <v>0</v>
      </c>
      <c r="VAL9" s="26">
        <f t="shared" si="224"/>
        <v>0</v>
      </c>
      <c r="VAM9" s="26">
        <f t="shared" si="224"/>
        <v>0</v>
      </c>
      <c r="VAN9" s="26">
        <f t="shared" si="224"/>
        <v>0</v>
      </c>
      <c r="VAO9" s="26">
        <f t="shared" si="224"/>
        <v>0</v>
      </c>
      <c r="VAP9" s="26">
        <f t="shared" si="224"/>
        <v>0</v>
      </c>
      <c r="VAQ9" s="26">
        <f t="shared" si="224"/>
        <v>0</v>
      </c>
      <c r="VAR9" s="26">
        <f t="shared" si="224"/>
        <v>0</v>
      </c>
      <c r="VAS9" s="26">
        <f t="shared" si="224"/>
        <v>0</v>
      </c>
      <c r="VAT9" s="26">
        <f t="shared" si="224"/>
        <v>0</v>
      </c>
      <c r="VAU9" s="26">
        <f t="shared" si="224"/>
        <v>0</v>
      </c>
      <c r="VAV9" s="26">
        <f t="shared" si="224"/>
        <v>0</v>
      </c>
      <c r="VAW9" s="26">
        <f t="shared" si="224"/>
        <v>0</v>
      </c>
      <c r="VAX9" s="26">
        <f t="shared" si="224"/>
        <v>0</v>
      </c>
      <c r="VAY9" s="26">
        <f t="shared" si="224"/>
        <v>0</v>
      </c>
      <c r="VAZ9" s="26">
        <f t="shared" si="224"/>
        <v>0</v>
      </c>
      <c r="VBA9" s="26">
        <f t="shared" si="224"/>
        <v>0</v>
      </c>
      <c r="VBB9" s="26">
        <f t="shared" si="224"/>
        <v>0</v>
      </c>
      <c r="VBC9" s="26">
        <f t="shared" si="224"/>
        <v>0</v>
      </c>
      <c r="VBD9" s="26">
        <f t="shared" si="224"/>
        <v>0</v>
      </c>
      <c r="VBE9" s="26">
        <f t="shared" si="224"/>
        <v>0</v>
      </c>
      <c r="VBF9" s="26">
        <f t="shared" si="224"/>
        <v>0</v>
      </c>
      <c r="VBG9" s="26">
        <f t="shared" si="224"/>
        <v>0</v>
      </c>
      <c r="VBH9" s="26">
        <f t="shared" si="224"/>
        <v>0</v>
      </c>
      <c r="VBI9" s="26">
        <f t="shared" si="224"/>
        <v>0</v>
      </c>
      <c r="VBJ9" s="26">
        <f t="shared" si="224"/>
        <v>0</v>
      </c>
      <c r="VBK9" s="26">
        <f t="shared" ref="VBK9:VDV9" si="225">VBI9+VBG9</f>
        <v>0</v>
      </c>
      <c r="VBL9" s="26">
        <f t="shared" si="225"/>
        <v>0</v>
      </c>
      <c r="VBM9" s="26">
        <f t="shared" si="225"/>
        <v>0</v>
      </c>
      <c r="VBN9" s="26">
        <f t="shared" si="225"/>
        <v>0</v>
      </c>
      <c r="VBO9" s="26">
        <f t="shared" si="225"/>
        <v>0</v>
      </c>
      <c r="VBP9" s="26">
        <f t="shared" si="225"/>
        <v>0</v>
      </c>
      <c r="VBQ9" s="26">
        <f t="shared" si="225"/>
        <v>0</v>
      </c>
      <c r="VBR9" s="26">
        <f t="shared" si="225"/>
        <v>0</v>
      </c>
      <c r="VBS9" s="26">
        <f t="shared" si="225"/>
        <v>0</v>
      </c>
      <c r="VBT9" s="26">
        <f t="shared" si="225"/>
        <v>0</v>
      </c>
      <c r="VBU9" s="26">
        <f t="shared" si="225"/>
        <v>0</v>
      </c>
      <c r="VBV9" s="26">
        <f t="shared" si="225"/>
        <v>0</v>
      </c>
      <c r="VBW9" s="26">
        <f t="shared" si="225"/>
        <v>0</v>
      </c>
      <c r="VBX9" s="26">
        <f t="shared" si="225"/>
        <v>0</v>
      </c>
      <c r="VBY9" s="26">
        <f t="shared" si="225"/>
        <v>0</v>
      </c>
      <c r="VBZ9" s="26">
        <f t="shared" si="225"/>
        <v>0</v>
      </c>
      <c r="VCA9" s="26">
        <f t="shared" si="225"/>
        <v>0</v>
      </c>
      <c r="VCB9" s="26">
        <f t="shared" si="225"/>
        <v>0</v>
      </c>
      <c r="VCC9" s="26">
        <f t="shared" si="225"/>
        <v>0</v>
      </c>
      <c r="VCD9" s="26">
        <f t="shared" si="225"/>
        <v>0</v>
      </c>
      <c r="VCE9" s="26">
        <f t="shared" si="225"/>
        <v>0</v>
      </c>
      <c r="VCF9" s="26">
        <f t="shared" si="225"/>
        <v>0</v>
      </c>
      <c r="VCG9" s="26">
        <f t="shared" si="225"/>
        <v>0</v>
      </c>
      <c r="VCH9" s="26">
        <f t="shared" si="225"/>
        <v>0</v>
      </c>
      <c r="VCI9" s="26">
        <f t="shared" si="225"/>
        <v>0</v>
      </c>
      <c r="VCJ9" s="26">
        <f t="shared" si="225"/>
        <v>0</v>
      </c>
      <c r="VCK9" s="26">
        <f t="shared" si="225"/>
        <v>0</v>
      </c>
      <c r="VCL9" s="26">
        <f t="shared" si="225"/>
        <v>0</v>
      </c>
      <c r="VCM9" s="26">
        <f t="shared" si="225"/>
        <v>0</v>
      </c>
      <c r="VCN9" s="26">
        <f t="shared" si="225"/>
        <v>0</v>
      </c>
      <c r="VCO9" s="26">
        <f t="shared" si="225"/>
        <v>0</v>
      </c>
      <c r="VCP9" s="26">
        <f t="shared" si="225"/>
        <v>0</v>
      </c>
      <c r="VCQ9" s="26">
        <f t="shared" si="225"/>
        <v>0</v>
      </c>
      <c r="VCR9" s="26">
        <f t="shared" si="225"/>
        <v>0</v>
      </c>
      <c r="VCS9" s="26">
        <f t="shared" si="225"/>
        <v>0</v>
      </c>
      <c r="VCT9" s="26">
        <f t="shared" si="225"/>
        <v>0</v>
      </c>
      <c r="VCU9" s="26">
        <f t="shared" si="225"/>
        <v>0</v>
      </c>
      <c r="VCV9" s="26">
        <f t="shared" si="225"/>
        <v>0</v>
      </c>
      <c r="VCW9" s="26">
        <f t="shared" si="225"/>
        <v>0</v>
      </c>
      <c r="VCX9" s="26">
        <f t="shared" si="225"/>
        <v>0</v>
      </c>
      <c r="VCY9" s="26">
        <f t="shared" si="225"/>
        <v>0</v>
      </c>
      <c r="VCZ9" s="26">
        <f t="shared" si="225"/>
        <v>0</v>
      </c>
      <c r="VDA9" s="26">
        <f t="shared" si="225"/>
        <v>0</v>
      </c>
      <c r="VDB9" s="26">
        <f t="shared" si="225"/>
        <v>0</v>
      </c>
      <c r="VDC9" s="26">
        <f t="shared" si="225"/>
        <v>0</v>
      </c>
      <c r="VDD9" s="26">
        <f t="shared" si="225"/>
        <v>0</v>
      </c>
      <c r="VDE9" s="26">
        <f t="shared" si="225"/>
        <v>0</v>
      </c>
      <c r="VDF9" s="26">
        <f t="shared" si="225"/>
        <v>0</v>
      </c>
      <c r="VDG9" s="26">
        <f t="shared" si="225"/>
        <v>0</v>
      </c>
      <c r="VDH9" s="26">
        <f t="shared" si="225"/>
        <v>0</v>
      </c>
      <c r="VDI9" s="26">
        <f t="shared" si="225"/>
        <v>0</v>
      </c>
      <c r="VDJ9" s="26">
        <f t="shared" si="225"/>
        <v>0</v>
      </c>
      <c r="VDK9" s="26">
        <f t="shared" si="225"/>
        <v>0</v>
      </c>
      <c r="VDL9" s="26">
        <f t="shared" si="225"/>
        <v>0</v>
      </c>
      <c r="VDM9" s="26">
        <f t="shared" si="225"/>
        <v>0</v>
      </c>
      <c r="VDN9" s="26">
        <f t="shared" si="225"/>
        <v>0</v>
      </c>
      <c r="VDO9" s="26">
        <f t="shared" si="225"/>
        <v>0</v>
      </c>
      <c r="VDP9" s="26">
        <f t="shared" si="225"/>
        <v>0</v>
      </c>
      <c r="VDQ9" s="26">
        <f t="shared" si="225"/>
        <v>0</v>
      </c>
      <c r="VDR9" s="26">
        <f t="shared" si="225"/>
        <v>0</v>
      </c>
      <c r="VDS9" s="26">
        <f t="shared" si="225"/>
        <v>0</v>
      </c>
      <c r="VDT9" s="26">
        <f t="shared" si="225"/>
        <v>0</v>
      </c>
      <c r="VDU9" s="26">
        <f t="shared" si="225"/>
        <v>0</v>
      </c>
      <c r="VDV9" s="26">
        <f t="shared" si="225"/>
        <v>0</v>
      </c>
      <c r="VDW9" s="26">
        <f t="shared" ref="VDW9:VGH9" si="226">VDU9+VDS9</f>
        <v>0</v>
      </c>
      <c r="VDX9" s="26">
        <f t="shared" si="226"/>
        <v>0</v>
      </c>
      <c r="VDY9" s="26">
        <f t="shared" si="226"/>
        <v>0</v>
      </c>
      <c r="VDZ9" s="26">
        <f t="shared" si="226"/>
        <v>0</v>
      </c>
      <c r="VEA9" s="26">
        <f t="shared" si="226"/>
        <v>0</v>
      </c>
      <c r="VEB9" s="26">
        <f t="shared" si="226"/>
        <v>0</v>
      </c>
      <c r="VEC9" s="26">
        <f t="shared" si="226"/>
        <v>0</v>
      </c>
      <c r="VED9" s="26">
        <f t="shared" si="226"/>
        <v>0</v>
      </c>
      <c r="VEE9" s="26">
        <f t="shared" si="226"/>
        <v>0</v>
      </c>
      <c r="VEF9" s="26">
        <f t="shared" si="226"/>
        <v>0</v>
      </c>
      <c r="VEG9" s="26">
        <f t="shared" si="226"/>
        <v>0</v>
      </c>
      <c r="VEH9" s="26">
        <f t="shared" si="226"/>
        <v>0</v>
      </c>
      <c r="VEI9" s="26">
        <f t="shared" si="226"/>
        <v>0</v>
      </c>
      <c r="VEJ9" s="26">
        <f t="shared" si="226"/>
        <v>0</v>
      </c>
      <c r="VEK9" s="26">
        <f t="shared" si="226"/>
        <v>0</v>
      </c>
      <c r="VEL9" s="26">
        <f t="shared" si="226"/>
        <v>0</v>
      </c>
      <c r="VEM9" s="26">
        <f t="shared" si="226"/>
        <v>0</v>
      </c>
      <c r="VEN9" s="26">
        <f t="shared" si="226"/>
        <v>0</v>
      </c>
      <c r="VEO9" s="26">
        <f t="shared" si="226"/>
        <v>0</v>
      </c>
      <c r="VEP9" s="26">
        <f t="shared" si="226"/>
        <v>0</v>
      </c>
      <c r="VEQ9" s="26">
        <f t="shared" si="226"/>
        <v>0</v>
      </c>
      <c r="VER9" s="26">
        <f t="shared" si="226"/>
        <v>0</v>
      </c>
      <c r="VES9" s="26">
        <f t="shared" si="226"/>
        <v>0</v>
      </c>
      <c r="VET9" s="26">
        <f t="shared" si="226"/>
        <v>0</v>
      </c>
      <c r="VEU9" s="26">
        <f t="shared" si="226"/>
        <v>0</v>
      </c>
      <c r="VEV9" s="26">
        <f t="shared" si="226"/>
        <v>0</v>
      </c>
      <c r="VEW9" s="26">
        <f t="shared" si="226"/>
        <v>0</v>
      </c>
      <c r="VEX9" s="26">
        <f t="shared" si="226"/>
        <v>0</v>
      </c>
      <c r="VEY9" s="26">
        <f t="shared" si="226"/>
        <v>0</v>
      </c>
      <c r="VEZ9" s="26">
        <f t="shared" si="226"/>
        <v>0</v>
      </c>
      <c r="VFA9" s="26">
        <f t="shared" si="226"/>
        <v>0</v>
      </c>
      <c r="VFB9" s="26">
        <f t="shared" si="226"/>
        <v>0</v>
      </c>
      <c r="VFC9" s="26">
        <f t="shared" si="226"/>
        <v>0</v>
      </c>
      <c r="VFD9" s="26">
        <f t="shared" si="226"/>
        <v>0</v>
      </c>
      <c r="VFE9" s="26">
        <f t="shared" si="226"/>
        <v>0</v>
      </c>
      <c r="VFF9" s="26">
        <f t="shared" si="226"/>
        <v>0</v>
      </c>
      <c r="VFG9" s="26">
        <f t="shared" si="226"/>
        <v>0</v>
      </c>
      <c r="VFH9" s="26">
        <f t="shared" si="226"/>
        <v>0</v>
      </c>
      <c r="VFI9" s="26">
        <f t="shared" si="226"/>
        <v>0</v>
      </c>
      <c r="VFJ9" s="26">
        <f t="shared" si="226"/>
        <v>0</v>
      </c>
      <c r="VFK9" s="26">
        <f t="shared" si="226"/>
        <v>0</v>
      </c>
      <c r="VFL9" s="26">
        <f t="shared" si="226"/>
        <v>0</v>
      </c>
      <c r="VFM9" s="26">
        <f t="shared" si="226"/>
        <v>0</v>
      </c>
      <c r="VFN9" s="26">
        <f t="shared" si="226"/>
        <v>0</v>
      </c>
      <c r="VFO9" s="26">
        <f t="shared" si="226"/>
        <v>0</v>
      </c>
      <c r="VFP9" s="26">
        <f t="shared" si="226"/>
        <v>0</v>
      </c>
      <c r="VFQ9" s="26">
        <f t="shared" si="226"/>
        <v>0</v>
      </c>
      <c r="VFR9" s="26">
        <f t="shared" si="226"/>
        <v>0</v>
      </c>
      <c r="VFS9" s="26">
        <f t="shared" si="226"/>
        <v>0</v>
      </c>
      <c r="VFT9" s="26">
        <f t="shared" si="226"/>
        <v>0</v>
      </c>
      <c r="VFU9" s="26">
        <f t="shared" si="226"/>
        <v>0</v>
      </c>
      <c r="VFV9" s="26">
        <f t="shared" si="226"/>
        <v>0</v>
      </c>
      <c r="VFW9" s="26">
        <f t="shared" si="226"/>
        <v>0</v>
      </c>
      <c r="VFX9" s="26">
        <f t="shared" si="226"/>
        <v>0</v>
      </c>
      <c r="VFY9" s="26">
        <f t="shared" si="226"/>
        <v>0</v>
      </c>
      <c r="VFZ9" s="26">
        <f t="shared" si="226"/>
        <v>0</v>
      </c>
      <c r="VGA9" s="26">
        <f t="shared" si="226"/>
        <v>0</v>
      </c>
      <c r="VGB9" s="26">
        <f t="shared" si="226"/>
        <v>0</v>
      </c>
      <c r="VGC9" s="26">
        <f t="shared" si="226"/>
        <v>0</v>
      </c>
      <c r="VGD9" s="26">
        <f t="shared" si="226"/>
        <v>0</v>
      </c>
      <c r="VGE9" s="26">
        <f t="shared" si="226"/>
        <v>0</v>
      </c>
      <c r="VGF9" s="26">
        <f t="shared" si="226"/>
        <v>0</v>
      </c>
      <c r="VGG9" s="26">
        <f t="shared" si="226"/>
        <v>0</v>
      </c>
      <c r="VGH9" s="26">
        <f t="shared" si="226"/>
        <v>0</v>
      </c>
      <c r="VGI9" s="26">
        <f t="shared" ref="VGI9:VIT9" si="227">VGG9+VGE9</f>
        <v>0</v>
      </c>
      <c r="VGJ9" s="26">
        <f t="shared" si="227"/>
        <v>0</v>
      </c>
      <c r="VGK9" s="26">
        <f t="shared" si="227"/>
        <v>0</v>
      </c>
      <c r="VGL9" s="26">
        <f t="shared" si="227"/>
        <v>0</v>
      </c>
      <c r="VGM9" s="26">
        <f t="shared" si="227"/>
        <v>0</v>
      </c>
      <c r="VGN9" s="26">
        <f t="shared" si="227"/>
        <v>0</v>
      </c>
      <c r="VGO9" s="26">
        <f t="shared" si="227"/>
        <v>0</v>
      </c>
      <c r="VGP9" s="26">
        <f t="shared" si="227"/>
        <v>0</v>
      </c>
      <c r="VGQ9" s="26">
        <f t="shared" si="227"/>
        <v>0</v>
      </c>
      <c r="VGR9" s="26">
        <f t="shared" si="227"/>
        <v>0</v>
      </c>
      <c r="VGS9" s="26">
        <f t="shared" si="227"/>
        <v>0</v>
      </c>
      <c r="VGT9" s="26">
        <f t="shared" si="227"/>
        <v>0</v>
      </c>
      <c r="VGU9" s="26">
        <f t="shared" si="227"/>
        <v>0</v>
      </c>
      <c r="VGV9" s="26">
        <f t="shared" si="227"/>
        <v>0</v>
      </c>
      <c r="VGW9" s="26">
        <f t="shared" si="227"/>
        <v>0</v>
      </c>
      <c r="VGX9" s="26">
        <f t="shared" si="227"/>
        <v>0</v>
      </c>
      <c r="VGY9" s="26">
        <f t="shared" si="227"/>
        <v>0</v>
      </c>
      <c r="VGZ9" s="26">
        <f t="shared" si="227"/>
        <v>0</v>
      </c>
      <c r="VHA9" s="26">
        <f t="shared" si="227"/>
        <v>0</v>
      </c>
      <c r="VHB9" s="26">
        <f t="shared" si="227"/>
        <v>0</v>
      </c>
      <c r="VHC9" s="26">
        <f t="shared" si="227"/>
        <v>0</v>
      </c>
      <c r="VHD9" s="26">
        <f t="shared" si="227"/>
        <v>0</v>
      </c>
      <c r="VHE9" s="26">
        <f t="shared" si="227"/>
        <v>0</v>
      </c>
      <c r="VHF9" s="26">
        <f t="shared" si="227"/>
        <v>0</v>
      </c>
      <c r="VHG9" s="26">
        <f t="shared" si="227"/>
        <v>0</v>
      </c>
      <c r="VHH9" s="26">
        <f t="shared" si="227"/>
        <v>0</v>
      </c>
      <c r="VHI9" s="26">
        <f t="shared" si="227"/>
        <v>0</v>
      </c>
      <c r="VHJ9" s="26">
        <f t="shared" si="227"/>
        <v>0</v>
      </c>
      <c r="VHK9" s="26">
        <f t="shared" si="227"/>
        <v>0</v>
      </c>
      <c r="VHL9" s="26">
        <f t="shared" si="227"/>
        <v>0</v>
      </c>
      <c r="VHM9" s="26">
        <f t="shared" si="227"/>
        <v>0</v>
      </c>
      <c r="VHN9" s="26">
        <f t="shared" si="227"/>
        <v>0</v>
      </c>
      <c r="VHO9" s="26">
        <f t="shared" si="227"/>
        <v>0</v>
      </c>
      <c r="VHP9" s="26">
        <f t="shared" si="227"/>
        <v>0</v>
      </c>
      <c r="VHQ9" s="26">
        <f t="shared" si="227"/>
        <v>0</v>
      </c>
      <c r="VHR9" s="26">
        <f t="shared" si="227"/>
        <v>0</v>
      </c>
      <c r="VHS9" s="26">
        <f t="shared" si="227"/>
        <v>0</v>
      </c>
      <c r="VHT9" s="26">
        <f t="shared" si="227"/>
        <v>0</v>
      </c>
      <c r="VHU9" s="26">
        <f t="shared" si="227"/>
        <v>0</v>
      </c>
      <c r="VHV9" s="26">
        <f t="shared" si="227"/>
        <v>0</v>
      </c>
      <c r="VHW9" s="26">
        <f t="shared" si="227"/>
        <v>0</v>
      </c>
      <c r="VHX9" s="26">
        <f t="shared" si="227"/>
        <v>0</v>
      </c>
      <c r="VHY9" s="26">
        <f t="shared" si="227"/>
        <v>0</v>
      </c>
      <c r="VHZ9" s="26">
        <f t="shared" si="227"/>
        <v>0</v>
      </c>
      <c r="VIA9" s="26">
        <f t="shared" si="227"/>
        <v>0</v>
      </c>
      <c r="VIB9" s="26">
        <f t="shared" si="227"/>
        <v>0</v>
      </c>
      <c r="VIC9" s="26">
        <f t="shared" si="227"/>
        <v>0</v>
      </c>
      <c r="VID9" s="26">
        <f t="shared" si="227"/>
        <v>0</v>
      </c>
      <c r="VIE9" s="26">
        <f t="shared" si="227"/>
        <v>0</v>
      </c>
      <c r="VIF9" s="26">
        <f t="shared" si="227"/>
        <v>0</v>
      </c>
      <c r="VIG9" s="26">
        <f t="shared" si="227"/>
        <v>0</v>
      </c>
      <c r="VIH9" s="26">
        <f t="shared" si="227"/>
        <v>0</v>
      </c>
      <c r="VII9" s="26">
        <f t="shared" si="227"/>
        <v>0</v>
      </c>
      <c r="VIJ9" s="26">
        <f t="shared" si="227"/>
        <v>0</v>
      </c>
      <c r="VIK9" s="26">
        <f t="shared" si="227"/>
        <v>0</v>
      </c>
      <c r="VIL9" s="26">
        <f t="shared" si="227"/>
        <v>0</v>
      </c>
      <c r="VIM9" s="26">
        <f t="shared" si="227"/>
        <v>0</v>
      </c>
      <c r="VIN9" s="26">
        <f t="shared" si="227"/>
        <v>0</v>
      </c>
      <c r="VIO9" s="26">
        <f t="shared" si="227"/>
        <v>0</v>
      </c>
      <c r="VIP9" s="26">
        <f t="shared" si="227"/>
        <v>0</v>
      </c>
      <c r="VIQ9" s="26">
        <f t="shared" si="227"/>
        <v>0</v>
      </c>
      <c r="VIR9" s="26">
        <f t="shared" si="227"/>
        <v>0</v>
      </c>
      <c r="VIS9" s="26">
        <f t="shared" si="227"/>
        <v>0</v>
      </c>
      <c r="VIT9" s="26">
        <f t="shared" si="227"/>
        <v>0</v>
      </c>
      <c r="VIU9" s="26">
        <f t="shared" ref="VIU9:VLF9" si="228">VIS9+VIQ9</f>
        <v>0</v>
      </c>
      <c r="VIV9" s="26">
        <f t="shared" si="228"/>
        <v>0</v>
      </c>
      <c r="VIW9" s="26">
        <f t="shared" si="228"/>
        <v>0</v>
      </c>
      <c r="VIX9" s="26">
        <f t="shared" si="228"/>
        <v>0</v>
      </c>
      <c r="VIY9" s="26">
        <f t="shared" si="228"/>
        <v>0</v>
      </c>
      <c r="VIZ9" s="26">
        <f t="shared" si="228"/>
        <v>0</v>
      </c>
      <c r="VJA9" s="26">
        <f t="shared" si="228"/>
        <v>0</v>
      </c>
      <c r="VJB9" s="26">
        <f t="shared" si="228"/>
        <v>0</v>
      </c>
      <c r="VJC9" s="26">
        <f t="shared" si="228"/>
        <v>0</v>
      </c>
      <c r="VJD9" s="26">
        <f t="shared" si="228"/>
        <v>0</v>
      </c>
      <c r="VJE9" s="26">
        <f t="shared" si="228"/>
        <v>0</v>
      </c>
      <c r="VJF9" s="26">
        <f t="shared" si="228"/>
        <v>0</v>
      </c>
      <c r="VJG9" s="26">
        <f t="shared" si="228"/>
        <v>0</v>
      </c>
      <c r="VJH9" s="26">
        <f t="shared" si="228"/>
        <v>0</v>
      </c>
      <c r="VJI9" s="26">
        <f t="shared" si="228"/>
        <v>0</v>
      </c>
      <c r="VJJ9" s="26">
        <f t="shared" si="228"/>
        <v>0</v>
      </c>
      <c r="VJK9" s="26">
        <f t="shared" si="228"/>
        <v>0</v>
      </c>
      <c r="VJL9" s="26">
        <f t="shared" si="228"/>
        <v>0</v>
      </c>
      <c r="VJM9" s="26">
        <f t="shared" si="228"/>
        <v>0</v>
      </c>
      <c r="VJN9" s="26">
        <f t="shared" si="228"/>
        <v>0</v>
      </c>
      <c r="VJO9" s="26">
        <f t="shared" si="228"/>
        <v>0</v>
      </c>
      <c r="VJP9" s="26">
        <f t="shared" si="228"/>
        <v>0</v>
      </c>
      <c r="VJQ9" s="26">
        <f t="shared" si="228"/>
        <v>0</v>
      </c>
      <c r="VJR9" s="26">
        <f t="shared" si="228"/>
        <v>0</v>
      </c>
      <c r="VJS9" s="26">
        <f t="shared" si="228"/>
        <v>0</v>
      </c>
      <c r="VJT9" s="26">
        <f t="shared" si="228"/>
        <v>0</v>
      </c>
      <c r="VJU9" s="26">
        <f t="shared" si="228"/>
        <v>0</v>
      </c>
      <c r="VJV9" s="26">
        <f t="shared" si="228"/>
        <v>0</v>
      </c>
      <c r="VJW9" s="26">
        <f t="shared" si="228"/>
        <v>0</v>
      </c>
      <c r="VJX9" s="26">
        <f t="shared" si="228"/>
        <v>0</v>
      </c>
      <c r="VJY9" s="26">
        <f t="shared" si="228"/>
        <v>0</v>
      </c>
      <c r="VJZ9" s="26">
        <f t="shared" si="228"/>
        <v>0</v>
      </c>
      <c r="VKA9" s="26">
        <f t="shared" si="228"/>
        <v>0</v>
      </c>
      <c r="VKB9" s="26">
        <f t="shared" si="228"/>
        <v>0</v>
      </c>
      <c r="VKC9" s="26">
        <f t="shared" si="228"/>
        <v>0</v>
      </c>
      <c r="VKD9" s="26">
        <f t="shared" si="228"/>
        <v>0</v>
      </c>
      <c r="VKE9" s="26">
        <f t="shared" si="228"/>
        <v>0</v>
      </c>
      <c r="VKF9" s="26">
        <f t="shared" si="228"/>
        <v>0</v>
      </c>
      <c r="VKG9" s="26">
        <f t="shared" si="228"/>
        <v>0</v>
      </c>
      <c r="VKH9" s="26">
        <f t="shared" si="228"/>
        <v>0</v>
      </c>
      <c r="VKI9" s="26">
        <f t="shared" si="228"/>
        <v>0</v>
      </c>
      <c r="VKJ9" s="26">
        <f t="shared" si="228"/>
        <v>0</v>
      </c>
      <c r="VKK9" s="26">
        <f t="shared" si="228"/>
        <v>0</v>
      </c>
      <c r="VKL9" s="26">
        <f t="shared" si="228"/>
        <v>0</v>
      </c>
      <c r="VKM9" s="26">
        <f t="shared" si="228"/>
        <v>0</v>
      </c>
      <c r="VKN9" s="26">
        <f t="shared" si="228"/>
        <v>0</v>
      </c>
      <c r="VKO9" s="26">
        <f t="shared" si="228"/>
        <v>0</v>
      </c>
      <c r="VKP9" s="26">
        <f t="shared" si="228"/>
        <v>0</v>
      </c>
      <c r="VKQ9" s="26">
        <f t="shared" si="228"/>
        <v>0</v>
      </c>
      <c r="VKR9" s="26">
        <f t="shared" si="228"/>
        <v>0</v>
      </c>
      <c r="VKS9" s="26">
        <f t="shared" si="228"/>
        <v>0</v>
      </c>
      <c r="VKT9" s="26">
        <f t="shared" si="228"/>
        <v>0</v>
      </c>
      <c r="VKU9" s="26">
        <f t="shared" si="228"/>
        <v>0</v>
      </c>
      <c r="VKV9" s="26">
        <f t="shared" si="228"/>
        <v>0</v>
      </c>
      <c r="VKW9" s="26">
        <f t="shared" si="228"/>
        <v>0</v>
      </c>
      <c r="VKX9" s="26">
        <f t="shared" si="228"/>
        <v>0</v>
      </c>
      <c r="VKY9" s="26">
        <f t="shared" si="228"/>
        <v>0</v>
      </c>
      <c r="VKZ9" s="26">
        <f t="shared" si="228"/>
        <v>0</v>
      </c>
      <c r="VLA9" s="26">
        <f t="shared" si="228"/>
        <v>0</v>
      </c>
      <c r="VLB9" s="26">
        <f t="shared" si="228"/>
        <v>0</v>
      </c>
      <c r="VLC9" s="26">
        <f t="shared" si="228"/>
        <v>0</v>
      </c>
      <c r="VLD9" s="26">
        <f t="shared" si="228"/>
        <v>0</v>
      </c>
      <c r="VLE9" s="26">
        <f t="shared" si="228"/>
        <v>0</v>
      </c>
      <c r="VLF9" s="26">
        <f t="shared" si="228"/>
        <v>0</v>
      </c>
      <c r="VLG9" s="26">
        <f t="shared" ref="VLG9:VNR9" si="229">VLE9+VLC9</f>
        <v>0</v>
      </c>
      <c r="VLH9" s="26">
        <f t="shared" si="229"/>
        <v>0</v>
      </c>
      <c r="VLI9" s="26">
        <f t="shared" si="229"/>
        <v>0</v>
      </c>
      <c r="VLJ9" s="26">
        <f t="shared" si="229"/>
        <v>0</v>
      </c>
      <c r="VLK9" s="26">
        <f t="shared" si="229"/>
        <v>0</v>
      </c>
      <c r="VLL9" s="26">
        <f t="shared" si="229"/>
        <v>0</v>
      </c>
      <c r="VLM9" s="26">
        <f t="shared" si="229"/>
        <v>0</v>
      </c>
      <c r="VLN9" s="26">
        <f t="shared" si="229"/>
        <v>0</v>
      </c>
      <c r="VLO9" s="26">
        <f t="shared" si="229"/>
        <v>0</v>
      </c>
      <c r="VLP9" s="26">
        <f t="shared" si="229"/>
        <v>0</v>
      </c>
      <c r="VLQ9" s="26">
        <f t="shared" si="229"/>
        <v>0</v>
      </c>
      <c r="VLR9" s="26">
        <f t="shared" si="229"/>
        <v>0</v>
      </c>
      <c r="VLS9" s="26">
        <f t="shared" si="229"/>
        <v>0</v>
      </c>
      <c r="VLT9" s="26">
        <f t="shared" si="229"/>
        <v>0</v>
      </c>
      <c r="VLU9" s="26">
        <f t="shared" si="229"/>
        <v>0</v>
      </c>
      <c r="VLV9" s="26">
        <f t="shared" si="229"/>
        <v>0</v>
      </c>
      <c r="VLW9" s="26">
        <f t="shared" si="229"/>
        <v>0</v>
      </c>
      <c r="VLX9" s="26">
        <f t="shared" si="229"/>
        <v>0</v>
      </c>
      <c r="VLY9" s="26">
        <f t="shared" si="229"/>
        <v>0</v>
      </c>
      <c r="VLZ9" s="26">
        <f t="shared" si="229"/>
        <v>0</v>
      </c>
      <c r="VMA9" s="26">
        <f t="shared" si="229"/>
        <v>0</v>
      </c>
      <c r="VMB9" s="26">
        <f t="shared" si="229"/>
        <v>0</v>
      </c>
      <c r="VMC9" s="26">
        <f t="shared" si="229"/>
        <v>0</v>
      </c>
      <c r="VMD9" s="26">
        <f t="shared" si="229"/>
        <v>0</v>
      </c>
      <c r="VME9" s="26">
        <f t="shared" si="229"/>
        <v>0</v>
      </c>
      <c r="VMF9" s="26">
        <f t="shared" si="229"/>
        <v>0</v>
      </c>
      <c r="VMG9" s="26">
        <f t="shared" si="229"/>
        <v>0</v>
      </c>
      <c r="VMH9" s="26">
        <f t="shared" si="229"/>
        <v>0</v>
      </c>
      <c r="VMI9" s="26">
        <f t="shared" si="229"/>
        <v>0</v>
      </c>
      <c r="VMJ9" s="26">
        <f t="shared" si="229"/>
        <v>0</v>
      </c>
      <c r="VMK9" s="26">
        <f t="shared" si="229"/>
        <v>0</v>
      </c>
      <c r="VML9" s="26">
        <f t="shared" si="229"/>
        <v>0</v>
      </c>
      <c r="VMM9" s="26">
        <f t="shared" si="229"/>
        <v>0</v>
      </c>
      <c r="VMN9" s="26">
        <f t="shared" si="229"/>
        <v>0</v>
      </c>
      <c r="VMO9" s="26">
        <f t="shared" si="229"/>
        <v>0</v>
      </c>
      <c r="VMP9" s="26">
        <f t="shared" si="229"/>
        <v>0</v>
      </c>
      <c r="VMQ9" s="26">
        <f t="shared" si="229"/>
        <v>0</v>
      </c>
      <c r="VMR9" s="26">
        <f t="shared" si="229"/>
        <v>0</v>
      </c>
      <c r="VMS9" s="26">
        <f t="shared" si="229"/>
        <v>0</v>
      </c>
      <c r="VMT9" s="26">
        <f t="shared" si="229"/>
        <v>0</v>
      </c>
      <c r="VMU9" s="26">
        <f t="shared" si="229"/>
        <v>0</v>
      </c>
      <c r="VMV9" s="26">
        <f t="shared" si="229"/>
        <v>0</v>
      </c>
      <c r="VMW9" s="26">
        <f t="shared" si="229"/>
        <v>0</v>
      </c>
      <c r="VMX9" s="26">
        <f t="shared" si="229"/>
        <v>0</v>
      </c>
      <c r="VMY9" s="26">
        <f t="shared" si="229"/>
        <v>0</v>
      </c>
      <c r="VMZ9" s="26">
        <f t="shared" si="229"/>
        <v>0</v>
      </c>
      <c r="VNA9" s="26">
        <f t="shared" si="229"/>
        <v>0</v>
      </c>
      <c r="VNB9" s="26">
        <f t="shared" si="229"/>
        <v>0</v>
      </c>
      <c r="VNC9" s="26">
        <f t="shared" si="229"/>
        <v>0</v>
      </c>
      <c r="VND9" s="26">
        <f t="shared" si="229"/>
        <v>0</v>
      </c>
      <c r="VNE9" s="26">
        <f t="shared" si="229"/>
        <v>0</v>
      </c>
      <c r="VNF9" s="26">
        <f t="shared" si="229"/>
        <v>0</v>
      </c>
      <c r="VNG9" s="26">
        <f t="shared" si="229"/>
        <v>0</v>
      </c>
      <c r="VNH9" s="26">
        <f t="shared" si="229"/>
        <v>0</v>
      </c>
      <c r="VNI9" s="26">
        <f t="shared" si="229"/>
        <v>0</v>
      </c>
      <c r="VNJ9" s="26">
        <f t="shared" si="229"/>
        <v>0</v>
      </c>
      <c r="VNK9" s="26">
        <f t="shared" si="229"/>
        <v>0</v>
      </c>
      <c r="VNL9" s="26">
        <f t="shared" si="229"/>
        <v>0</v>
      </c>
      <c r="VNM9" s="26">
        <f t="shared" si="229"/>
        <v>0</v>
      </c>
      <c r="VNN9" s="26">
        <f t="shared" si="229"/>
        <v>0</v>
      </c>
      <c r="VNO9" s="26">
        <f t="shared" si="229"/>
        <v>0</v>
      </c>
      <c r="VNP9" s="26">
        <f t="shared" si="229"/>
        <v>0</v>
      </c>
      <c r="VNQ9" s="26">
        <f t="shared" si="229"/>
        <v>0</v>
      </c>
      <c r="VNR9" s="26">
        <f t="shared" si="229"/>
        <v>0</v>
      </c>
      <c r="VNS9" s="26">
        <f t="shared" ref="VNS9:VQD9" si="230">VNQ9+VNO9</f>
        <v>0</v>
      </c>
      <c r="VNT9" s="26">
        <f t="shared" si="230"/>
        <v>0</v>
      </c>
      <c r="VNU9" s="26">
        <f t="shared" si="230"/>
        <v>0</v>
      </c>
      <c r="VNV9" s="26">
        <f t="shared" si="230"/>
        <v>0</v>
      </c>
      <c r="VNW9" s="26">
        <f t="shared" si="230"/>
        <v>0</v>
      </c>
      <c r="VNX9" s="26">
        <f t="shared" si="230"/>
        <v>0</v>
      </c>
      <c r="VNY9" s="26">
        <f t="shared" si="230"/>
        <v>0</v>
      </c>
      <c r="VNZ9" s="26">
        <f t="shared" si="230"/>
        <v>0</v>
      </c>
      <c r="VOA9" s="26">
        <f t="shared" si="230"/>
        <v>0</v>
      </c>
      <c r="VOB9" s="26">
        <f t="shared" si="230"/>
        <v>0</v>
      </c>
      <c r="VOC9" s="26">
        <f t="shared" si="230"/>
        <v>0</v>
      </c>
      <c r="VOD9" s="26">
        <f t="shared" si="230"/>
        <v>0</v>
      </c>
      <c r="VOE9" s="26">
        <f t="shared" si="230"/>
        <v>0</v>
      </c>
      <c r="VOF9" s="26">
        <f t="shared" si="230"/>
        <v>0</v>
      </c>
      <c r="VOG9" s="26">
        <f t="shared" si="230"/>
        <v>0</v>
      </c>
      <c r="VOH9" s="26">
        <f t="shared" si="230"/>
        <v>0</v>
      </c>
      <c r="VOI9" s="26">
        <f t="shared" si="230"/>
        <v>0</v>
      </c>
      <c r="VOJ9" s="26">
        <f t="shared" si="230"/>
        <v>0</v>
      </c>
      <c r="VOK9" s="26">
        <f t="shared" si="230"/>
        <v>0</v>
      </c>
      <c r="VOL9" s="26">
        <f t="shared" si="230"/>
        <v>0</v>
      </c>
      <c r="VOM9" s="26">
        <f t="shared" si="230"/>
        <v>0</v>
      </c>
      <c r="VON9" s="26">
        <f t="shared" si="230"/>
        <v>0</v>
      </c>
      <c r="VOO9" s="26">
        <f t="shared" si="230"/>
        <v>0</v>
      </c>
      <c r="VOP9" s="26">
        <f t="shared" si="230"/>
        <v>0</v>
      </c>
      <c r="VOQ9" s="26">
        <f t="shared" si="230"/>
        <v>0</v>
      </c>
      <c r="VOR9" s="26">
        <f t="shared" si="230"/>
        <v>0</v>
      </c>
      <c r="VOS9" s="26">
        <f t="shared" si="230"/>
        <v>0</v>
      </c>
      <c r="VOT9" s="26">
        <f t="shared" si="230"/>
        <v>0</v>
      </c>
      <c r="VOU9" s="26">
        <f t="shared" si="230"/>
        <v>0</v>
      </c>
      <c r="VOV9" s="26">
        <f t="shared" si="230"/>
        <v>0</v>
      </c>
      <c r="VOW9" s="26">
        <f t="shared" si="230"/>
        <v>0</v>
      </c>
      <c r="VOX9" s="26">
        <f t="shared" si="230"/>
        <v>0</v>
      </c>
      <c r="VOY9" s="26">
        <f t="shared" si="230"/>
        <v>0</v>
      </c>
      <c r="VOZ9" s="26">
        <f t="shared" si="230"/>
        <v>0</v>
      </c>
      <c r="VPA9" s="26">
        <f t="shared" si="230"/>
        <v>0</v>
      </c>
      <c r="VPB9" s="26">
        <f t="shared" si="230"/>
        <v>0</v>
      </c>
      <c r="VPC9" s="26">
        <f t="shared" si="230"/>
        <v>0</v>
      </c>
      <c r="VPD9" s="26">
        <f t="shared" si="230"/>
        <v>0</v>
      </c>
      <c r="VPE9" s="26">
        <f t="shared" si="230"/>
        <v>0</v>
      </c>
      <c r="VPF9" s="26">
        <f t="shared" si="230"/>
        <v>0</v>
      </c>
      <c r="VPG9" s="26">
        <f t="shared" si="230"/>
        <v>0</v>
      </c>
      <c r="VPH9" s="26">
        <f t="shared" si="230"/>
        <v>0</v>
      </c>
      <c r="VPI9" s="26">
        <f t="shared" si="230"/>
        <v>0</v>
      </c>
      <c r="VPJ9" s="26">
        <f t="shared" si="230"/>
        <v>0</v>
      </c>
      <c r="VPK9" s="26">
        <f t="shared" si="230"/>
        <v>0</v>
      </c>
      <c r="VPL9" s="26">
        <f t="shared" si="230"/>
        <v>0</v>
      </c>
      <c r="VPM9" s="26">
        <f t="shared" si="230"/>
        <v>0</v>
      </c>
      <c r="VPN9" s="26">
        <f t="shared" si="230"/>
        <v>0</v>
      </c>
      <c r="VPO9" s="26">
        <f t="shared" si="230"/>
        <v>0</v>
      </c>
      <c r="VPP9" s="26">
        <f t="shared" si="230"/>
        <v>0</v>
      </c>
      <c r="VPQ9" s="26">
        <f t="shared" si="230"/>
        <v>0</v>
      </c>
      <c r="VPR9" s="26">
        <f t="shared" si="230"/>
        <v>0</v>
      </c>
      <c r="VPS9" s="26">
        <f t="shared" si="230"/>
        <v>0</v>
      </c>
      <c r="VPT9" s="26">
        <f t="shared" si="230"/>
        <v>0</v>
      </c>
      <c r="VPU9" s="26">
        <f t="shared" si="230"/>
        <v>0</v>
      </c>
      <c r="VPV9" s="26">
        <f t="shared" si="230"/>
        <v>0</v>
      </c>
      <c r="VPW9" s="26">
        <f t="shared" si="230"/>
        <v>0</v>
      </c>
      <c r="VPX9" s="26">
        <f t="shared" si="230"/>
        <v>0</v>
      </c>
      <c r="VPY9" s="26">
        <f t="shared" si="230"/>
        <v>0</v>
      </c>
      <c r="VPZ9" s="26">
        <f t="shared" si="230"/>
        <v>0</v>
      </c>
      <c r="VQA9" s="26">
        <f t="shared" si="230"/>
        <v>0</v>
      </c>
      <c r="VQB9" s="26">
        <f t="shared" si="230"/>
        <v>0</v>
      </c>
      <c r="VQC9" s="26">
        <f t="shared" si="230"/>
        <v>0</v>
      </c>
      <c r="VQD9" s="26">
        <f t="shared" si="230"/>
        <v>0</v>
      </c>
      <c r="VQE9" s="26">
        <f t="shared" ref="VQE9:VSP9" si="231">VQC9+VQA9</f>
        <v>0</v>
      </c>
      <c r="VQF9" s="26">
        <f t="shared" si="231"/>
        <v>0</v>
      </c>
      <c r="VQG9" s="26">
        <f t="shared" si="231"/>
        <v>0</v>
      </c>
      <c r="VQH9" s="26">
        <f t="shared" si="231"/>
        <v>0</v>
      </c>
      <c r="VQI9" s="26">
        <f t="shared" si="231"/>
        <v>0</v>
      </c>
      <c r="VQJ9" s="26">
        <f t="shared" si="231"/>
        <v>0</v>
      </c>
      <c r="VQK9" s="26">
        <f t="shared" si="231"/>
        <v>0</v>
      </c>
      <c r="VQL9" s="26">
        <f t="shared" si="231"/>
        <v>0</v>
      </c>
      <c r="VQM9" s="26">
        <f t="shared" si="231"/>
        <v>0</v>
      </c>
      <c r="VQN9" s="26">
        <f t="shared" si="231"/>
        <v>0</v>
      </c>
      <c r="VQO9" s="26">
        <f t="shared" si="231"/>
        <v>0</v>
      </c>
      <c r="VQP9" s="26">
        <f t="shared" si="231"/>
        <v>0</v>
      </c>
      <c r="VQQ9" s="26">
        <f t="shared" si="231"/>
        <v>0</v>
      </c>
      <c r="VQR9" s="26">
        <f t="shared" si="231"/>
        <v>0</v>
      </c>
      <c r="VQS9" s="26">
        <f t="shared" si="231"/>
        <v>0</v>
      </c>
      <c r="VQT9" s="26">
        <f t="shared" si="231"/>
        <v>0</v>
      </c>
      <c r="VQU9" s="26">
        <f t="shared" si="231"/>
        <v>0</v>
      </c>
      <c r="VQV9" s="26">
        <f t="shared" si="231"/>
        <v>0</v>
      </c>
      <c r="VQW9" s="26">
        <f t="shared" si="231"/>
        <v>0</v>
      </c>
      <c r="VQX9" s="26">
        <f t="shared" si="231"/>
        <v>0</v>
      </c>
      <c r="VQY9" s="26">
        <f t="shared" si="231"/>
        <v>0</v>
      </c>
      <c r="VQZ9" s="26">
        <f t="shared" si="231"/>
        <v>0</v>
      </c>
      <c r="VRA9" s="26">
        <f t="shared" si="231"/>
        <v>0</v>
      </c>
      <c r="VRB9" s="26">
        <f t="shared" si="231"/>
        <v>0</v>
      </c>
      <c r="VRC9" s="26">
        <f t="shared" si="231"/>
        <v>0</v>
      </c>
      <c r="VRD9" s="26">
        <f t="shared" si="231"/>
        <v>0</v>
      </c>
      <c r="VRE9" s="26">
        <f t="shared" si="231"/>
        <v>0</v>
      </c>
      <c r="VRF9" s="26">
        <f t="shared" si="231"/>
        <v>0</v>
      </c>
      <c r="VRG9" s="26">
        <f t="shared" si="231"/>
        <v>0</v>
      </c>
      <c r="VRH9" s="26">
        <f t="shared" si="231"/>
        <v>0</v>
      </c>
      <c r="VRI9" s="26">
        <f t="shared" si="231"/>
        <v>0</v>
      </c>
      <c r="VRJ9" s="26">
        <f t="shared" si="231"/>
        <v>0</v>
      </c>
      <c r="VRK9" s="26">
        <f t="shared" si="231"/>
        <v>0</v>
      </c>
      <c r="VRL9" s="26">
        <f t="shared" si="231"/>
        <v>0</v>
      </c>
      <c r="VRM9" s="26">
        <f t="shared" si="231"/>
        <v>0</v>
      </c>
      <c r="VRN9" s="26">
        <f t="shared" si="231"/>
        <v>0</v>
      </c>
      <c r="VRO9" s="26">
        <f t="shared" si="231"/>
        <v>0</v>
      </c>
      <c r="VRP9" s="26">
        <f t="shared" si="231"/>
        <v>0</v>
      </c>
      <c r="VRQ9" s="26">
        <f t="shared" si="231"/>
        <v>0</v>
      </c>
      <c r="VRR9" s="26">
        <f t="shared" si="231"/>
        <v>0</v>
      </c>
      <c r="VRS9" s="26">
        <f t="shared" si="231"/>
        <v>0</v>
      </c>
      <c r="VRT9" s="26">
        <f t="shared" si="231"/>
        <v>0</v>
      </c>
      <c r="VRU9" s="26">
        <f t="shared" si="231"/>
        <v>0</v>
      </c>
      <c r="VRV9" s="26">
        <f t="shared" si="231"/>
        <v>0</v>
      </c>
      <c r="VRW9" s="26">
        <f t="shared" si="231"/>
        <v>0</v>
      </c>
      <c r="VRX9" s="26">
        <f t="shared" si="231"/>
        <v>0</v>
      </c>
      <c r="VRY9" s="26">
        <f t="shared" si="231"/>
        <v>0</v>
      </c>
      <c r="VRZ9" s="26">
        <f t="shared" si="231"/>
        <v>0</v>
      </c>
      <c r="VSA9" s="26">
        <f t="shared" si="231"/>
        <v>0</v>
      </c>
      <c r="VSB9" s="26">
        <f t="shared" si="231"/>
        <v>0</v>
      </c>
      <c r="VSC9" s="26">
        <f t="shared" si="231"/>
        <v>0</v>
      </c>
      <c r="VSD9" s="26">
        <f t="shared" si="231"/>
        <v>0</v>
      </c>
      <c r="VSE9" s="26">
        <f t="shared" si="231"/>
        <v>0</v>
      </c>
      <c r="VSF9" s="26">
        <f t="shared" si="231"/>
        <v>0</v>
      </c>
      <c r="VSG9" s="26">
        <f t="shared" si="231"/>
        <v>0</v>
      </c>
      <c r="VSH9" s="26">
        <f t="shared" si="231"/>
        <v>0</v>
      </c>
      <c r="VSI9" s="26">
        <f t="shared" si="231"/>
        <v>0</v>
      </c>
      <c r="VSJ9" s="26">
        <f t="shared" si="231"/>
        <v>0</v>
      </c>
      <c r="VSK9" s="26">
        <f t="shared" si="231"/>
        <v>0</v>
      </c>
      <c r="VSL9" s="26">
        <f t="shared" si="231"/>
        <v>0</v>
      </c>
      <c r="VSM9" s="26">
        <f t="shared" si="231"/>
        <v>0</v>
      </c>
      <c r="VSN9" s="26">
        <f t="shared" si="231"/>
        <v>0</v>
      </c>
      <c r="VSO9" s="26">
        <f t="shared" si="231"/>
        <v>0</v>
      </c>
      <c r="VSP9" s="26">
        <f t="shared" si="231"/>
        <v>0</v>
      </c>
      <c r="VSQ9" s="26">
        <f t="shared" ref="VSQ9:VVB9" si="232">VSO9+VSM9</f>
        <v>0</v>
      </c>
      <c r="VSR9" s="26">
        <f t="shared" si="232"/>
        <v>0</v>
      </c>
      <c r="VSS9" s="26">
        <f t="shared" si="232"/>
        <v>0</v>
      </c>
      <c r="VST9" s="26">
        <f t="shared" si="232"/>
        <v>0</v>
      </c>
      <c r="VSU9" s="26">
        <f t="shared" si="232"/>
        <v>0</v>
      </c>
      <c r="VSV9" s="26">
        <f t="shared" si="232"/>
        <v>0</v>
      </c>
      <c r="VSW9" s="26">
        <f t="shared" si="232"/>
        <v>0</v>
      </c>
      <c r="VSX9" s="26">
        <f t="shared" si="232"/>
        <v>0</v>
      </c>
      <c r="VSY9" s="26">
        <f t="shared" si="232"/>
        <v>0</v>
      </c>
      <c r="VSZ9" s="26">
        <f t="shared" si="232"/>
        <v>0</v>
      </c>
      <c r="VTA9" s="26">
        <f t="shared" si="232"/>
        <v>0</v>
      </c>
      <c r="VTB9" s="26">
        <f t="shared" si="232"/>
        <v>0</v>
      </c>
      <c r="VTC9" s="26">
        <f t="shared" si="232"/>
        <v>0</v>
      </c>
      <c r="VTD9" s="26">
        <f t="shared" si="232"/>
        <v>0</v>
      </c>
      <c r="VTE9" s="26">
        <f t="shared" si="232"/>
        <v>0</v>
      </c>
      <c r="VTF9" s="26">
        <f t="shared" si="232"/>
        <v>0</v>
      </c>
      <c r="VTG9" s="26">
        <f t="shared" si="232"/>
        <v>0</v>
      </c>
      <c r="VTH9" s="26">
        <f t="shared" si="232"/>
        <v>0</v>
      </c>
      <c r="VTI9" s="26">
        <f t="shared" si="232"/>
        <v>0</v>
      </c>
      <c r="VTJ9" s="26">
        <f t="shared" si="232"/>
        <v>0</v>
      </c>
      <c r="VTK9" s="26">
        <f t="shared" si="232"/>
        <v>0</v>
      </c>
      <c r="VTL9" s="26">
        <f t="shared" si="232"/>
        <v>0</v>
      </c>
      <c r="VTM9" s="26">
        <f t="shared" si="232"/>
        <v>0</v>
      </c>
      <c r="VTN9" s="26">
        <f t="shared" si="232"/>
        <v>0</v>
      </c>
      <c r="VTO9" s="26">
        <f t="shared" si="232"/>
        <v>0</v>
      </c>
      <c r="VTP9" s="26">
        <f t="shared" si="232"/>
        <v>0</v>
      </c>
      <c r="VTQ9" s="26">
        <f t="shared" si="232"/>
        <v>0</v>
      </c>
      <c r="VTR9" s="26">
        <f t="shared" si="232"/>
        <v>0</v>
      </c>
      <c r="VTS9" s="26">
        <f t="shared" si="232"/>
        <v>0</v>
      </c>
      <c r="VTT9" s="26">
        <f t="shared" si="232"/>
        <v>0</v>
      </c>
      <c r="VTU9" s="26">
        <f t="shared" si="232"/>
        <v>0</v>
      </c>
      <c r="VTV9" s="26">
        <f t="shared" si="232"/>
        <v>0</v>
      </c>
      <c r="VTW9" s="26">
        <f t="shared" si="232"/>
        <v>0</v>
      </c>
      <c r="VTX9" s="26">
        <f t="shared" si="232"/>
        <v>0</v>
      </c>
      <c r="VTY9" s="26">
        <f t="shared" si="232"/>
        <v>0</v>
      </c>
      <c r="VTZ9" s="26">
        <f t="shared" si="232"/>
        <v>0</v>
      </c>
      <c r="VUA9" s="26">
        <f t="shared" si="232"/>
        <v>0</v>
      </c>
      <c r="VUB9" s="26">
        <f t="shared" si="232"/>
        <v>0</v>
      </c>
      <c r="VUC9" s="26">
        <f t="shared" si="232"/>
        <v>0</v>
      </c>
      <c r="VUD9" s="26">
        <f t="shared" si="232"/>
        <v>0</v>
      </c>
      <c r="VUE9" s="26">
        <f t="shared" si="232"/>
        <v>0</v>
      </c>
      <c r="VUF9" s="26">
        <f t="shared" si="232"/>
        <v>0</v>
      </c>
      <c r="VUG9" s="26">
        <f t="shared" si="232"/>
        <v>0</v>
      </c>
      <c r="VUH9" s="26">
        <f t="shared" si="232"/>
        <v>0</v>
      </c>
      <c r="VUI9" s="26">
        <f t="shared" si="232"/>
        <v>0</v>
      </c>
      <c r="VUJ9" s="26">
        <f t="shared" si="232"/>
        <v>0</v>
      </c>
      <c r="VUK9" s="26">
        <f t="shared" si="232"/>
        <v>0</v>
      </c>
      <c r="VUL9" s="26">
        <f t="shared" si="232"/>
        <v>0</v>
      </c>
      <c r="VUM9" s="26">
        <f t="shared" si="232"/>
        <v>0</v>
      </c>
      <c r="VUN9" s="26">
        <f t="shared" si="232"/>
        <v>0</v>
      </c>
      <c r="VUO9" s="26">
        <f t="shared" si="232"/>
        <v>0</v>
      </c>
      <c r="VUP9" s="26">
        <f t="shared" si="232"/>
        <v>0</v>
      </c>
      <c r="VUQ9" s="26">
        <f t="shared" si="232"/>
        <v>0</v>
      </c>
      <c r="VUR9" s="26">
        <f t="shared" si="232"/>
        <v>0</v>
      </c>
      <c r="VUS9" s="26">
        <f t="shared" si="232"/>
        <v>0</v>
      </c>
      <c r="VUT9" s="26">
        <f t="shared" si="232"/>
        <v>0</v>
      </c>
      <c r="VUU9" s="26">
        <f t="shared" si="232"/>
        <v>0</v>
      </c>
      <c r="VUV9" s="26">
        <f t="shared" si="232"/>
        <v>0</v>
      </c>
      <c r="VUW9" s="26">
        <f t="shared" si="232"/>
        <v>0</v>
      </c>
      <c r="VUX9" s="26">
        <f t="shared" si="232"/>
        <v>0</v>
      </c>
      <c r="VUY9" s="26">
        <f t="shared" si="232"/>
        <v>0</v>
      </c>
      <c r="VUZ9" s="26">
        <f t="shared" si="232"/>
        <v>0</v>
      </c>
      <c r="VVA9" s="26">
        <f t="shared" si="232"/>
        <v>0</v>
      </c>
      <c r="VVB9" s="26">
        <f t="shared" si="232"/>
        <v>0</v>
      </c>
      <c r="VVC9" s="26">
        <f t="shared" ref="VVC9:VXN9" si="233">VVA9+VUY9</f>
        <v>0</v>
      </c>
      <c r="VVD9" s="26">
        <f t="shared" si="233"/>
        <v>0</v>
      </c>
      <c r="VVE9" s="26">
        <f t="shared" si="233"/>
        <v>0</v>
      </c>
      <c r="VVF9" s="26">
        <f t="shared" si="233"/>
        <v>0</v>
      </c>
      <c r="VVG9" s="26">
        <f t="shared" si="233"/>
        <v>0</v>
      </c>
      <c r="VVH9" s="26">
        <f t="shared" si="233"/>
        <v>0</v>
      </c>
      <c r="VVI9" s="26">
        <f t="shared" si="233"/>
        <v>0</v>
      </c>
      <c r="VVJ9" s="26">
        <f t="shared" si="233"/>
        <v>0</v>
      </c>
      <c r="VVK9" s="26">
        <f t="shared" si="233"/>
        <v>0</v>
      </c>
      <c r="VVL9" s="26">
        <f t="shared" si="233"/>
        <v>0</v>
      </c>
      <c r="VVM9" s="26">
        <f t="shared" si="233"/>
        <v>0</v>
      </c>
      <c r="VVN9" s="26">
        <f t="shared" si="233"/>
        <v>0</v>
      </c>
      <c r="VVO9" s="26">
        <f t="shared" si="233"/>
        <v>0</v>
      </c>
      <c r="VVP9" s="26">
        <f t="shared" si="233"/>
        <v>0</v>
      </c>
      <c r="VVQ9" s="26">
        <f t="shared" si="233"/>
        <v>0</v>
      </c>
      <c r="VVR9" s="26">
        <f t="shared" si="233"/>
        <v>0</v>
      </c>
      <c r="VVS9" s="26">
        <f t="shared" si="233"/>
        <v>0</v>
      </c>
      <c r="VVT9" s="26">
        <f t="shared" si="233"/>
        <v>0</v>
      </c>
      <c r="VVU9" s="26">
        <f t="shared" si="233"/>
        <v>0</v>
      </c>
      <c r="VVV9" s="26">
        <f t="shared" si="233"/>
        <v>0</v>
      </c>
      <c r="VVW9" s="26">
        <f t="shared" si="233"/>
        <v>0</v>
      </c>
      <c r="VVX9" s="26">
        <f t="shared" si="233"/>
        <v>0</v>
      </c>
      <c r="VVY9" s="26">
        <f t="shared" si="233"/>
        <v>0</v>
      </c>
      <c r="VVZ9" s="26">
        <f t="shared" si="233"/>
        <v>0</v>
      </c>
      <c r="VWA9" s="26">
        <f t="shared" si="233"/>
        <v>0</v>
      </c>
      <c r="VWB9" s="26">
        <f t="shared" si="233"/>
        <v>0</v>
      </c>
      <c r="VWC9" s="26">
        <f t="shared" si="233"/>
        <v>0</v>
      </c>
      <c r="VWD9" s="26">
        <f t="shared" si="233"/>
        <v>0</v>
      </c>
      <c r="VWE9" s="26">
        <f t="shared" si="233"/>
        <v>0</v>
      </c>
      <c r="VWF9" s="26">
        <f t="shared" si="233"/>
        <v>0</v>
      </c>
      <c r="VWG9" s="26">
        <f t="shared" si="233"/>
        <v>0</v>
      </c>
      <c r="VWH9" s="26">
        <f t="shared" si="233"/>
        <v>0</v>
      </c>
      <c r="VWI9" s="26">
        <f t="shared" si="233"/>
        <v>0</v>
      </c>
      <c r="VWJ9" s="26">
        <f t="shared" si="233"/>
        <v>0</v>
      </c>
      <c r="VWK9" s="26">
        <f t="shared" si="233"/>
        <v>0</v>
      </c>
      <c r="VWL9" s="26">
        <f t="shared" si="233"/>
        <v>0</v>
      </c>
      <c r="VWM9" s="26">
        <f t="shared" si="233"/>
        <v>0</v>
      </c>
      <c r="VWN9" s="26">
        <f t="shared" si="233"/>
        <v>0</v>
      </c>
      <c r="VWO9" s="26">
        <f t="shared" si="233"/>
        <v>0</v>
      </c>
      <c r="VWP9" s="26">
        <f t="shared" si="233"/>
        <v>0</v>
      </c>
      <c r="VWQ9" s="26">
        <f t="shared" si="233"/>
        <v>0</v>
      </c>
      <c r="VWR9" s="26">
        <f t="shared" si="233"/>
        <v>0</v>
      </c>
      <c r="VWS9" s="26">
        <f t="shared" si="233"/>
        <v>0</v>
      </c>
      <c r="VWT9" s="26">
        <f t="shared" si="233"/>
        <v>0</v>
      </c>
      <c r="VWU9" s="26">
        <f t="shared" si="233"/>
        <v>0</v>
      </c>
      <c r="VWV9" s="26">
        <f t="shared" si="233"/>
        <v>0</v>
      </c>
      <c r="VWW9" s="26">
        <f t="shared" si="233"/>
        <v>0</v>
      </c>
      <c r="VWX9" s="26">
        <f t="shared" si="233"/>
        <v>0</v>
      </c>
      <c r="VWY9" s="26">
        <f t="shared" si="233"/>
        <v>0</v>
      </c>
      <c r="VWZ9" s="26">
        <f t="shared" si="233"/>
        <v>0</v>
      </c>
      <c r="VXA9" s="26">
        <f t="shared" si="233"/>
        <v>0</v>
      </c>
      <c r="VXB9" s="26">
        <f t="shared" si="233"/>
        <v>0</v>
      </c>
      <c r="VXC9" s="26">
        <f t="shared" si="233"/>
        <v>0</v>
      </c>
      <c r="VXD9" s="26">
        <f t="shared" si="233"/>
        <v>0</v>
      </c>
      <c r="VXE9" s="26">
        <f t="shared" si="233"/>
        <v>0</v>
      </c>
      <c r="VXF9" s="26">
        <f t="shared" si="233"/>
        <v>0</v>
      </c>
      <c r="VXG9" s="26">
        <f t="shared" si="233"/>
        <v>0</v>
      </c>
      <c r="VXH9" s="26">
        <f t="shared" si="233"/>
        <v>0</v>
      </c>
      <c r="VXI9" s="26">
        <f t="shared" si="233"/>
        <v>0</v>
      </c>
      <c r="VXJ9" s="26">
        <f t="shared" si="233"/>
        <v>0</v>
      </c>
      <c r="VXK9" s="26">
        <f t="shared" si="233"/>
        <v>0</v>
      </c>
      <c r="VXL9" s="26">
        <f t="shared" si="233"/>
        <v>0</v>
      </c>
      <c r="VXM9" s="26">
        <f t="shared" si="233"/>
        <v>0</v>
      </c>
      <c r="VXN9" s="26">
        <f t="shared" si="233"/>
        <v>0</v>
      </c>
      <c r="VXO9" s="26">
        <f t="shared" ref="VXO9:VZZ9" si="234">VXM9+VXK9</f>
        <v>0</v>
      </c>
      <c r="VXP9" s="26">
        <f t="shared" si="234"/>
        <v>0</v>
      </c>
      <c r="VXQ9" s="26">
        <f t="shared" si="234"/>
        <v>0</v>
      </c>
      <c r="VXR9" s="26">
        <f t="shared" si="234"/>
        <v>0</v>
      </c>
      <c r="VXS9" s="26">
        <f t="shared" si="234"/>
        <v>0</v>
      </c>
      <c r="VXT9" s="26">
        <f t="shared" si="234"/>
        <v>0</v>
      </c>
      <c r="VXU9" s="26">
        <f t="shared" si="234"/>
        <v>0</v>
      </c>
      <c r="VXV9" s="26">
        <f t="shared" si="234"/>
        <v>0</v>
      </c>
      <c r="VXW9" s="26">
        <f t="shared" si="234"/>
        <v>0</v>
      </c>
      <c r="VXX9" s="26">
        <f t="shared" si="234"/>
        <v>0</v>
      </c>
      <c r="VXY9" s="26">
        <f t="shared" si="234"/>
        <v>0</v>
      </c>
      <c r="VXZ9" s="26">
        <f t="shared" si="234"/>
        <v>0</v>
      </c>
      <c r="VYA9" s="26">
        <f t="shared" si="234"/>
        <v>0</v>
      </c>
      <c r="VYB9" s="26">
        <f t="shared" si="234"/>
        <v>0</v>
      </c>
      <c r="VYC9" s="26">
        <f t="shared" si="234"/>
        <v>0</v>
      </c>
      <c r="VYD9" s="26">
        <f t="shared" si="234"/>
        <v>0</v>
      </c>
      <c r="VYE9" s="26">
        <f t="shared" si="234"/>
        <v>0</v>
      </c>
      <c r="VYF9" s="26">
        <f t="shared" si="234"/>
        <v>0</v>
      </c>
      <c r="VYG9" s="26">
        <f t="shared" si="234"/>
        <v>0</v>
      </c>
      <c r="VYH9" s="26">
        <f t="shared" si="234"/>
        <v>0</v>
      </c>
      <c r="VYI9" s="26">
        <f t="shared" si="234"/>
        <v>0</v>
      </c>
      <c r="VYJ9" s="26">
        <f t="shared" si="234"/>
        <v>0</v>
      </c>
      <c r="VYK9" s="26">
        <f t="shared" si="234"/>
        <v>0</v>
      </c>
      <c r="VYL9" s="26">
        <f t="shared" si="234"/>
        <v>0</v>
      </c>
      <c r="VYM9" s="26">
        <f t="shared" si="234"/>
        <v>0</v>
      </c>
      <c r="VYN9" s="26">
        <f t="shared" si="234"/>
        <v>0</v>
      </c>
      <c r="VYO9" s="26">
        <f t="shared" si="234"/>
        <v>0</v>
      </c>
      <c r="VYP9" s="26">
        <f t="shared" si="234"/>
        <v>0</v>
      </c>
      <c r="VYQ9" s="26">
        <f t="shared" si="234"/>
        <v>0</v>
      </c>
      <c r="VYR9" s="26">
        <f t="shared" si="234"/>
        <v>0</v>
      </c>
      <c r="VYS9" s="26">
        <f t="shared" si="234"/>
        <v>0</v>
      </c>
      <c r="VYT9" s="26">
        <f t="shared" si="234"/>
        <v>0</v>
      </c>
      <c r="VYU9" s="26">
        <f t="shared" si="234"/>
        <v>0</v>
      </c>
      <c r="VYV9" s="26">
        <f t="shared" si="234"/>
        <v>0</v>
      </c>
      <c r="VYW9" s="26">
        <f t="shared" si="234"/>
        <v>0</v>
      </c>
      <c r="VYX9" s="26">
        <f t="shared" si="234"/>
        <v>0</v>
      </c>
      <c r="VYY9" s="26">
        <f t="shared" si="234"/>
        <v>0</v>
      </c>
      <c r="VYZ9" s="26">
        <f t="shared" si="234"/>
        <v>0</v>
      </c>
      <c r="VZA9" s="26">
        <f t="shared" si="234"/>
        <v>0</v>
      </c>
      <c r="VZB9" s="26">
        <f t="shared" si="234"/>
        <v>0</v>
      </c>
      <c r="VZC9" s="26">
        <f t="shared" si="234"/>
        <v>0</v>
      </c>
      <c r="VZD9" s="26">
        <f t="shared" si="234"/>
        <v>0</v>
      </c>
      <c r="VZE9" s="26">
        <f t="shared" si="234"/>
        <v>0</v>
      </c>
      <c r="VZF9" s="26">
        <f t="shared" si="234"/>
        <v>0</v>
      </c>
      <c r="VZG9" s="26">
        <f t="shared" si="234"/>
        <v>0</v>
      </c>
      <c r="VZH9" s="26">
        <f t="shared" si="234"/>
        <v>0</v>
      </c>
      <c r="VZI9" s="26">
        <f t="shared" si="234"/>
        <v>0</v>
      </c>
      <c r="VZJ9" s="26">
        <f t="shared" si="234"/>
        <v>0</v>
      </c>
      <c r="VZK9" s="26">
        <f t="shared" si="234"/>
        <v>0</v>
      </c>
      <c r="VZL9" s="26">
        <f t="shared" si="234"/>
        <v>0</v>
      </c>
      <c r="VZM9" s="26">
        <f t="shared" si="234"/>
        <v>0</v>
      </c>
      <c r="VZN9" s="26">
        <f t="shared" si="234"/>
        <v>0</v>
      </c>
      <c r="VZO9" s="26">
        <f t="shared" si="234"/>
        <v>0</v>
      </c>
      <c r="VZP9" s="26">
        <f t="shared" si="234"/>
        <v>0</v>
      </c>
      <c r="VZQ9" s="26">
        <f t="shared" si="234"/>
        <v>0</v>
      </c>
      <c r="VZR9" s="26">
        <f t="shared" si="234"/>
        <v>0</v>
      </c>
      <c r="VZS9" s="26">
        <f t="shared" si="234"/>
        <v>0</v>
      </c>
      <c r="VZT9" s="26">
        <f t="shared" si="234"/>
        <v>0</v>
      </c>
      <c r="VZU9" s="26">
        <f t="shared" si="234"/>
        <v>0</v>
      </c>
      <c r="VZV9" s="26">
        <f t="shared" si="234"/>
        <v>0</v>
      </c>
      <c r="VZW9" s="26">
        <f t="shared" si="234"/>
        <v>0</v>
      </c>
      <c r="VZX9" s="26">
        <f t="shared" si="234"/>
        <v>0</v>
      </c>
      <c r="VZY9" s="26">
        <f t="shared" si="234"/>
        <v>0</v>
      </c>
      <c r="VZZ9" s="26">
        <f t="shared" si="234"/>
        <v>0</v>
      </c>
      <c r="WAA9" s="26">
        <f t="shared" ref="WAA9:WCL9" si="235">VZY9+VZW9</f>
        <v>0</v>
      </c>
      <c r="WAB9" s="26">
        <f t="shared" si="235"/>
        <v>0</v>
      </c>
      <c r="WAC9" s="26">
        <f t="shared" si="235"/>
        <v>0</v>
      </c>
      <c r="WAD9" s="26">
        <f t="shared" si="235"/>
        <v>0</v>
      </c>
      <c r="WAE9" s="26">
        <f t="shared" si="235"/>
        <v>0</v>
      </c>
      <c r="WAF9" s="26">
        <f t="shared" si="235"/>
        <v>0</v>
      </c>
      <c r="WAG9" s="26">
        <f t="shared" si="235"/>
        <v>0</v>
      </c>
      <c r="WAH9" s="26">
        <f t="shared" si="235"/>
        <v>0</v>
      </c>
      <c r="WAI9" s="26">
        <f t="shared" si="235"/>
        <v>0</v>
      </c>
      <c r="WAJ9" s="26">
        <f t="shared" si="235"/>
        <v>0</v>
      </c>
      <c r="WAK9" s="26">
        <f t="shared" si="235"/>
        <v>0</v>
      </c>
      <c r="WAL9" s="26">
        <f t="shared" si="235"/>
        <v>0</v>
      </c>
      <c r="WAM9" s="26">
        <f t="shared" si="235"/>
        <v>0</v>
      </c>
      <c r="WAN9" s="26">
        <f t="shared" si="235"/>
        <v>0</v>
      </c>
      <c r="WAO9" s="26">
        <f t="shared" si="235"/>
        <v>0</v>
      </c>
      <c r="WAP9" s="26">
        <f t="shared" si="235"/>
        <v>0</v>
      </c>
      <c r="WAQ9" s="26">
        <f t="shared" si="235"/>
        <v>0</v>
      </c>
      <c r="WAR9" s="26">
        <f t="shared" si="235"/>
        <v>0</v>
      </c>
      <c r="WAS9" s="26">
        <f t="shared" si="235"/>
        <v>0</v>
      </c>
      <c r="WAT9" s="26">
        <f t="shared" si="235"/>
        <v>0</v>
      </c>
      <c r="WAU9" s="26">
        <f t="shared" si="235"/>
        <v>0</v>
      </c>
      <c r="WAV9" s="26">
        <f t="shared" si="235"/>
        <v>0</v>
      </c>
      <c r="WAW9" s="26">
        <f t="shared" si="235"/>
        <v>0</v>
      </c>
      <c r="WAX9" s="26">
        <f t="shared" si="235"/>
        <v>0</v>
      </c>
      <c r="WAY9" s="26">
        <f t="shared" si="235"/>
        <v>0</v>
      </c>
      <c r="WAZ9" s="26">
        <f t="shared" si="235"/>
        <v>0</v>
      </c>
      <c r="WBA9" s="26">
        <f t="shared" si="235"/>
        <v>0</v>
      </c>
      <c r="WBB9" s="26">
        <f t="shared" si="235"/>
        <v>0</v>
      </c>
      <c r="WBC9" s="26">
        <f t="shared" si="235"/>
        <v>0</v>
      </c>
      <c r="WBD9" s="26">
        <f t="shared" si="235"/>
        <v>0</v>
      </c>
      <c r="WBE9" s="26">
        <f t="shared" si="235"/>
        <v>0</v>
      </c>
      <c r="WBF9" s="26">
        <f t="shared" si="235"/>
        <v>0</v>
      </c>
      <c r="WBG9" s="26">
        <f t="shared" si="235"/>
        <v>0</v>
      </c>
      <c r="WBH9" s="26">
        <f t="shared" si="235"/>
        <v>0</v>
      </c>
      <c r="WBI9" s="26">
        <f t="shared" si="235"/>
        <v>0</v>
      </c>
      <c r="WBJ9" s="26">
        <f t="shared" si="235"/>
        <v>0</v>
      </c>
      <c r="WBK9" s="26">
        <f t="shared" si="235"/>
        <v>0</v>
      </c>
      <c r="WBL9" s="26">
        <f t="shared" si="235"/>
        <v>0</v>
      </c>
      <c r="WBM9" s="26">
        <f t="shared" si="235"/>
        <v>0</v>
      </c>
      <c r="WBN9" s="26">
        <f t="shared" si="235"/>
        <v>0</v>
      </c>
      <c r="WBO9" s="26">
        <f t="shared" si="235"/>
        <v>0</v>
      </c>
      <c r="WBP9" s="26">
        <f t="shared" si="235"/>
        <v>0</v>
      </c>
      <c r="WBQ9" s="26">
        <f t="shared" si="235"/>
        <v>0</v>
      </c>
      <c r="WBR9" s="26">
        <f t="shared" si="235"/>
        <v>0</v>
      </c>
      <c r="WBS9" s="26">
        <f t="shared" si="235"/>
        <v>0</v>
      </c>
      <c r="WBT9" s="26">
        <f t="shared" si="235"/>
        <v>0</v>
      </c>
      <c r="WBU9" s="26">
        <f t="shared" si="235"/>
        <v>0</v>
      </c>
      <c r="WBV9" s="26">
        <f t="shared" si="235"/>
        <v>0</v>
      </c>
      <c r="WBW9" s="26">
        <f t="shared" si="235"/>
        <v>0</v>
      </c>
      <c r="WBX9" s="26">
        <f t="shared" si="235"/>
        <v>0</v>
      </c>
      <c r="WBY9" s="26">
        <f t="shared" si="235"/>
        <v>0</v>
      </c>
      <c r="WBZ9" s="26">
        <f t="shared" si="235"/>
        <v>0</v>
      </c>
      <c r="WCA9" s="26">
        <f t="shared" si="235"/>
        <v>0</v>
      </c>
      <c r="WCB9" s="26">
        <f t="shared" si="235"/>
        <v>0</v>
      </c>
      <c r="WCC9" s="26">
        <f t="shared" si="235"/>
        <v>0</v>
      </c>
      <c r="WCD9" s="26">
        <f t="shared" si="235"/>
        <v>0</v>
      </c>
      <c r="WCE9" s="26">
        <f t="shared" si="235"/>
        <v>0</v>
      </c>
      <c r="WCF9" s="26">
        <f t="shared" si="235"/>
        <v>0</v>
      </c>
      <c r="WCG9" s="26">
        <f t="shared" si="235"/>
        <v>0</v>
      </c>
      <c r="WCH9" s="26">
        <f t="shared" si="235"/>
        <v>0</v>
      </c>
      <c r="WCI9" s="26">
        <f t="shared" si="235"/>
        <v>0</v>
      </c>
      <c r="WCJ9" s="26">
        <f t="shared" si="235"/>
        <v>0</v>
      </c>
      <c r="WCK9" s="26">
        <f t="shared" si="235"/>
        <v>0</v>
      </c>
      <c r="WCL9" s="26">
        <f t="shared" si="235"/>
        <v>0</v>
      </c>
      <c r="WCM9" s="26">
        <f t="shared" ref="WCM9:WEX9" si="236">WCK9+WCI9</f>
        <v>0</v>
      </c>
      <c r="WCN9" s="26">
        <f t="shared" si="236"/>
        <v>0</v>
      </c>
      <c r="WCO9" s="26">
        <f t="shared" si="236"/>
        <v>0</v>
      </c>
      <c r="WCP9" s="26">
        <f t="shared" si="236"/>
        <v>0</v>
      </c>
      <c r="WCQ9" s="26">
        <f t="shared" si="236"/>
        <v>0</v>
      </c>
      <c r="WCR9" s="26">
        <f t="shared" si="236"/>
        <v>0</v>
      </c>
      <c r="WCS9" s="26">
        <f t="shared" si="236"/>
        <v>0</v>
      </c>
      <c r="WCT9" s="26">
        <f t="shared" si="236"/>
        <v>0</v>
      </c>
      <c r="WCU9" s="26">
        <f t="shared" si="236"/>
        <v>0</v>
      </c>
      <c r="WCV9" s="26">
        <f t="shared" si="236"/>
        <v>0</v>
      </c>
      <c r="WCW9" s="26">
        <f t="shared" si="236"/>
        <v>0</v>
      </c>
      <c r="WCX9" s="26">
        <f t="shared" si="236"/>
        <v>0</v>
      </c>
      <c r="WCY9" s="26">
        <f t="shared" si="236"/>
        <v>0</v>
      </c>
      <c r="WCZ9" s="26">
        <f t="shared" si="236"/>
        <v>0</v>
      </c>
      <c r="WDA9" s="26">
        <f t="shared" si="236"/>
        <v>0</v>
      </c>
      <c r="WDB9" s="26">
        <f t="shared" si="236"/>
        <v>0</v>
      </c>
      <c r="WDC9" s="26">
        <f t="shared" si="236"/>
        <v>0</v>
      </c>
      <c r="WDD9" s="26">
        <f t="shared" si="236"/>
        <v>0</v>
      </c>
      <c r="WDE9" s="26">
        <f t="shared" si="236"/>
        <v>0</v>
      </c>
      <c r="WDF9" s="26">
        <f t="shared" si="236"/>
        <v>0</v>
      </c>
      <c r="WDG9" s="26">
        <f t="shared" si="236"/>
        <v>0</v>
      </c>
      <c r="WDH9" s="26">
        <f t="shared" si="236"/>
        <v>0</v>
      </c>
      <c r="WDI9" s="26">
        <f t="shared" si="236"/>
        <v>0</v>
      </c>
      <c r="WDJ9" s="26">
        <f t="shared" si="236"/>
        <v>0</v>
      </c>
      <c r="WDK9" s="26">
        <f t="shared" si="236"/>
        <v>0</v>
      </c>
      <c r="WDL9" s="26">
        <f t="shared" si="236"/>
        <v>0</v>
      </c>
      <c r="WDM9" s="26">
        <f t="shared" si="236"/>
        <v>0</v>
      </c>
      <c r="WDN9" s="26">
        <f t="shared" si="236"/>
        <v>0</v>
      </c>
      <c r="WDO9" s="26">
        <f t="shared" si="236"/>
        <v>0</v>
      </c>
      <c r="WDP9" s="26">
        <f t="shared" si="236"/>
        <v>0</v>
      </c>
      <c r="WDQ9" s="26">
        <f t="shared" si="236"/>
        <v>0</v>
      </c>
      <c r="WDR9" s="26">
        <f t="shared" si="236"/>
        <v>0</v>
      </c>
      <c r="WDS9" s="26">
        <f t="shared" si="236"/>
        <v>0</v>
      </c>
      <c r="WDT9" s="26">
        <f t="shared" si="236"/>
        <v>0</v>
      </c>
      <c r="WDU9" s="26">
        <f t="shared" si="236"/>
        <v>0</v>
      </c>
      <c r="WDV9" s="26">
        <f t="shared" si="236"/>
        <v>0</v>
      </c>
      <c r="WDW9" s="26">
        <f t="shared" si="236"/>
        <v>0</v>
      </c>
      <c r="WDX9" s="26">
        <f t="shared" si="236"/>
        <v>0</v>
      </c>
      <c r="WDY9" s="26">
        <f t="shared" si="236"/>
        <v>0</v>
      </c>
      <c r="WDZ9" s="26">
        <f t="shared" si="236"/>
        <v>0</v>
      </c>
      <c r="WEA9" s="26">
        <f t="shared" si="236"/>
        <v>0</v>
      </c>
      <c r="WEB9" s="26">
        <f t="shared" si="236"/>
        <v>0</v>
      </c>
      <c r="WEC9" s="26">
        <f t="shared" si="236"/>
        <v>0</v>
      </c>
      <c r="WED9" s="26">
        <f t="shared" si="236"/>
        <v>0</v>
      </c>
      <c r="WEE9" s="26">
        <f t="shared" si="236"/>
        <v>0</v>
      </c>
      <c r="WEF9" s="26">
        <f t="shared" si="236"/>
        <v>0</v>
      </c>
      <c r="WEG9" s="26">
        <f t="shared" si="236"/>
        <v>0</v>
      </c>
      <c r="WEH9" s="26">
        <f t="shared" si="236"/>
        <v>0</v>
      </c>
      <c r="WEI9" s="26">
        <f t="shared" si="236"/>
        <v>0</v>
      </c>
      <c r="WEJ9" s="26">
        <f t="shared" si="236"/>
        <v>0</v>
      </c>
      <c r="WEK9" s="26">
        <f t="shared" si="236"/>
        <v>0</v>
      </c>
      <c r="WEL9" s="26">
        <f t="shared" si="236"/>
        <v>0</v>
      </c>
      <c r="WEM9" s="26">
        <f t="shared" si="236"/>
        <v>0</v>
      </c>
      <c r="WEN9" s="26">
        <f t="shared" si="236"/>
        <v>0</v>
      </c>
      <c r="WEO9" s="26">
        <f t="shared" si="236"/>
        <v>0</v>
      </c>
      <c r="WEP9" s="26">
        <f t="shared" si="236"/>
        <v>0</v>
      </c>
      <c r="WEQ9" s="26">
        <f t="shared" si="236"/>
        <v>0</v>
      </c>
      <c r="WER9" s="26">
        <f t="shared" si="236"/>
        <v>0</v>
      </c>
      <c r="WES9" s="26">
        <f t="shared" si="236"/>
        <v>0</v>
      </c>
      <c r="WET9" s="26">
        <f t="shared" si="236"/>
        <v>0</v>
      </c>
      <c r="WEU9" s="26">
        <f t="shared" si="236"/>
        <v>0</v>
      </c>
      <c r="WEV9" s="26">
        <f t="shared" si="236"/>
        <v>0</v>
      </c>
      <c r="WEW9" s="26">
        <f t="shared" si="236"/>
        <v>0</v>
      </c>
      <c r="WEX9" s="26">
        <f t="shared" si="236"/>
        <v>0</v>
      </c>
      <c r="WEY9" s="26">
        <f t="shared" ref="WEY9:WHJ9" si="237">WEW9+WEU9</f>
        <v>0</v>
      </c>
      <c r="WEZ9" s="26">
        <f t="shared" si="237"/>
        <v>0</v>
      </c>
      <c r="WFA9" s="26">
        <f t="shared" si="237"/>
        <v>0</v>
      </c>
      <c r="WFB9" s="26">
        <f t="shared" si="237"/>
        <v>0</v>
      </c>
      <c r="WFC9" s="26">
        <f t="shared" si="237"/>
        <v>0</v>
      </c>
      <c r="WFD9" s="26">
        <f t="shared" si="237"/>
        <v>0</v>
      </c>
      <c r="WFE9" s="26">
        <f t="shared" si="237"/>
        <v>0</v>
      </c>
      <c r="WFF9" s="26">
        <f t="shared" si="237"/>
        <v>0</v>
      </c>
      <c r="WFG9" s="26">
        <f t="shared" si="237"/>
        <v>0</v>
      </c>
      <c r="WFH9" s="26">
        <f t="shared" si="237"/>
        <v>0</v>
      </c>
      <c r="WFI9" s="26">
        <f t="shared" si="237"/>
        <v>0</v>
      </c>
      <c r="WFJ9" s="26">
        <f t="shared" si="237"/>
        <v>0</v>
      </c>
      <c r="WFK9" s="26">
        <f t="shared" si="237"/>
        <v>0</v>
      </c>
      <c r="WFL9" s="26">
        <f t="shared" si="237"/>
        <v>0</v>
      </c>
      <c r="WFM9" s="26">
        <f t="shared" si="237"/>
        <v>0</v>
      </c>
      <c r="WFN9" s="26">
        <f t="shared" si="237"/>
        <v>0</v>
      </c>
      <c r="WFO9" s="26">
        <f t="shared" si="237"/>
        <v>0</v>
      </c>
      <c r="WFP9" s="26">
        <f t="shared" si="237"/>
        <v>0</v>
      </c>
      <c r="WFQ9" s="26">
        <f t="shared" si="237"/>
        <v>0</v>
      </c>
      <c r="WFR9" s="26">
        <f t="shared" si="237"/>
        <v>0</v>
      </c>
      <c r="WFS9" s="26">
        <f t="shared" si="237"/>
        <v>0</v>
      </c>
      <c r="WFT9" s="26">
        <f t="shared" si="237"/>
        <v>0</v>
      </c>
      <c r="WFU9" s="26">
        <f t="shared" si="237"/>
        <v>0</v>
      </c>
      <c r="WFV9" s="26">
        <f t="shared" si="237"/>
        <v>0</v>
      </c>
      <c r="WFW9" s="26">
        <f t="shared" si="237"/>
        <v>0</v>
      </c>
      <c r="WFX9" s="26">
        <f t="shared" si="237"/>
        <v>0</v>
      </c>
      <c r="WFY9" s="26">
        <f t="shared" si="237"/>
        <v>0</v>
      </c>
      <c r="WFZ9" s="26">
        <f t="shared" si="237"/>
        <v>0</v>
      </c>
      <c r="WGA9" s="26">
        <f t="shared" si="237"/>
        <v>0</v>
      </c>
      <c r="WGB9" s="26">
        <f t="shared" si="237"/>
        <v>0</v>
      </c>
      <c r="WGC9" s="26">
        <f t="shared" si="237"/>
        <v>0</v>
      </c>
      <c r="WGD9" s="26">
        <f t="shared" si="237"/>
        <v>0</v>
      </c>
      <c r="WGE9" s="26">
        <f t="shared" si="237"/>
        <v>0</v>
      </c>
      <c r="WGF9" s="26">
        <f t="shared" si="237"/>
        <v>0</v>
      </c>
      <c r="WGG9" s="26">
        <f t="shared" si="237"/>
        <v>0</v>
      </c>
      <c r="WGH9" s="26">
        <f t="shared" si="237"/>
        <v>0</v>
      </c>
      <c r="WGI9" s="26">
        <f t="shared" si="237"/>
        <v>0</v>
      </c>
      <c r="WGJ9" s="26">
        <f t="shared" si="237"/>
        <v>0</v>
      </c>
      <c r="WGK9" s="26">
        <f t="shared" si="237"/>
        <v>0</v>
      </c>
      <c r="WGL9" s="26">
        <f t="shared" si="237"/>
        <v>0</v>
      </c>
      <c r="WGM9" s="26">
        <f t="shared" si="237"/>
        <v>0</v>
      </c>
      <c r="WGN9" s="26">
        <f t="shared" si="237"/>
        <v>0</v>
      </c>
      <c r="WGO9" s="26">
        <f t="shared" si="237"/>
        <v>0</v>
      </c>
      <c r="WGP9" s="26">
        <f t="shared" si="237"/>
        <v>0</v>
      </c>
      <c r="WGQ9" s="26">
        <f t="shared" si="237"/>
        <v>0</v>
      </c>
      <c r="WGR9" s="26">
        <f t="shared" si="237"/>
        <v>0</v>
      </c>
      <c r="WGS9" s="26">
        <f t="shared" si="237"/>
        <v>0</v>
      </c>
      <c r="WGT9" s="26">
        <f t="shared" si="237"/>
        <v>0</v>
      </c>
      <c r="WGU9" s="26">
        <f t="shared" si="237"/>
        <v>0</v>
      </c>
      <c r="WGV9" s="26">
        <f t="shared" si="237"/>
        <v>0</v>
      </c>
      <c r="WGW9" s="26">
        <f t="shared" si="237"/>
        <v>0</v>
      </c>
      <c r="WGX9" s="26">
        <f t="shared" si="237"/>
        <v>0</v>
      </c>
      <c r="WGY9" s="26">
        <f t="shared" si="237"/>
        <v>0</v>
      </c>
      <c r="WGZ9" s="26">
        <f t="shared" si="237"/>
        <v>0</v>
      </c>
      <c r="WHA9" s="26">
        <f t="shared" si="237"/>
        <v>0</v>
      </c>
      <c r="WHB9" s="26">
        <f t="shared" si="237"/>
        <v>0</v>
      </c>
      <c r="WHC9" s="26">
        <f t="shared" si="237"/>
        <v>0</v>
      </c>
      <c r="WHD9" s="26">
        <f t="shared" si="237"/>
        <v>0</v>
      </c>
      <c r="WHE9" s="26">
        <f t="shared" si="237"/>
        <v>0</v>
      </c>
      <c r="WHF9" s="26">
        <f t="shared" si="237"/>
        <v>0</v>
      </c>
      <c r="WHG9" s="26">
        <f t="shared" si="237"/>
        <v>0</v>
      </c>
      <c r="WHH9" s="26">
        <f t="shared" si="237"/>
        <v>0</v>
      </c>
      <c r="WHI9" s="26">
        <f t="shared" si="237"/>
        <v>0</v>
      </c>
      <c r="WHJ9" s="26">
        <f t="shared" si="237"/>
        <v>0</v>
      </c>
      <c r="WHK9" s="26">
        <f t="shared" ref="WHK9:WJV9" si="238">WHI9+WHG9</f>
        <v>0</v>
      </c>
      <c r="WHL9" s="26">
        <f t="shared" si="238"/>
        <v>0</v>
      </c>
      <c r="WHM9" s="26">
        <f t="shared" si="238"/>
        <v>0</v>
      </c>
      <c r="WHN9" s="26">
        <f t="shared" si="238"/>
        <v>0</v>
      </c>
      <c r="WHO9" s="26">
        <f t="shared" si="238"/>
        <v>0</v>
      </c>
      <c r="WHP9" s="26">
        <f t="shared" si="238"/>
        <v>0</v>
      </c>
      <c r="WHQ9" s="26">
        <f t="shared" si="238"/>
        <v>0</v>
      </c>
      <c r="WHR9" s="26">
        <f t="shared" si="238"/>
        <v>0</v>
      </c>
      <c r="WHS9" s="26">
        <f t="shared" si="238"/>
        <v>0</v>
      </c>
      <c r="WHT9" s="26">
        <f t="shared" si="238"/>
        <v>0</v>
      </c>
      <c r="WHU9" s="26">
        <f t="shared" si="238"/>
        <v>0</v>
      </c>
      <c r="WHV9" s="26">
        <f t="shared" si="238"/>
        <v>0</v>
      </c>
      <c r="WHW9" s="26">
        <f t="shared" si="238"/>
        <v>0</v>
      </c>
      <c r="WHX9" s="26">
        <f t="shared" si="238"/>
        <v>0</v>
      </c>
      <c r="WHY9" s="26">
        <f t="shared" si="238"/>
        <v>0</v>
      </c>
      <c r="WHZ9" s="26">
        <f t="shared" si="238"/>
        <v>0</v>
      </c>
      <c r="WIA9" s="26">
        <f t="shared" si="238"/>
        <v>0</v>
      </c>
      <c r="WIB9" s="26">
        <f t="shared" si="238"/>
        <v>0</v>
      </c>
      <c r="WIC9" s="26">
        <f t="shared" si="238"/>
        <v>0</v>
      </c>
      <c r="WID9" s="26">
        <f t="shared" si="238"/>
        <v>0</v>
      </c>
      <c r="WIE9" s="26">
        <f t="shared" si="238"/>
        <v>0</v>
      </c>
      <c r="WIF9" s="26">
        <f t="shared" si="238"/>
        <v>0</v>
      </c>
      <c r="WIG9" s="26">
        <f t="shared" si="238"/>
        <v>0</v>
      </c>
      <c r="WIH9" s="26">
        <f t="shared" si="238"/>
        <v>0</v>
      </c>
      <c r="WII9" s="26">
        <f t="shared" si="238"/>
        <v>0</v>
      </c>
      <c r="WIJ9" s="26">
        <f t="shared" si="238"/>
        <v>0</v>
      </c>
      <c r="WIK9" s="26">
        <f t="shared" si="238"/>
        <v>0</v>
      </c>
      <c r="WIL9" s="26">
        <f t="shared" si="238"/>
        <v>0</v>
      </c>
      <c r="WIM9" s="26">
        <f t="shared" si="238"/>
        <v>0</v>
      </c>
      <c r="WIN9" s="26">
        <f t="shared" si="238"/>
        <v>0</v>
      </c>
      <c r="WIO9" s="26">
        <f t="shared" si="238"/>
        <v>0</v>
      </c>
      <c r="WIP9" s="26">
        <f t="shared" si="238"/>
        <v>0</v>
      </c>
      <c r="WIQ9" s="26">
        <f t="shared" si="238"/>
        <v>0</v>
      </c>
      <c r="WIR9" s="26">
        <f t="shared" si="238"/>
        <v>0</v>
      </c>
      <c r="WIS9" s="26">
        <f t="shared" si="238"/>
        <v>0</v>
      </c>
      <c r="WIT9" s="26">
        <f t="shared" si="238"/>
        <v>0</v>
      </c>
      <c r="WIU9" s="26">
        <f t="shared" si="238"/>
        <v>0</v>
      </c>
      <c r="WIV9" s="26">
        <f t="shared" si="238"/>
        <v>0</v>
      </c>
      <c r="WIW9" s="26">
        <f t="shared" si="238"/>
        <v>0</v>
      </c>
      <c r="WIX9" s="26">
        <f t="shared" si="238"/>
        <v>0</v>
      </c>
      <c r="WIY9" s="26">
        <f t="shared" si="238"/>
        <v>0</v>
      </c>
      <c r="WIZ9" s="26">
        <f t="shared" si="238"/>
        <v>0</v>
      </c>
      <c r="WJA9" s="26">
        <f t="shared" si="238"/>
        <v>0</v>
      </c>
      <c r="WJB9" s="26">
        <f t="shared" si="238"/>
        <v>0</v>
      </c>
      <c r="WJC9" s="26">
        <f t="shared" si="238"/>
        <v>0</v>
      </c>
      <c r="WJD9" s="26">
        <f t="shared" si="238"/>
        <v>0</v>
      </c>
      <c r="WJE9" s="26">
        <f t="shared" si="238"/>
        <v>0</v>
      </c>
      <c r="WJF9" s="26">
        <f t="shared" si="238"/>
        <v>0</v>
      </c>
      <c r="WJG9" s="26">
        <f t="shared" si="238"/>
        <v>0</v>
      </c>
      <c r="WJH9" s="26">
        <f t="shared" si="238"/>
        <v>0</v>
      </c>
      <c r="WJI9" s="26">
        <f t="shared" si="238"/>
        <v>0</v>
      </c>
      <c r="WJJ9" s="26">
        <f t="shared" si="238"/>
        <v>0</v>
      </c>
      <c r="WJK9" s="26">
        <f t="shared" si="238"/>
        <v>0</v>
      </c>
      <c r="WJL9" s="26">
        <f t="shared" si="238"/>
        <v>0</v>
      </c>
      <c r="WJM9" s="26">
        <f t="shared" si="238"/>
        <v>0</v>
      </c>
      <c r="WJN9" s="26">
        <f t="shared" si="238"/>
        <v>0</v>
      </c>
      <c r="WJO9" s="26">
        <f t="shared" si="238"/>
        <v>0</v>
      </c>
      <c r="WJP9" s="26">
        <f t="shared" si="238"/>
        <v>0</v>
      </c>
      <c r="WJQ9" s="26">
        <f t="shared" si="238"/>
        <v>0</v>
      </c>
      <c r="WJR9" s="26">
        <f t="shared" si="238"/>
        <v>0</v>
      </c>
      <c r="WJS9" s="26">
        <f t="shared" si="238"/>
        <v>0</v>
      </c>
      <c r="WJT9" s="26">
        <f t="shared" si="238"/>
        <v>0</v>
      </c>
      <c r="WJU9" s="26">
        <f t="shared" si="238"/>
        <v>0</v>
      </c>
      <c r="WJV9" s="26">
        <f t="shared" si="238"/>
        <v>0</v>
      </c>
      <c r="WJW9" s="26">
        <f t="shared" ref="WJW9:WMH9" si="239">WJU9+WJS9</f>
        <v>0</v>
      </c>
      <c r="WJX9" s="26">
        <f t="shared" si="239"/>
        <v>0</v>
      </c>
      <c r="WJY9" s="26">
        <f t="shared" si="239"/>
        <v>0</v>
      </c>
      <c r="WJZ9" s="26">
        <f t="shared" si="239"/>
        <v>0</v>
      </c>
      <c r="WKA9" s="26">
        <f t="shared" si="239"/>
        <v>0</v>
      </c>
      <c r="WKB9" s="26">
        <f t="shared" si="239"/>
        <v>0</v>
      </c>
      <c r="WKC9" s="26">
        <f t="shared" si="239"/>
        <v>0</v>
      </c>
      <c r="WKD9" s="26">
        <f t="shared" si="239"/>
        <v>0</v>
      </c>
      <c r="WKE9" s="26">
        <f t="shared" si="239"/>
        <v>0</v>
      </c>
      <c r="WKF9" s="26">
        <f t="shared" si="239"/>
        <v>0</v>
      </c>
      <c r="WKG9" s="26">
        <f t="shared" si="239"/>
        <v>0</v>
      </c>
      <c r="WKH9" s="26">
        <f t="shared" si="239"/>
        <v>0</v>
      </c>
      <c r="WKI9" s="26">
        <f t="shared" si="239"/>
        <v>0</v>
      </c>
      <c r="WKJ9" s="26">
        <f t="shared" si="239"/>
        <v>0</v>
      </c>
      <c r="WKK9" s="26">
        <f t="shared" si="239"/>
        <v>0</v>
      </c>
      <c r="WKL9" s="26">
        <f t="shared" si="239"/>
        <v>0</v>
      </c>
      <c r="WKM9" s="26">
        <f t="shared" si="239"/>
        <v>0</v>
      </c>
      <c r="WKN9" s="26">
        <f t="shared" si="239"/>
        <v>0</v>
      </c>
      <c r="WKO9" s="26">
        <f t="shared" si="239"/>
        <v>0</v>
      </c>
      <c r="WKP9" s="26">
        <f t="shared" si="239"/>
        <v>0</v>
      </c>
      <c r="WKQ9" s="26">
        <f t="shared" si="239"/>
        <v>0</v>
      </c>
      <c r="WKR9" s="26">
        <f t="shared" si="239"/>
        <v>0</v>
      </c>
      <c r="WKS9" s="26">
        <f t="shared" si="239"/>
        <v>0</v>
      </c>
      <c r="WKT9" s="26">
        <f t="shared" si="239"/>
        <v>0</v>
      </c>
      <c r="WKU9" s="26">
        <f t="shared" si="239"/>
        <v>0</v>
      </c>
      <c r="WKV9" s="26">
        <f t="shared" si="239"/>
        <v>0</v>
      </c>
      <c r="WKW9" s="26">
        <f t="shared" si="239"/>
        <v>0</v>
      </c>
      <c r="WKX9" s="26">
        <f t="shared" si="239"/>
        <v>0</v>
      </c>
      <c r="WKY9" s="26">
        <f t="shared" si="239"/>
        <v>0</v>
      </c>
      <c r="WKZ9" s="26">
        <f t="shared" si="239"/>
        <v>0</v>
      </c>
      <c r="WLA9" s="26">
        <f t="shared" si="239"/>
        <v>0</v>
      </c>
      <c r="WLB9" s="26">
        <f t="shared" si="239"/>
        <v>0</v>
      </c>
      <c r="WLC9" s="26">
        <f t="shared" si="239"/>
        <v>0</v>
      </c>
      <c r="WLD9" s="26">
        <f t="shared" si="239"/>
        <v>0</v>
      </c>
      <c r="WLE9" s="26">
        <f t="shared" si="239"/>
        <v>0</v>
      </c>
      <c r="WLF9" s="26">
        <f t="shared" si="239"/>
        <v>0</v>
      </c>
      <c r="WLG9" s="26">
        <f t="shared" si="239"/>
        <v>0</v>
      </c>
      <c r="WLH9" s="26">
        <f t="shared" si="239"/>
        <v>0</v>
      </c>
      <c r="WLI9" s="26">
        <f t="shared" si="239"/>
        <v>0</v>
      </c>
      <c r="WLJ9" s="26">
        <f t="shared" si="239"/>
        <v>0</v>
      </c>
      <c r="WLK9" s="26">
        <f t="shared" si="239"/>
        <v>0</v>
      </c>
      <c r="WLL9" s="26">
        <f t="shared" si="239"/>
        <v>0</v>
      </c>
      <c r="WLM9" s="26">
        <f t="shared" si="239"/>
        <v>0</v>
      </c>
      <c r="WLN9" s="26">
        <f t="shared" si="239"/>
        <v>0</v>
      </c>
      <c r="WLO9" s="26">
        <f t="shared" si="239"/>
        <v>0</v>
      </c>
      <c r="WLP9" s="26">
        <f t="shared" si="239"/>
        <v>0</v>
      </c>
      <c r="WLQ9" s="26">
        <f t="shared" si="239"/>
        <v>0</v>
      </c>
      <c r="WLR9" s="26">
        <f t="shared" si="239"/>
        <v>0</v>
      </c>
      <c r="WLS9" s="26">
        <f t="shared" si="239"/>
        <v>0</v>
      </c>
      <c r="WLT9" s="26">
        <f t="shared" si="239"/>
        <v>0</v>
      </c>
      <c r="WLU9" s="26">
        <f t="shared" si="239"/>
        <v>0</v>
      </c>
      <c r="WLV9" s="26">
        <f t="shared" si="239"/>
        <v>0</v>
      </c>
      <c r="WLW9" s="26">
        <f t="shared" si="239"/>
        <v>0</v>
      </c>
      <c r="WLX9" s="26">
        <f t="shared" si="239"/>
        <v>0</v>
      </c>
      <c r="WLY9" s="26">
        <f t="shared" si="239"/>
        <v>0</v>
      </c>
      <c r="WLZ9" s="26">
        <f t="shared" si="239"/>
        <v>0</v>
      </c>
      <c r="WMA9" s="26">
        <f t="shared" si="239"/>
        <v>0</v>
      </c>
      <c r="WMB9" s="26">
        <f t="shared" si="239"/>
        <v>0</v>
      </c>
      <c r="WMC9" s="26">
        <f t="shared" si="239"/>
        <v>0</v>
      </c>
      <c r="WMD9" s="26">
        <f t="shared" si="239"/>
        <v>0</v>
      </c>
      <c r="WME9" s="26">
        <f t="shared" si="239"/>
        <v>0</v>
      </c>
      <c r="WMF9" s="26">
        <f t="shared" si="239"/>
        <v>0</v>
      </c>
      <c r="WMG9" s="26">
        <f t="shared" si="239"/>
        <v>0</v>
      </c>
      <c r="WMH9" s="26">
        <f t="shared" si="239"/>
        <v>0</v>
      </c>
      <c r="WMI9" s="26">
        <f t="shared" ref="WMI9:WOT9" si="240">WMG9+WME9</f>
        <v>0</v>
      </c>
      <c r="WMJ9" s="26">
        <f t="shared" si="240"/>
        <v>0</v>
      </c>
      <c r="WMK9" s="26">
        <f t="shared" si="240"/>
        <v>0</v>
      </c>
      <c r="WML9" s="26">
        <f t="shared" si="240"/>
        <v>0</v>
      </c>
      <c r="WMM9" s="26">
        <f t="shared" si="240"/>
        <v>0</v>
      </c>
      <c r="WMN9" s="26">
        <f t="shared" si="240"/>
        <v>0</v>
      </c>
      <c r="WMO9" s="26">
        <f t="shared" si="240"/>
        <v>0</v>
      </c>
      <c r="WMP9" s="26">
        <f t="shared" si="240"/>
        <v>0</v>
      </c>
      <c r="WMQ9" s="26">
        <f t="shared" si="240"/>
        <v>0</v>
      </c>
      <c r="WMR9" s="26">
        <f t="shared" si="240"/>
        <v>0</v>
      </c>
      <c r="WMS9" s="26">
        <f t="shared" si="240"/>
        <v>0</v>
      </c>
      <c r="WMT9" s="26">
        <f t="shared" si="240"/>
        <v>0</v>
      </c>
      <c r="WMU9" s="26">
        <f t="shared" si="240"/>
        <v>0</v>
      </c>
      <c r="WMV9" s="26">
        <f t="shared" si="240"/>
        <v>0</v>
      </c>
      <c r="WMW9" s="26">
        <f t="shared" si="240"/>
        <v>0</v>
      </c>
      <c r="WMX9" s="26">
        <f t="shared" si="240"/>
        <v>0</v>
      </c>
      <c r="WMY9" s="26">
        <f t="shared" si="240"/>
        <v>0</v>
      </c>
      <c r="WMZ9" s="26">
        <f t="shared" si="240"/>
        <v>0</v>
      </c>
      <c r="WNA9" s="26">
        <f t="shared" si="240"/>
        <v>0</v>
      </c>
      <c r="WNB9" s="26">
        <f t="shared" si="240"/>
        <v>0</v>
      </c>
      <c r="WNC9" s="26">
        <f t="shared" si="240"/>
        <v>0</v>
      </c>
      <c r="WND9" s="26">
        <f t="shared" si="240"/>
        <v>0</v>
      </c>
      <c r="WNE9" s="26">
        <f t="shared" si="240"/>
        <v>0</v>
      </c>
      <c r="WNF9" s="26">
        <f t="shared" si="240"/>
        <v>0</v>
      </c>
      <c r="WNG9" s="26">
        <f t="shared" si="240"/>
        <v>0</v>
      </c>
      <c r="WNH9" s="26">
        <f t="shared" si="240"/>
        <v>0</v>
      </c>
      <c r="WNI9" s="26">
        <f t="shared" si="240"/>
        <v>0</v>
      </c>
      <c r="WNJ9" s="26">
        <f t="shared" si="240"/>
        <v>0</v>
      </c>
      <c r="WNK9" s="26">
        <f t="shared" si="240"/>
        <v>0</v>
      </c>
      <c r="WNL9" s="26">
        <f t="shared" si="240"/>
        <v>0</v>
      </c>
      <c r="WNM9" s="26">
        <f t="shared" si="240"/>
        <v>0</v>
      </c>
      <c r="WNN9" s="26">
        <f t="shared" si="240"/>
        <v>0</v>
      </c>
      <c r="WNO9" s="26">
        <f t="shared" si="240"/>
        <v>0</v>
      </c>
      <c r="WNP9" s="26">
        <f t="shared" si="240"/>
        <v>0</v>
      </c>
      <c r="WNQ9" s="26">
        <f t="shared" si="240"/>
        <v>0</v>
      </c>
      <c r="WNR9" s="26">
        <f t="shared" si="240"/>
        <v>0</v>
      </c>
      <c r="WNS9" s="26">
        <f t="shared" si="240"/>
        <v>0</v>
      </c>
      <c r="WNT9" s="26">
        <f t="shared" si="240"/>
        <v>0</v>
      </c>
      <c r="WNU9" s="26">
        <f t="shared" si="240"/>
        <v>0</v>
      </c>
      <c r="WNV9" s="26">
        <f t="shared" si="240"/>
        <v>0</v>
      </c>
      <c r="WNW9" s="26">
        <f t="shared" si="240"/>
        <v>0</v>
      </c>
      <c r="WNX9" s="26">
        <f t="shared" si="240"/>
        <v>0</v>
      </c>
      <c r="WNY9" s="26">
        <f t="shared" si="240"/>
        <v>0</v>
      </c>
      <c r="WNZ9" s="26">
        <f t="shared" si="240"/>
        <v>0</v>
      </c>
      <c r="WOA9" s="26">
        <f t="shared" si="240"/>
        <v>0</v>
      </c>
      <c r="WOB9" s="26">
        <f t="shared" si="240"/>
        <v>0</v>
      </c>
      <c r="WOC9" s="26">
        <f t="shared" si="240"/>
        <v>0</v>
      </c>
      <c r="WOD9" s="26">
        <f t="shared" si="240"/>
        <v>0</v>
      </c>
      <c r="WOE9" s="26">
        <f t="shared" si="240"/>
        <v>0</v>
      </c>
      <c r="WOF9" s="26">
        <f t="shared" si="240"/>
        <v>0</v>
      </c>
      <c r="WOG9" s="26">
        <f t="shared" si="240"/>
        <v>0</v>
      </c>
      <c r="WOH9" s="26">
        <f t="shared" si="240"/>
        <v>0</v>
      </c>
      <c r="WOI9" s="26">
        <f t="shared" si="240"/>
        <v>0</v>
      </c>
      <c r="WOJ9" s="26">
        <f t="shared" si="240"/>
        <v>0</v>
      </c>
      <c r="WOK9" s="26">
        <f t="shared" si="240"/>
        <v>0</v>
      </c>
      <c r="WOL9" s="26">
        <f t="shared" si="240"/>
        <v>0</v>
      </c>
      <c r="WOM9" s="26">
        <f t="shared" si="240"/>
        <v>0</v>
      </c>
      <c r="WON9" s="26">
        <f t="shared" si="240"/>
        <v>0</v>
      </c>
      <c r="WOO9" s="26">
        <f t="shared" si="240"/>
        <v>0</v>
      </c>
      <c r="WOP9" s="26">
        <f t="shared" si="240"/>
        <v>0</v>
      </c>
      <c r="WOQ9" s="26">
        <f t="shared" si="240"/>
        <v>0</v>
      </c>
      <c r="WOR9" s="26">
        <f t="shared" si="240"/>
        <v>0</v>
      </c>
      <c r="WOS9" s="26">
        <f t="shared" si="240"/>
        <v>0</v>
      </c>
      <c r="WOT9" s="26">
        <f t="shared" si="240"/>
        <v>0</v>
      </c>
      <c r="WOU9" s="26">
        <f t="shared" ref="WOU9:WRF9" si="241">WOS9+WOQ9</f>
        <v>0</v>
      </c>
      <c r="WOV9" s="26">
        <f t="shared" si="241"/>
        <v>0</v>
      </c>
      <c r="WOW9" s="26">
        <f t="shared" si="241"/>
        <v>0</v>
      </c>
      <c r="WOX9" s="26">
        <f t="shared" si="241"/>
        <v>0</v>
      </c>
      <c r="WOY9" s="26">
        <f t="shared" si="241"/>
        <v>0</v>
      </c>
      <c r="WOZ9" s="26">
        <f t="shared" si="241"/>
        <v>0</v>
      </c>
      <c r="WPA9" s="26">
        <f t="shared" si="241"/>
        <v>0</v>
      </c>
      <c r="WPB9" s="26">
        <f t="shared" si="241"/>
        <v>0</v>
      </c>
      <c r="WPC9" s="26">
        <f t="shared" si="241"/>
        <v>0</v>
      </c>
      <c r="WPD9" s="26">
        <f t="shared" si="241"/>
        <v>0</v>
      </c>
      <c r="WPE9" s="26">
        <f t="shared" si="241"/>
        <v>0</v>
      </c>
      <c r="WPF9" s="26">
        <f t="shared" si="241"/>
        <v>0</v>
      </c>
      <c r="WPG9" s="26">
        <f t="shared" si="241"/>
        <v>0</v>
      </c>
      <c r="WPH9" s="26">
        <f t="shared" si="241"/>
        <v>0</v>
      </c>
      <c r="WPI9" s="26">
        <f t="shared" si="241"/>
        <v>0</v>
      </c>
      <c r="WPJ9" s="26">
        <f t="shared" si="241"/>
        <v>0</v>
      </c>
      <c r="WPK9" s="26">
        <f t="shared" si="241"/>
        <v>0</v>
      </c>
      <c r="WPL9" s="26">
        <f t="shared" si="241"/>
        <v>0</v>
      </c>
      <c r="WPM9" s="26">
        <f t="shared" si="241"/>
        <v>0</v>
      </c>
      <c r="WPN9" s="26">
        <f t="shared" si="241"/>
        <v>0</v>
      </c>
      <c r="WPO9" s="26">
        <f t="shared" si="241"/>
        <v>0</v>
      </c>
      <c r="WPP9" s="26">
        <f t="shared" si="241"/>
        <v>0</v>
      </c>
      <c r="WPQ9" s="26">
        <f t="shared" si="241"/>
        <v>0</v>
      </c>
      <c r="WPR9" s="26">
        <f t="shared" si="241"/>
        <v>0</v>
      </c>
      <c r="WPS9" s="26">
        <f t="shared" si="241"/>
        <v>0</v>
      </c>
      <c r="WPT9" s="26">
        <f t="shared" si="241"/>
        <v>0</v>
      </c>
      <c r="WPU9" s="26">
        <f t="shared" si="241"/>
        <v>0</v>
      </c>
      <c r="WPV9" s="26">
        <f t="shared" si="241"/>
        <v>0</v>
      </c>
      <c r="WPW9" s="26">
        <f t="shared" si="241"/>
        <v>0</v>
      </c>
      <c r="WPX9" s="26">
        <f t="shared" si="241"/>
        <v>0</v>
      </c>
      <c r="WPY9" s="26">
        <f t="shared" si="241"/>
        <v>0</v>
      </c>
      <c r="WPZ9" s="26">
        <f t="shared" si="241"/>
        <v>0</v>
      </c>
      <c r="WQA9" s="26">
        <f t="shared" si="241"/>
        <v>0</v>
      </c>
      <c r="WQB9" s="26">
        <f t="shared" si="241"/>
        <v>0</v>
      </c>
      <c r="WQC9" s="26">
        <f t="shared" si="241"/>
        <v>0</v>
      </c>
      <c r="WQD9" s="26">
        <f t="shared" si="241"/>
        <v>0</v>
      </c>
      <c r="WQE9" s="26">
        <f t="shared" si="241"/>
        <v>0</v>
      </c>
      <c r="WQF9" s="26">
        <f t="shared" si="241"/>
        <v>0</v>
      </c>
      <c r="WQG9" s="26">
        <f t="shared" si="241"/>
        <v>0</v>
      </c>
      <c r="WQH9" s="26">
        <f t="shared" si="241"/>
        <v>0</v>
      </c>
      <c r="WQI9" s="26">
        <f t="shared" si="241"/>
        <v>0</v>
      </c>
      <c r="WQJ9" s="26">
        <f t="shared" si="241"/>
        <v>0</v>
      </c>
      <c r="WQK9" s="26">
        <f t="shared" si="241"/>
        <v>0</v>
      </c>
      <c r="WQL9" s="26">
        <f t="shared" si="241"/>
        <v>0</v>
      </c>
      <c r="WQM9" s="26">
        <f t="shared" si="241"/>
        <v>0</v>
      </c>
      <c r="WQN9" s="26">
        <f t="shared" si="241"/>
        <v>0</v>
      </c>
      <c r="WQO9" s="26">
        <f t="shared" si="241"/>
        <v>0</v>
      </c>
      <c r="WQP9" s="26">
        <f t="shared" si="241"/>
        <v>0</v>
      </c>
      <c r="WQQ9" s="26">
        <f t="shared" si="241"/>
        <v>0</v>
      </c>
      <c r="WQR9" s="26">
        <f t="shared" si="241"/>
        <v>0</v>
      </c>
      <c r="WQS9" s="26">
        <f t="shared" si="241"/>
        <v>0</v>
      </c>
      <c r="WQT9" s="26">
        <f t="shared" si="241"/>
        <v>0</v>
      </c>
      <c r="WQU9" s="26">
        <f t="shared" si="241"/>
        <v>0</v>
      </c>
      <c r="WQV9" s="26">
        <f t="shared" si="241"/>
        <v>0</v>
      </c>
      <c r="WQW9" s="26">
        <f t="shared" si="241"/>
        <v>0</v>
      </c>
      <c r="WQX9" s="26">
        <f t="shared" si="241"/>
        <v>0</v>
      </c>
      <c r="WQY9" s="26">
        <f t="shared" si="241"/>
        <v>0</v>
      </c>
      <c r="WQZ9" s="26">
        <f t="shared" si="241"/>
        <v>0</v>
      </c>
      <c r="WRA9" s="26">
        <f t="shared" si="241"/>
        <v>0</v>
      </c>
      <c r="WRB9" s="26">
        <f t="shared" si="241"/>
        <v>0</v>
      </c>
      <c r="WRC9" s="26">
        <f t="shared" si="241"/>
        <v>0</v>
      </c>
      <c r="WRD9" s="26">
        <f t="shared" si="241"/>
        <v>0</v>
      </c>
      <c r="WRE9" s="26">
        <f t="shared" si="241"/>
        <v>0</v>
      </c>
      <c r="WRF9" s="26">
        <f t="shared" si="241"/>
        <v>0</v>
      </c>
      <c r="WRG9" s="26">
        <f t="shared" ref="WRG9:WTR9" si="242">WRE9+WRC9</f>
        <v>0</v>
      </c>
      <c r="WRH9" s="26">
        <f t="shared" si="242"/>
        <v>0</v>
      </c>
      <c r="WRI9" s="26">
        <f t="shared" si="242"/>
        <v>0</v>
      </c>
      <c r="WRJ9" s="26">
        <f t="shared" si="242"/>
        <v>0</v>
      </c>
      <c r="WRK9" s="26">
        <f t="shared" si="242"/>
        <v>0</v>
      </c>
      <c r="WRL9" s="26">
        <f t="shared" si="242"/>
        <v>0</v>
      </c>
      <c r="WRM9" s="26">
        <f t="shared" si="242"/>
        <v>0</v>
      </c>
      <c r="WRN9" s="26">
        <f t="shared" si="242"/>
        <v>0</v>
      </c>
      <c r="WRO9" s="26">
        <f t="shared" si="242"/>
        <v>0</v>
      </c>
      <c r="WRP9" s="26">
        <f t="shared" si="242"/>
        <v>0</v>
      </c>
      <c r="WRQ9" s="26">
        <f t="shared" si="242"/>
        <v>0</v>
      </c>
      <c r="WRR9" s="26">
        <f t="shared" si="242"/>
        <v>0</v>
      </c>
      <c r="WRS9" s="26">
        <f t="shared" si="242"/>
        <v>0</v>
      </c>
      <c r="WRT9" s="26">
        <f t="shared" si="242"/>
        <v>0</v>
      </c>
      <c r="WRU9" s="26">
        <f t="shared" si="242"/>
        <v>0</v>
      </c>
      <c r="WRV9" s="26">
        <f t="shared" si="242"/>
        <v>0</v>
      </c>
      <c r="WRW9" s="26">
        <f t="shared" si="242"/>
        <v>0</v>
      </c>
      <c r="WRX9" s="26">
        <f t="shared" si="242"/>
        <v>0</v>
      </c>
      <c r="WRY9" s="26">
        <f t="shared" si="242"/>
        <v>0</v>
      </c>
      <c r="WRZ9" s="26">
        <f t="shared" si="242"/>
        <v>0</v>
      </c>
      <c r="WSA9" s="26">
        <f t="shared" si="242"/>
        <v>0</v>
      </c>
      <c r="WSB9" s="26">
        <f t="shared" si="242"/>
        <v>0</v>
      </c>
      <c r="WSC9" s="26">
        <f t="shared" si="242"/>
        <v>0</v>
      </c>
      <c r="WSD9" s="26">
        <f t="shared" si="242"/>
        <v>0</v>
      </c>
      <c r="WSE9" s="26">
        <f t="shared" si="242"/>
        <v>0</v>
      </c>
      <c r="WSF9" s="26">
        <f t="shared" si="242"/>
        <v>0</v>
      </c>
      <c r="WSG9" s="26">
        <f t="shared" si="242"/>
        <v>0</v>
      </c>
      <c r="WSH9" s="26">
        <f t="shared" si="242"/>
        <v>0</v>
      </c>
      <c r="WSI9" s="26">
        <f t="shared" si="242"/>
        <v>0</v>
      </c>
      <c r="WSJ9" s="26">
        <f t="shared" si="242"/>
        <v>0</v>
      </c>
      <c r="WSK9" s="26">
        <f t="shared" si="242"/>
        <v>0</v>
      </c>
      <c r="WSL9" s="26">
        <f t="shared" si="242"/>
        <v>0</v>
      </c>
      <c r="WSM9" s="26">
        <f t="shared" si="242"/>
        <v>0</v>
      </c>
      <c r="WSN9" s="26">
        <f t="shared" si="242"/>
        <v>0</v>
      </c>
      <c r="WSO9" s="26">
        <f t="shared" si="242"/>
        <v>0</v>
      </c>
      <c r="WSP9" s="26">
        <f t="shared" si="242"/>
        <v>0</v>
      </c>
      <c r="WSQ9" s="26">
        <f t="shared" si="242"/>
        <v>0</v>
      </c>
      <c r="WSR9" s="26">
        <f t="shared" si="242"/>
        <v>0</v>
      </c>
      <c r="WSS9" s="26">
        <f t="shared" si="242"/>
        <v>0</v>
      </c>
      <c r="WST9" s="26">
        <f t="shared" si="242"/>
        <v>0</v>
      </c>
      <c r="WSU9" s="26">
        <f t="shared" si="242"/>
        <v>0</v>
      </c>
      <c r="WSV9" s="26">
        <f t="shared" si="242"/>
        <v>0</v>
      </c>
      <c r="WSW9" s="26">
        <f t="shared" si="242"/>
        <v>0</v>
      </c>
      <c r="WSX9" s="26">
        <f t="shared" si="242"/>
        <v>0</v>
      </c>
      <c r="WSY9" s="26">
        <f t="shared" si="242"/>
        <v>0</v>
      </c>
      <c r="WSZ9" s="26">
        <f t="shared" si="242"/>
        <v>0</v>
      </c>
      <c r="WTA9" s="26">
        <f t="shared" si="242"/>
        <v>0</v>
      </c>
      <c r="WTB9" s="26">
        <f t="shared" si="242"/>
        <v>0</v>
      </c>
      <c r="WTC9" s="26">
        <f t="shared" si="242"/>
        <v>0</v>
      </c>
      <c r="WTD9" s="26">
        <f t="shared" si="242"/>
        <v>0</v>
      </c>
      <c r="WTE9" s="26">
        <f t="shared" si="242"/>
        <v>0</v>
      </c>
      <c r="WTF9" s="26">
        <f t="shared" si="242"/>
        <v>0</v>
      </c>
      <c r="WTG9" s="26">
        <f t="shared" si="242"/>
        <v>0</v>
      </c>
      <c r="WTH9" s="26">
        <f t="shared" si="242"/>
        <v>0</v>
      </c>
      <c r="WTI9" s="26">
        <f t="shared" si="242"/>
        <v>0</v>
      </c>
      <c r="WTJ9" s="26">
        <f t="shared" si="242"/>
        <v>0</v>
      </c>
      <c r="WTK9" s="26">
        <f t="shared" si="242"/>
        <v>0</v>
      </c>
      <c r="WTL9" s="26">
        <f t="shared" si="242"/>
        <v>0</v>
      </c>
      <c r="WTM9" s="26">
        <f t="shared" si="242"/>
        <v>0</v>
      </c>
      <c r="WTN9" s="26">
        <f t="shared" si="242"/>
        <v>0</v>
      </c>
      <c r="WTO9" s="26">
        <f t="shared" si="242"/>
        <v>0</v>
      </c>
      <c r="WTP9" s="26">
        <f t="shared" si="242"/>
        <v>0</v>
      </c>
      <c r="WTQ9" s="26">
        <f t="shared" si="242"/>
        <v>0</v>
      </c>
      <c r="WTR9" s="26">
        <f t="shared" si="242"/>
        <v>0</v>
      </c>
      <c r="WTS9" s="26">
        <f t="shared" ref="WTS9:WWD9" si="243">WTQ9+WTO9</f>
        <v>0</v>
      </c>
      <c r="WTT9" s="26">
        <f t="shared" si="243"/>
        <v>0</v>
      </c>
      <c r="WTU9" s="26">
        <f t="shared" si="243"/>
        <v>0</v>
      </c>
      <c r="WTV9" s="26">
        <f t="shared" si="243"/>
        <v>0</v>
      </c>
      <c r="WTW9" s="26">
        <f t="shared" si="243"/>
        <v>0</v>
      </c>
      <c r="WTX9" s="26">
        <f t="shared" si="243"/>
        <v>0</v>
      </c>
      <c r="WTY9" s="26">
        <f t="shared" si="243"/>
        <v>0</v>
      </c>
      <c r="WTZ9" s="26">
        <f t="shared" si="243"/>
        <v>0</v>
      </c>
      <c r="WUA9" s="26">
        <f t="shared" si="243"/>
        <v>0</v>
      </c>
      <c r="WUB9" s="26">
        <f t="shared" si="243"/>
        <v>0</v>
      </c>
      <c r="WUC9" s="26">
        <f t="shared" si="243"/>
        <v>0</v>
      </c>
      <c r="WUD9" s="26">
        <f t="shared" si="243"/>
        <v>0</v>
      </c>
      <c r="WUE9" s="26">
        <f t="shared" si="243"/>
        <v>0</v>
      </c>
      <c r="WUF9" s="26">
        <f t="shared" si="243"/>
        <v>0</v>
      </c>
      <c r="WUG9" s="26">
        <f t="shared" si="243"/>
        <v>0</v>
      </c>
      <c r="WUH9" s="26">
        <f t="shared" si="243"/>
        <v>0</v>
      </c>
      <c r="WUI9" s="26">
        <f t="shared" si="243"/>
        <v>0</v>
      </c>
      <c r="WUJ9" s="26">
        <f t="shared" si="243"/>
        <v>0</v>
      </c>
      <c r="WUK9" s="26">
        <f t="shared" si="243"/>
        <v>0</v>
      </c>
      <c r="WUL9" s="26">
        <f t="shared" si="243"/>
        <v>0</v>
      </c>
      <c r="WUM9" s="26">
        <f t="shared" si="243"/>
        <v>0</v>
      </c>
      <c r="WUN9" s="26">
        <f t="shared" si="243"/>
        <v>0</v>
      </c>
      <c r="WUO9" s="26">
        <f t="shared" si="243"/>
        <v>0</v>
      </c>
      <c r="WUP9" s="26">
        <f t="shared" si="243"/>
        <v>0</v>
      </c>
      <c r="WUQ9" s="26">
        <f t="shared" si="243"/>
        <v>0</v>
      </c>
      <c r="WUR9" s="26">
        <f t="shared" si="243"/>
        <v>0</v>
      </c>
      <c r="WUS9" s="26">
        <f t="shared" si="243"/>
        <v>0</v>
      </c>
      <c r="WUT9" s="26">
        <f t="shared" si="243"/>
        <v>0</v>
      </c>
      <c r="WUU9" s="26">
        <f t="shared" si="243"/>
        <v>0</v>
      </c>
      <c r="WUV9" s="26">
        <f t="shared" si="243"/>
        <v>0</v>
      </c>
      <c r="WUW9" s="26">
        <f t="shared" si="243"/>
        <v>0</v>
      </c>
      <c r="WUX9" s="26">
        <f t="shared" si="243"/>
        <v>0</v>
      </c>
      <c r="WUY9" s="26">
        <f t="shared" si="243"/>
        <v>0</v>
      </c>
      <c r="WUZ9" s="26">
        <f t="shared" si="243"/>
        <v>0</v>
      </c>
      <c r="WVA9" s="26">
        <f t="shared" si="243"/>
        <v>0</v>
      </c>
      <c r="WVB9" s="26">
        <f t="shared" si="243"/>
        <v>0</v>
      </c>
      <c r="WVC9" s="26">
        <f t="shared" si="243"/>
        <v>0</v>
      </c>
      <c r="WVD9" s="26">
        <f t="shared" si="243"/>
        <v>0</v>
      </c>
      <c r="WVE9" s="26">
        <f t="shared" si="243"/>
        <v>0</v>
      </c>
      <c r="WVF9" s="26">
        <f t="shared" si="243"/>
        <v>0</v>
      </c>
      <c r="WVG9" s="26">
        <f t="shared" si="243"/>
        <v>0</v>
      </c>
      <c r="WVH9" s="26">
        <f t="shared" si="243"/>
        <v>0</v>
      </c>
      <c r="WVI9" s="26">
        <f t="shared" si="243"/>
        <v>0</v>
      </c>
      <c r="WVJ9" s="26">
        <f t="shared" si="243"/>
        <v>0</v>
      </c>
      <c r="WVK9" s="26">
        <f t="shared" si="243"/>
        <v>0</v>
      </c>
      <c r="WVL9" s="26">
        <f t="shared" si="243"/>
        <v>0</v>
      </c>
      <c r="WVM9" s="26">
        <f t="shared" si="243"/>
        <v>0</v>
      </c>
      <c r="WVN9" s="26">
        <f t="shared" si="243"/>
        <v>0</v>
      </c>
      <c r="WVO9" s="26">
        <f t="shared" si="243"/>
        <v>0</v>
      </c>
      <c r="WVP9" s="26">
        <f t="shared" si="243"/>
        <v>0</v>
      </c>
      <c r="WVQ9" s="26">
        <f t="shared" si="243"/>
        <v>0</v>
      </c>
      <c r="WVR9" s="26">
        <f t="shared" si="243"/>
        <v>0</v>
      </c>
      <c r="WVS9" s="26">
        <f t="shared" si="243"/>
        <v>0</v>
      </c>
      <c r="WVT9" s="26">
        <f t="shared" si="243"/>
        <v>0</v>
      </c>
      <c r="WVU9" s="26">
        <f t="shared" si="243"/>
        <v>0</v>
      </c>
      <c r="WVV9" s="26">
        <f t="shared" si="243"/>
        <v>0</v>
      </c>
      <c r="WVW9" s="26">
        <f t="shared" si="243"/>
        <v>0</v>
      </c>
      <c r="WVX9" s="26">
        <f t="shared" si="243"/>
        <v>0</v>
      </c>
      <c r="WVY9" s="26">
        <f t="shared" si="243"/>
        <v>0</v>
      </c>
      <c r="WVZ9" s="26">
        <f t="shared" si="243"/>
        <v>0</v>
      </c>
      <c r="WWA9" s="26">
        <f t="shared" si="243"/>
        <v>0</v>
      </c>
      <c r="WWB9" s="26">
        <f t="shared" si="243"/>
        <v>0</v>
      </c>
      <c r="WWC9" s="26">
        <f t="shared" si="243"/>
        <v>0</v>
      </c>
      <c r="WWD9" s="26">
        <f t="shared" si="243"/>
        <v>0</v>
      </c>
      <c r="WWE9" s="26">
        <f t="shared" ref="WWE9:WYP9" si="244">WWC9+WWA9</f>
        <v>0</v>
      </c>
      <c r="WWF9" s="26">
        <f t="shared" si="244"/>
        <v>0</v>
      </c>
      <c r="WWG9" s="26">
        <f t="shared" si="244"/>
        <v>0</v>
      </c>
      <c r="WWH9" s="26">
        <f t="shared" si="244"/>
        <v>0</v>
      </c>
      <c r="WWI9" s="26">
        <f t="shared" si="244"/>
        <v>0</v>
      </c>
      <c r="WWJ9" s="26">
        <f t="shared" si="244"/>
        <v>0</v>
      </c>
      <c r="WWK9" s="26">
        <f t="shared" si="244"/>
        <v>0</v>
      </c>
      <c r="WWL9" s="26">
        <f t="shared" si="244"/>
        <v>0</v>
      </c>
      <c r="WWM9" s="26">
        <f t="shared" si="244"/>
        <v>0</v>
      </c>
      <c r="WWN9" s="26">
        <f t="shared" si="244"/>
        <v>0</v>
      </c>
      <c r="WWO9" s="26">
        <f t="shared" si="244"/>
        <v>0</v>
      </c>
      <c r="WWP9" s="26">
        <f t="shared" si="244"/>
        <v>0</v>
      </c>
      <c r="WWQ9" s="26">
        <f t="shared" si="244"/>
        <v>0</v>
      </c>
      <c r="WWR9" s="26">
        <f t="shared" si="244"/>
        <v>0</v>
      </c>
      <c r="WWS9" s="26">
        <f t="shared" si="244"/>
        <v>0</v>
      </c>
      <c r="WWT9" s="26">
        <f t="shared" si="244"/>
        <v>0</v>
      </c>
      <c r="WWU9" s="26">
        <f t="shared" si="244"/>
        <v>0</v>
      </c>
      <c r="WWV9" s="26">
        <f t="shared" si="244"/>
        <v>0</v>
      </c>
      <c r="WWW9" s="26">
        <f t="shared" si="244"/>
        <v>0</v>
      </c>
      <c r="WWX9" s="26">
        <f t="shared" si="244"/>
        <v>0</v>
      </c>
      <c r="WWY9" s="26">
        <f t="shared" si="244"/>
        <v>0</v>
      </c>
      <c r="WWZ9" s="26">
        <f t="shared" si="244"/>
        <v>0</v>
      </c>
      <c r="WXA9" s="26">
        <f t="shared" si="244"/>
        <v>0</v>
      </c>
      <c r="WXB9" s="26">
        <f t="shared" si="244"/>
        <v>0</v>
      </c>
      <c r="WXC9" s="26">
        <f t="shared" si="244"/>
        <v>0</v>
      </c>
      <c r="WXD9" s="26">
        <f t="shared" si="244"/>
        <v>0</v>
      </c>
      <c r="WXE9" s="26">
        <f t="shared" si="244"/>
        <v>0</v>
      </c>
      <c r="WXF9" s="26">
        <f t="shared" si="244"/>
        <v>0</v>
      </c>
      <c r="WXG9" s="26">
        <f t="shared" si="244"/>
        <v>0</v>
      </c>
      <c r="WXH9" s="26">
        <f t="shared" si="244"/>
        <v>0</v>
      </c>
      <c r="WXI9" s="26">
        <f t="shared" si="244"/>
        <v>0</v>
      </c>
      <c r="WXJ9" s="26">
        <f t="shared" si="244"/>
        <v>0</v>
      </c>
      <c r="WXK9" s="26">
        <f t="shared" si="244"/>
        <v>0</v>
      </c>
      <c r="WXL9" s="26">
        <f t="shared" si="244"/>
        <v>0</v>
      </c>
      <c r="WXM9" s="26">
        <f t="shared" si="244"/>
        <v>0</v>
      </c>
      <c r="WXN9" s="26">
        <f t="shared" si="244"/>
        <v>0</v>
      </c>
      <c r="WXO9" s="26">
        <f t="shared" si="244"/>
        <v>0</v>
      </c>
      <c r="WXP9" s="26">
        <f t="shared" si="244"/>
        <v>0</v>
      </c>
      <c r="WXQ9" s="26">
        <f t="shared" si="244"/>
        <v>0</v>
      </c>
      <c r="WXR9" s="26">
        <f t="shared" si="244"/>
        <v>0</v>
      </c>
      <c r="WXS9" s="26">
        <f t="shared" si="244"/>
        <v>0</v>
      </c>
      <c r="WXT9" s="26">
        <f t="shared" si="244"/>
        <v>0</v>
      </c>
      <c r="WXU9" s="26">
        <f t="shared" si="244"/>
        <v>0</v>
      </c>
      <c r="WXV9" s="26">
        <f t="shared" si="244"/>
        <v>0</v>
      </c>
      <c r="WXW9" s="26">
        <f t="shared" si="244"/>
        <v>0</v>
      </c>
      <c r="WXX9" s="26">
        <f t="shared" si="244"/>
        <v>0</v>
      </c>
      <c r="WXY9" s="26">
        <f t="shared" si="244"/>
        <v>0</v>
      </c>
      <c r="WXZ9" s="26">
        <f t="shared" si="244"/>
        <v>0</v>
      </c>
      <c r="WYA9" s="26">
        <f t="shared" si="244"/>
        <v>0</v>
      </c>
      <c r="WYB9" s="26">
        <f t="shared" si="244"/>
        <v>0</v>
      </c>
      <c r="WYC9" s="26">
        <f t="shared" si="244"/>
        <v>0</v>
      </c>
      <c r="WYD9" s="26">
        <f t="shared" si="244"/>
        <v>0</v>
      </c>
      <c r="WYE9" s="26">
        <f t="shared" si="244"/>
        <v>0</v>
      </c>
      <c r="WYF9" s="26">
        <f t="shared" si="244"/>
        <v>0</v>
      </c>
      <c r="WYG9" s="26">
        <f t="shared" si="244"/>
        <v>0</v>
      </c>
      <c r="WYH9" s="26">
        <f t="shared" si="244"/>
        <v>0</v>
      </c>
      <c r="WYI9" s="26">
        <f t="shared" si="244"/>
        <v>0</v>
      </c>
      <c r="WYJ9" s="26">
        <f t="shared" si="244"/>
        <v>0</v>
      </c>
      <c r="WYK9" s="26">
        <f t="shared" si="244"/>
        <v>0</v>
      </c>
      <c r="WYL9" s="26">
        <f t="shared" si="244"/>
        <v>0</v>
      </c>
      <c r="WYM9" s="26">
        <f t="shared" si="244"/>
        <v>0</v>
      </c>
      <c r="WYN9" s="26">
        <f t="shared" si="244"/>
        <v>0</v>
      </c>
      <c r="WYO9" s="26">
        <f t="shared" si="244"/>
        <v>0</v>
      </c>
      <c r="WYP9" s="26">
        <f t="shared" si="244"/>
        <v>0</v>
      </c>
      <c r="WYQ9" s="26">
        <f t="shared" ref="WYQ9:XBB9" si="245">WYO9+WYM9</f>
        <v>0</v>
      </c>
      <c r="WYR9" s="26">
        <f t="shared" si="245"/>
        <v>0</v>
      </c>
      <c r="WYS9" s="26">
        <f t="shared" si="245"/>
        <v>0</v>
      </c>
      <c r="WYT9" s="26">
        <f t="shared" si="245"/>
        <v>0</v>
      </c>
      <c r="WYU9" s="26">
        <f t="shared" si="245"/>
        <v>0</v>
      </c>
      <c r="WYV9" s="26">
        <f t="shared" si="245"/>
        <v>0</v>
      </c>
      <c r="WYW9" s="26">
        <f t="shared" si="245"/>
        <v>0</v>
      </c>
      <c r="WYX9" s="26">
        <f t="shared" si="245"/>
        <v>0</v>
      </c>
      <c r="WYY9" s="26">
        <f t="shared" si="245"/>
        <v>0</v>
      </c>
      <c r="WYZ9" s="26">
        <f t="shared" si="245"/>
        <v>0</v>
      </c>
      <c r="WZA9" s="26">
        <f t="shared" si="245"/>
        <v>0</v>
      </c>
      <c r="WZB9" s="26">
        <f t="shared" si="245"/>
        <v>0</v>
      </c>
      <c r="WZC9" s="26">
        <f t="shared" si="245"/>
        <v>0</v>
      </c>
      <c r="WZD9" s="26">
        <f t="shared" si="245"/>
        <v>0</v>
      </c>
      <c r="WZE9" s="26">
        <f t="shared" si="245"/>
        <v>0</v>
      </c>
      <c r="WZF9" s="26">
        <f t="shared" si="245"/>
        <v>0</v>
      </c>
      <c r="WZG9" s="26">
        <f t="shared" si="245"/>
        <v>0</v>
      </c>
      <c r="WZH9" s="26">
        <f t="shared" si="245"/>
        <v>0</v>
      </c>
      <c r="WZI9" s="26">
        <f t="shared" si="245"/>
        <v>0</v>
      </c>
      <c r="WZJ9" s="26">
        <f t="shared" si="245"/>
        <v>0</v>
      </c>
      <c r="WZK9" s="26">
        <f t="shared" si="245"/>
        <v>0</v>
      </c>
      <c r="WZL9" s="26">
        <f t="shared" si="245"/>
        <v>0</v>
      </c>
      <c r="WZM9" s="26">
        <f t="shared" si="245"/>
        <v>0</v>
      </c>
      <c r="WZN9" s="26">
        <f t="shared" si="245"/>
        <v>0</v>
      </c>
      <c r="WZO9" s="26">
        <f t="shared" si="245"/>
        <v>0</v>
      </c>
      <c r="WZP9" s="26">
        <f t="shared" si="245"/>
        <v>0</v>
      </c>
      <c r="WZQ9" s="26">
        <f t="shared" si="245"/>
        <v>0</v>
      </c>
      <c r="WZR9" s="26">
        <f t="shared" si="245"/>
        <v>0</v>
      </c>
      <c r="WZS9" s="26">
        <f t="shared" si="245"/>
        <v>0</v>
      </c>
      <c r="WZT9" s="26">
        <f t="shared" si="245"/>
        <v>0</v>
      </c>
      <c r="WZU9" s="26">
        <f t="shared" si="245"/>
        <v>0</v>
      </c>
      <c r="WZV9" s="26">
        <f t="shared" si="245"/>
        <v>0</v>
      </c>
      <c r="WZW9" s="26">
        <f t="shared" si="245"/>
        <v>0</v>
      </c>
      <c r="WZX9" s="26">
        <f t="shared" si="245"/>
        <v>0</v>
      </c>
      <c r="WZY9" s="26">
        <f t="shared" si="245"/>
        <v>0</v>
      </c>
      <c r="WZZ9" s="26">
        <f t="shared" si="245"/>
        <v>0</v>
      </c>
      <c r="XAA9" s="26">
        <f t="shared" si="245"/>
        <v>0</v>
      </c>
      <c r="XAB9" s="26">
        <f t="shared" si="245"/>
        <v>0</v>
      </c>
      <c r="XAC9" s="26">
        <f t="shared" si="245"/>
        <v>0</v>
      </c>
      <c r="XAD9" s="26">
        <f t="shared" si="245"/>
        <v>0</v>
      </c>
      <c r="XAE9" s="26">
        <f t="shared" si="245"/>
        <v>0</v>
      </c>
      <c r="XAF9" s="26">
        <f t="shared" si="245"/>
        <v>0</v>
      </c>
      <c r="XAG9" s="26">
        <f t="shared" si="245"/>
        <v>0</v>
      </c>
      <c r="XAH9" s="26">
        <f t="shared" si="245"/>
        <v>0</v>
      </c>
      <c r="XAI9" s="26">
        <f t="shared" si="245"/>
        <v>0</v>
      </c>
      <c r="XAJ9" s="26">
        <f t="shared" si="245"/>
        <v>0</v>
      </c>
      <c r="XAK9" s="26">
        <f t="shared" si="245"/>
        <v>0</v>
      </c>
      <c r="XAL9" s="26">
        <f t="shared" si="245"/>
        <v>0</v>
      </c>
      <c r="XAM9" s="26">
        <f t="shared" si="245"/>
        <v>0</v>
      </c>
      <c r="XAN9" s="26">
        <f t="shared" si="245"/>
        <v>0</v>
      </c>
      <c r="XAO9" s="26">
        <f t="shared" si="245"/>
        <v>0</v>
      </c>
      <c r="XAP9" s="26">
        <f t="shared" si="245"/>
        <v>0</v>
      </c>
      <c r="XAQ9" s="26">
        <f t="shared" si="245"/>
        <v>0</v>
      </c>
      <c r="XAR9" s="26">
        <f t="shared" si="245"/>
        <v>0</v>
      </c>
      <c r="XAS9" s="26">
        <f t="shared" si="245"/>
        <v>0</v>
      </c>
      <c r="XAT9" s="26">
        <f t="shared" si="245"/>
        <v>0</v>
      </c>
      <c r="XAU9" s="26">
        <f t="shared" si="245"/>
        <v>0</v>
      </c>
      <c r="XAV9" s="26">
        <f t="shared" si="245"/>
        <v>0</v>
      </c>
      <c r="XAW9" s="26">
        <f t="shared" si="245"/>
        <v>0</v>
      </c>
      <c r="XAX9" s="26">
        <f t="shared" si="245"/>
        <v>0</v>
      </c>
      <c r="XAY9" s="26">
        <f t="shared" si="245"/>
        <v>0</v>
      </c>
      <c r="XAZ9" s="26">
        <f t="shared" si="245"/>
        <v>0</v>
      </c>
      <c r="XBA9" s="26">
        <f t="shared" si="245"/>
        <v>0</v>
      </c>
      <c r="XBB9" s="26">
        <f t="shared" si="245"/>
        <v>0</v>
      </c>
      <c r="XBC9" s="26">
        <f t="shared" ref="XBC9:XDN9" si="246">XBA9+XAY9</f>
        <v>0</v>
      </c>
      <c r="XBD9" s="26">
        <f t="shared" si="246"/>
        <v>0</v>
      </c>
      <c r="XBE9" s="26">
        <f t="shared" si="246"/>
        <v>0</v>
      </c>
      <c r="XBF9" s="26">
        <f t="shared" si="246"/>
        <v>0</v>
      </c>
      <c r="XBG9" s="26">
        <f t="shared" si="246"/>
        <v>0</v>
      </c>
      <c r="XBH9" s="26">
        <f t="shared" si="246"/>
        <v>0</v>
      </c>
      <c r="XBI9" s="26">
        <f t="shared" si="246"/>
        <v>0</v>
      </c>
      <c r="XBJ9" s="26">
        <f t="shared" si="246"/>
        <v>0</v>
      </c>
      <c r="XBK9" s="26">
        <f t="shared" si="246"/>
        <v>0</v>
      </c>
      <c r="XBL9" s="26">
        <f t="shared" si="246"/>
        <v>0</v>
      </c>
      <c r="XBM9" s="26">
        <f t="shared" si="246"/>
        <v>0</v>
      </c>
      <c r="XBN9" s="26">
        <f t="shared" si="246"/>
        <v>0</v>
      </c>
      <c r="XBO9" s="26">
        <f t="shared" si="246"/>
        <v>0</v>
      </c>
      <c r="XBP9" s="26">
        <f t="shared" si="246"/>
        <v>0</v>
      </c>
      <c r="XBQ9" s="26">
        <f t="shared" si="246"/>
        <v>0</v>
      </c>
      <c r="XBR9" s="26">
        <f t="shared" si="246"/>
        <v>0</v>
      </c>
      <c r="XBS9" s="26">
        <f t="shared" si="246"/>
        <v>0</v>
      </c>
      <c r="XBT9" s="26">
        <f t="shared" si="246"/>
        <v>0</v>
      </c>
      <c r="XBU9" s="26">
        <f t="shared" si="246"/>
        <v>0</v>
      </c>
      <c r="XBV9" s="26">
        <f t="shared" si="246"/>
        <v>0</v>
      </c>
      <c r="XBW9" s="26">
        <f t="shared" si="246"/>
        <v>0</v>
      </c>
      <c r="XBX9" s="26">
        <f t="shared" si="246"/>
        <v>0</v>
      </c>
      <c r="XBY9" s="26">
        <f t="shared" si="246"/>
        <v>0</v>
      </c>
      <c r="XBZ9" s="26">
        <f t="shared" si="246"/>
        <v>0</v>
      </c>
      <c r="XCA9" s="26">
        <f t="shared" si="246"/>
        <v>0</v>
      </c>
      <c r="XCB9" s="26">
        <f t="shared" si="246"/>
        <v>0</v>
      </c>
      <c r="XCC9" s="26">
        <f t="shared" si="246"/>
        <v>0</v>
      </c>
      <c r="XCD9" s="26">
        <f t="shared" si="246"/>
        <v>0</v>
      </c>
      <c r="XCE9" s="26">
        <f t="shared" si="246"/>
        <v>0</v>
      </c>
      <c r="XCF9" s="26">
        <f t="shared" si="246"/>
        <v>0</v>
      </c>
      <c r="XCG9" s="26">
        <f t="shared" si="246"/>
        <v>0</v>
      </c>
      <c r="XCH9" s="26">
        <f t="shared" si="246"/>
        <v>0</v>
      </c>
      <c r="XCI9" s="26">
        <f t="shared" si="246"/>
        <v>0</v>
      </c>
      <c r="XCJ9" s="26">
        <f t="shared" si="246"/>
        <v>0</v>
      </c>
      <c r="XCK9" s="26">
        <f t="shared" si="246"/>
        <v>0</v>
      </c>
      <c r="XCL9" s="26">
        <f t="shared" si="246"/>
        <v>0</v>
      </c>
      <c r="XCM9" s="26">
        <f t="shared" si="246"/>
        <v>0</v>
      </c>
      <c r="XCN9" s="26">
        <f t="shared" si="246"/>
        <v>0</v>
      </c>
      <c r="XCO9" s="26">
        <f t="shared" si="246"/>
        <v>0</v>
      </c>
      <c r="XCP9" s="26">
        <f t="shared" si="246"/>
        <v>0</v>
      </c>
      <c r="XCQ9" s="26">
        <f t="shared" si="246"/>
        <v>0</v>
      </c>
      <c r="XCR9" s="26">
        <f t="shared" si="246"/>
        <v>0</v>
      </c>
      <c r="XCS9" s="26">
        <f t="shared" si="246"/>
        <v>0</v>
      </c>
      <c r="XCT9" s="26">
        <f t="shared" si="246"/>
        <v>0</v>
      </c>
      <c r="XCU9" s="26">
        <f t="shared" si="246"/>
        <v>0</v>
      </c>
      <c r="XCV9" s="26">
        <f t="shared" si="246"/>
        <v>0</v>
      </c>
      <c r="XCW9" s="26">
        <f t="shared" si="246"/>
        <v>0</v>
      </c>
      <c r="XCX9" s="26">
        <f t="shared" si="246"/>
        <v>0</v>
      </c>
      <c r="XCY9" s="26">
        <f t="shared" si="246"/>
        <v>0</v>
      </c>
      <c r="XCZ9" s="26">
        <f t="shared" si="246"/>
        <v>0</v>
      </c>
      <c r="XDA9" s="26">
        <f t="shared" si="246"/>
        <v>0</v>
      </c>
      <c r="XDB9" s="26">
        <f t="shared" si="246"/>
        <v>0</v>
      </c>
      <c r="XDC9" s="26">
        <f t="shared" si="246"/>
        <v>0</v>
      </c>
      <c r="XDD9" s="26">
        <f t="shared" si="246"/>
        <v>0</v>
      </c>
      <c r="XDE9" s="26">
        <f t="shared" si="246"/>
        <v>0</v>
      </c>
      <c r="XDF9" s="26">
        <f t="shared" si="246"/>
        <v>0</v>
      </c>
      <c r="XDG9" s="26">
        <f t="shared" si="246"/>
        <v>0</v>
      </c>
      <c r="XDH9" s="26">
        <f t="shared" si="246"/>
        <v>0</v>
      </c>
      <c r="XDI9" s="26">
        <f t="shared" si="246"/>
        <v>0</v>
      </c>
      <c r="XDJ9" s="26">
        <f t="shared" si="246"/>
        <v>0</v>
      </c>
      <c r="XDK9" s="26">
        <f t="shared" si="246"/>
        <v>0</v>
      </c>
      <c r="XDL9" s="26">
        <f t="shared" si="246"/>
        <v>0</v>
      </c>
      <c r="XDM9" s="26">
        <f t="shared" si="246"/>
        <v>0</v>
      </c>
      <c r="XDN9" s="26">
        <f t="shared" si="246"/>
        <v>0</v>
      </c>
      <c r="XDO9" s="26">
        <f t="shared" ref="XDO9:XFD9" si="247">XDM9+XDK9</f>
        <v>0</v>
      </c>
      <c r="XDP9" s="26">
        <f t="shared" si="247"/>
        <v>0</v>
      </c>
      <c r="XDQ9" s="26">
        <f t="shared" si="247"/>
        <v>0</v>
      </c>
      <c r="XDR9" s="26">
        <f t="shared" si="247"/>
        <v>0</v>
      </c>
      <c r="XDS9" s="26">
        <f t="shared" si="247"/>
        <v>0</v>
      </c>
      <c r="XDT9" s="26">
        <f t="shared" si="247"/>
        <v>0</v>
      </c>
      <c r="XDU9" s="26">
        <f t="shared" si="247"/>
        <v>0</v>
      </c>
      <c r="XDV9" s="26">
        <f t="shared" si="247"/>
        <v>0</v>
      </c>
      <c r="XDW9" s="26">
        <f t="shared" si="247"/>
        <v>0</v>
      </c>
      <c r="XDX9" s="26">
        <f t="shared" si="247"/>
        <v>0</v>
      </c>
      <c r="XDY9" s="26">
        <f t="shared" si="247"/>
        <v>0</v>
      </c>
      <c r="XDZ9" s="26">
        <f t="shared" si="247"/>
        <v>0</v>
      </c>
      <c r="XEA9" s="26">
        <f t="shared" si="247"/>
        <v>0</v>
      </c>
      <c r="XEB9" s="26">
        <f t="shared" si="247"/>
        <v>0</v>
      </c>
      <c r="XEC9" s="26">
        <f t="shared" si="247"/>
        <v>0</v>
      </c>
      <c r="XED9" s="26">
        <f t="shared" si="247"/>
        <v>0</v>
      </c>
      <c r="XEE9" s="26">
        <f t="shared" si="247"/>
        <v>0</v>
      </c>
      <c r="XEF9" s="26">
        <f t="shared" si="247"/>
        <v>0</v>
      </c>
      <c r="XEG9" s="26">
        <f t="shared" si="247"/>
        <v>0</v>
      </c>
      <c r="XEH9" s="26">
        <f t="shared" si="247"/>
        <v>0</v>
      </c>
      <c r="XEI9" s="26">
        <f t="shared" si="247"/>
        <v>0</v>
      </c>
      <c r="XEJ9" s="26">
        <f t="shared" si="247"/>
        <v>0</v>
      </c>
      <c r="XEK9" s="26">
        <f t="shared" si="247"/>
        <v>0</v>
      </c>
      <c r="XEL9" s="26">
        <f t="shared" si="247"/>
        <v>0</v>
      </c>
      <c r="XEM9" s="26">
        <f t="shared" si="247"/>
        <v>0</v>
      </c>
      <c r="XEN9" s="26">
        <f t="shared" si="247"/>
        <v>0</v>
      </c>
      <c r="XEO9" s="26">
        <f t="shared" si="247"/>
        <v>0</v>
      </c>
      <c r="XEP9" s="26">
        <f t="shared" si="247"/>
        <v>0</v>
      </c>
      <c r="XEQ9" s="26">
        <f t="shared" si="247"/>
        <v>0</v>
      </c>
      <c r="XER9" s="26">
        <f t="shared" si="247"/>
        <v>0</v>
      </c>
      <c r="XES9" s="26">
        <f t="shared" si="247"/>
        <v>0</v>
      </c>
      <c r="XET9" s="26">
        <f t="shared" si="247"/>
        <v>0</v>
      </c>
      <c r="XEU9" s="26">
        <f t="shared" si="247"/>
        <v>0</v>
      </c>
      <c r="XEV9" s="26">
        <f t="shared" si="247"/>
        <v>0</v>
      </c>
      <c r="XEW9" s="26">
        <f t="shared" si="247"/>
        <v>0</v>
      </c>
      <c r="XEX9" s="26">
        <f t="shared" si="247"/>
        <v>0</v>
      </c>
      <c r="XEY9" s="26">
        <f t="shared" si="247"/>
        <v>0</v>
      </c>
      <c r="XEZ9" s="26">
        <f t="shared" si="247"/>
        <v>0</v>
      </c>
      <c r="XFA9" s="26">
        <f t="shared" si="247"/>
        <v>0</v>
      </c>
      <c r="XFB9" s="26">
        <f t="shared" si="247"/>
        <v>0</v>
      </c>
      <c r="XFC9" s="26">
        <f t="shared" si="247"/>
        <v>0</v>
      </c>
      <c r="XFD9" s="26">
        <f t="shared" si="247"/>
        <v>0</v>
      </c>
    </row>
    <row r="10" spans="1:16384" ht="20.45" customHeight="1">
      <c r="A10" s="34" t="s">
        <v>5</v>
      </c>
      <c r="B10" s="1091">
        <f>SUM(B3:B9)</f>
        <v>130308245.88259313</v>
      </c>
      <c r="C10" s="33">
        <v>0</v>
      </c>
      <c r="D10" s="35">
        <f t="shared" ref="D10:O10" si="248">SUM(D3:D8)</f>
        <v>0</v>
      </c>
      <c r="E10" s="35">
        <f t="shared" si="248"/>
        <v>0</v>
      </c>
      <c r="F10" s="35">
        <f t="shared" si="248"/>
        <v>0</v>
      </c>
      <c r="G10" s="35">
        <f t="shared" si="248"/>
        <v>0</v>
      </c>
      <c r="H10" s="35">
        <f t="shared" si="248"/>
        <v>0</v>
      </c>
      <c r="I10" s="35">
        <f t="shared" si="248"/>
        <v>0</v>
      </c>
      <c r="J10" s="35">
        <f t="shared" si="248"/>
        <v>0</v>
      </c>
      <c r="K10" s="35">
        <f t="shared" si="248"/>
        <v>0</v>
      </c>
      <c r="L10" s="35">
        <f t="shared" si="248"/>
        <v>0</v>
      </c>
      <c r="M10" s="35">
        <f t="shared" si="248"/>
        <v>0</v>
      </c>
      <c r="N10" s="35">
        <f t="shared" si="248"/>
        <v>0</v>
      </c>
      <c r="O10" s="35">
        <f t="shared" si="248"/>
        <v>0</v>
      </c>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6"/>
    </row>
    <row r="11" spans="1:16384" ht="15" thickBot="1">
      <c r="A11" s="36"/>
      <c r="C11" s="36"/>
      <c r="D11" s="36"/>
      <c r="E11" s="36"/>
      <c r="F11" s="36"/>
      <c r="G11" s="36"/>
      <c r="H11" s="36"/>
      <c r="I11" s="36"/>
      <c r="J11" s="36"/>
      <c r="K11" s="36"/>
      <c r="L11" s="36"/>
      <c r="M11" s="36"/>
      <c r="N11" s="36"/>
      <c r="O11" s="36"/>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6"/>
    </row>
    <row r="12" spans="1:16384" ht="18.95" customHeight="1" thickBot="1">
      <c r="A12" s="728" t="s">
        <v>280</v>
      </c>
      <c r="B12" s="729"/>
      <c r="C12" s="729"/>
      <c r="D12" s="729"/>
      <c r="E12" s="729"/>
      <c r="F12" s="729"/>
      <c r="G12" s="729"/>
      <c r="H12" s="730"/>
      <c r="I12" s="37"/>
      <c r="J12" s="37"/>
      <c r="K12" s="37"/>
      <c r="L12" s="37"/>
      <c r="M12" s="37"/>
      <c r="N12" s="37"/>
      <c r="O12" s="37"/>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6"/>
    </row>
    <row r="13" spans="1:16384" ht="15.75" thickBot="1">
      <c r="A13" s="27"/>
      <c r="B13" s="38" t="s">
        <v>90</v>
      </c>
      <c r="C13" s="38" t="s">
        <v>91</v>
      </c>
      <c r="D13" s="38" t="s">
        <v>92</v>
      </c>
      <c r="E13" s="38" t="s">
        <v>93</v>
      </c>
      <c r="F13" s="38" t="s">
        <v>94</v>
      </c>
      <c r="G13" s="38" t="s">
        <v>95</v>
      </c>
      <c r="H13" s="39" t="s">
        <v>96</v>
      </c>
      <c r="I13" s="40"/>
      <c r="J13" s="41" t="s">
        <v>97</v>
      </c>
      <c r="K13" s="40"/>
      <c r="L13" s="40"/>
      <c r="M13" s="40"/>
      <c r="N13" s="40"/>
      <c r="O13" s="40"/>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6"/>
    </row>
    <row r="14" spans="1:16384" ht="15.75" thickBot="1">
      <c r="A14" s="29" t="s">
        <v>98</v>
      </c>
      <c r="B14" s="922">
        <v>1220</v>
      </c>
      <c r="C14" s="922">
        <f xml:space="preserve"> 66177 + 671</f>
        <v>66848</v>
      </c>
      <c r="D14" s="922">
        <v>494</v>
      </c>
      <c r="E14" s="922">
        <v>1367</v>
      </c>
      <c r="F14" s="922">
        <v>2578</v>
      </c>
      <c r="G14" s="923">
        <v>4817</v>
      </c>
      <c r="H14" s="165">
        <v>0</v>
      </c>
      <c r="I14" s="42"/>
      <c r="J14" s="164">
        <f>'[3]רכב מוטורי וסיכום'!$H$15</f>
        <v>4</v>
      </c>
      <c r="K14" s="43"/>
      <c r="L14" s="42"/>
      <c r="M14" s="42"/>
      <c r="N14" s="42"/>
      <c r="O14" s="42"/>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6"/>
    </row>
    <row r="15" spans="1:16384" ht="15">
      <c r="A15" s="29" t="s">
        <v>99</v>
      </c>
      <c r="B15" s="924">
        <v>0</v>
      </c>
      <c r="C15" s="925">
        <f>0.9924*C14</f>
        <v>66339.955199999997</v>
      </c>
      <c r="D15" s="925">
        <v>0</v>
      </c>
      <c r="E15" s="925">
        <v>0</v>
      </c>
      <c r="F15" s="925">
        <f>0.9854*F14</f>
        <v>2540.3612000000003</v>
      </c>
      <c r="G15" s="925">
        <f>0.9025*G14</f>
        <v>4347.3424999999997</v>
      </c>
      <c r="H15" s="921">
        <v>0</v>
      </c>
      <c r="I15" s="42"/>
      <c r="J15" s="42"/>
      <c r="K15" s="42"/>
      <c r="L15" s="42"/>
      <c r="M15" s="42"/>
      <c r="N15" s="42"/>
      <c r="O15" s="42"/>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6"/>
    </row>
    <row r="16" spans="1:16384" ht="15">
      <c r="A16" s="29" t="s">
        <v>100</v>
      </c>
      <c r="B16" s="926">
        <v>0</v>
      </c>
      <c r="C16" s="927">
        <f>C14-C15</f>
        <v>508.04480000000331</v>
      </c>
      <c r="D16" s="927">
        <v>0</v>
      </c>
      <c r="E16" s="927">
        <v>0</v>
      </c>
      <c r="F16" s="927">
        <f>F14-F15</f>
        <v>37.638799999999719</v>
      </c>
      <c r="G16" s="927">
        <f>G14-G15</f>
        <v>469.65750000000025</v>
      </c>
      <c r="H16" s="165">
        <v>0</v>
      </c>
      <c r="I16" s="42"/>
      <c r="J16" s="42"/>
      <c r="K16" s="42"/>
      <c r="L16" s="42"/>
      <c r="M16" s="42"/>
      <c r="N16" s="42"/>
      <c r="O16" s="42"/>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6"/>
    </row>
    <row r="17" spans="1:64" ht="15">
      <c r="A17" s="29" t="s">
        <v>101</v>
      </c>
      <c r="B17" s="928">
        <f>B14*4</f>
        <v>4880</v>
      </c>
      <c r="C17" s="928">
        <f t="shared" ref="C17:G17" si="249">C14*4</f>
        <v>267392</v>
      </c>
      <c r="D17" s="928">
        <f t="shared" si="249"/>
        <v>1976</v>
      </c>
      <c r="E17" s="928">
        <f t="shared" si="249"/>
        <v>5468</v>
      </c>
      <c r="F17" s="928">
        <f t="shared" si="249"/>
        <v>10312</v>
      </c>
      <c r="G17" s="928">
        <f t="shared" si="249"/>
        <v>19268</v>
      </c>
      <c r="H17" s="165">
        <f>H14*$J$14</f>
        <v>0</v>
      </c>
      <c r="I17" s="42"/>
      <c r="J17" s="42"/>
      <c r="K17" s="42"/>
      <c r="L17" s="42"/>
      <c r="M17" s="42"/>
      <c r="N17" s="42"/>
      <c r="O17" s="42"/>
      <c r="P17" s="25"/>
      <c r="Q17" s="25"/>
      <c r="R17" s="25"/>
      <c r="S17" s="25"/>
      <c r="T17" s="25"/>
      <c r="U17" s="25"/>
      <c r="V17" s="25"/>
      <c r="W17" s="25"/>
      <c r="X17" s="25"/>
      <c r="Y17" s="25"/>
      <c r="Z17" s="25"/>
      <c r="AA17" s="25"/>
      <c r="AB17" s="25"/>
      <c r="AC17" s="25"/>
      <c r="AD17" s="25"/>
      <c r="AE17" s="25"/>
      <c r="AF17" s="25"/>
      <c r="AG17" s="25"/>
      <c r="AH17" s="25"/>
      <c r="AI17" s="25"/>
      <c r="AJ17" s="25"/>
      <c r="AK17" s="25"/>
      <c r="AL17" s="44"/>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6"/>
    </row>
    <row r="18" spans="1:64" ht="15">
      <c r="A18" s="29" t="s">
        <v>102</v>
      </c>
      <c r="B18" s="928">
        <f t="shared" ref="B18:G18" si="250">B17*365</f>
        <v>1781200</v>
      </c>
      <c r="C18" s="928">
        <f t="shared" si="250"/>
        <v>97598080</v>
      </c>
      <c r="D18" s="928">
        <f t="shared" si="250"/>
        <v>721240</v>
      </c>
      <c r="E18" s="928">
        <f t="shared" si="250"/>
        <v>1995820</v>
      </c>
      <c r="F18" s="928">
        <f t="shared" si="250"/>
        <v>3763880</v>
      </c>
      <c r="G18" s="928">
        <f t="shared" si="250"/>
        <v>7032820</v>
      </c>
      <c r="H18" s="165">
        <f>H17*365</f>
        <v>0</v>
      </c>
      <c r="I18" s="26"/>
      <c r="J18" s="26"/>
      <c r="K18" s="26"/>
      <c r="L18" s="26"/>
      <c r="M18" s="26"/>
      <c r="N18" s="26"/>
      <c r="O18" s="26"/>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6"/>
    </row>
    <row r="19" spans="1:64" ht="15.75" thickBot="1">
      <c r="A19" s="45" t="s">
        <v>103</v>
      </c>
      <c r="B19" s="929">
        <f>B14*365</f>
        <v>445300</v>
      </c>
      <c r="C19" s="929">
        <f t="shared" ref="C19:G19" si="251">C14*365</f>
        <v>24399520</v>
      </c>
      <c r="D19" s="929">
        <f t="shared" si="251"/>
        <v>180310</v>
      </c>
      <c r="E19" s="929">
        <f t="shared" si="251"/>
        <v>498955</v>
      </c>
      <c r="F19" s="929">
        <f t="shared" si="251"/>
        <v>940970</v>
      </c>
      <c r="G19" s="929">
        <f t="shared" si="251"/>
        <v>1758205</v>
      </c>
      <c r="H19" s="166">
        <f>H14*365</f>
        <v>0</v>
      </c>
      <c r="I19" s="26"/>
      <c r="J19" s="26"/>
      <c r="K19" s="26"/>
      <c r="L19" s="26"/>
      <c r="M19" s="26"/>
      <c r="N19" s="26"/>
      <c r="O19" s="26"/>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6"/>
    </row>
    <row r="20" spans="1:6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6"/>
    </row>
    <row r="21" spans="1:64">
      <c r="A21" s="25"/>
      <c r="C21" s="25"/>
      <c r="D21" s="25"/>
      <c r="E21" s="25"/>
      <c r="F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6"/>
    </row>
    <row r="22" spans="1:64" ht="15" thickBo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6"/>
    </row>
    <row r="23" spans="1:64" ht="18.75" thickBot="1">
      <c r="A23" s="46"/>
      <c r="B23" s="46" t="s">
        <v>104</v>
      </c>
      <c r="C23" s="25"/>
      <c r="D23" s="25"/>
      <c r="E23" s="25"/>
      <c r="F23" s="25"/>
      <c r="G23" s="25"/>
      <c r="H23" s="25"/>
      <c r="I23" s="25"/>
      <c r="J23" s="723" t="s">
        <v>105</v>
      </c>
      <c r="K23" s="724"/>
      <c r="L23" s="724"/>
      <c r="M23" s="724"/>
      <c r="N23" s="724"/>
      <c r="O23" s="724"/>
      <c r="P23" s="724"/>
      <c r="Q23" s="725"/>
      <c r="R23" s="25"/>
      <c r="S23" s="723" t="s">
        <v>106</v>
      </c>
      <c r="T23" s="724"/>
      <c r="U23" s="724"/>
      <c r="V23" s="724"/>
      <c r="W23" s="724"/>
      <c r="X23" s="724"/>
      <c r="Y23" s="724"/>
      <c r="Z23" s="725"/>
      <c r="AA23" s="25"/>
      <c r="AB23" s="723" t="s">
        <v>107</v>
      </c>
      <c r="AC23" s="724"/>
      <c r="AD23" s="724"/>
      <c r="AE23" s="724"/>
      <c r="AF23" s="724"/>
      <c r="AG23" s="724"/>
      <c r="AH23" s="724"/>
      <c r="AI23" s="725"/>
      <c r="AJ23" s="25"/>
      <c r="AK23" s="723" t="s">
        <v>108</v>
      </c>
      <c r="AL23" s="724"/>
      <c r="AM23" s="724"/>
      <c r="AN23" s="724"/>
      <c r="AO23" s="724"/>
      <c r="AP23" s="724"/>
      <c r="AQ23" s="724"/>
      <c r="AR23" s="725"/>
      <c r="AS23" s="25"/>
      <c r="AT23" s="717" t="s">
        <v>109</v>
      </c>
      <c r="AU23" s="718"/>
      <c r="AV23" s="718"/>
      <c r="AW23" s="718"/>
      <c r="AX23" s="718"/>
      <c r="AY23" s="718"/>
      <c r="AZ23" s="718"/>
      <c r="BA23" s="719"/>
      <c r="BB23" s="25"/>
      <c r="BC23" s="720" t="s">
        <v>110</v>
      </c>
      <c r="BD23" s="721"/>
      <c r="BE23" s="721"/>
      <c r="BF23" s="721"/>
      <c r="BG23" s="721"/>
      <c r="BH23" s="721"/>
      <c r="BI23" s="721"/>
      <c r="BJ23" s="722"/>
      <c r="BK23" s="25"/>
      <c r="BL23" s="26"/>
    </row>
    <row r="24" spans="1:64" ht="45">
      <c r="A24" s="46" t="s">
        <v>111</v>
      </c>
      <c r="B24" s="167">
        <f>1/13.33</f>
        <v>7.5018754688672168E-2</v>
      </c>
      <c r="C24" s="25"/>
      <c r="D24" s="25"/>
      <c r="E24" s="25"/>
      <c r="F24" s="25"/>
      <c r="H24" s="25"/>
      <c r="I24" s="25"/>
      <c r="J24" s="47"/>
      <c r="K24" s="48" t="s">
        <v>90</v>
      </c>
      <c r="L24" s="48" t="s">
        <v>91</v>
      </c>
      <c r="M24" s="48" t="s">
        <v>92</v>
      </c>
      <c r="N24" s="48" t="s">
        <v>93</v>
      </c>
      <c r="O24" s="48" t="s">
        <v>94</v>
      </c>
      <c r="P24" s="48" t="s">
        <v>95</v>
      </c>
      <c r="Q24" s="49" t="s">
        <v>96</v>
      </c>
      <c r="R24" s="50"/>
      <c r="S24" s="47"/>
      <c r="T24" s="48" t="s">
        <v>90</v>
      </c>
      <c r="U24" s="48" t="s">
        <v>91</v>
      </c>
      <c r="V24" s="48" t="s">
        <v>92</v>
      </c>
      <c r="W24" s="48" t="s">
        <v>93</v>
      </c>
      <c r="X24" s="48" t="s">
        <v>94</v>
      </c>
      <c r="Y24" s="48" t="s">
        <v>95</v>
      </c>
      <c r="Z24" s="49" t="s">
        <v>96</v>
      </c>
      <c r="AA24" s="25"/>
      <c r="AB24" s="47"/>
      <c r="AC24" s="48" t="s">
        <v>90</v>
      </c>
      <c r="AD24" s="48" t="s">
        <v>91</v>
      </c>
      <c r="AE24" s="48" t="s">
        <v>92</v>
      </c>
      <c r="AF24" s="48" t="s">
        <v>93</v>
      </c>
      <c r="AG24" s="48" t="s">
        <v>94</v>
      </c>
      <c r="AH24" s="48" t="s">
        <v>95</v>
      </c>
      <c r="AI24" s="49" t="s">
        <v>96</v>
      </c>
      <c r="AJ24" s="25"/>
      <c r="AK24" s="47"/>
      <c r="AL24" s="48" t="s">
        <v>90</v>
      </c>
      <c r="AM24" s="48" t="s">
        <v>91</v>
      </c>
      <c r="AN24" s="48" t="s">
        <v>92</v>
      </c>
      <c r="AO24" s="48" t="s">
        <v>93</v>
      </c>
      <c r="AP24" s="48" t="s">
        <v>94</v>
      </c>
      <c r="AQ24" s="48" t="s">
        <v>95</v>
      </c>
      <c r="AR24" s="49" t="s">
        <v>96</v>
      </c>
      <c r="AS24" s="25"/>
      <c r="AT24" s="47"/>
      <c r="AU24" s="48" t="s">
        <v>90</v>
      </c>
      <c r="AV24" s="48" t="s">
        <v>91</v>
      </c>
      <c r="AW24" s="48" t="s">
        <v>92</v>
      </c>
      <c r="AX24" s="48" t="s">
        <v>93</v>
      </c>
      <c r="AY24" s="48" t="s">
        <v>94</v>
      </c>
      <c r="AZ24" s="48" t="s">
        <v>95</v>
      </c>
      <c r="BA24" s="49" t="s">
        <v>96</v>
      </c>
      <c r="BB24" s="25"/>
      <c r="BC24" s="47"/>
      <c r="BD24" s="48" t="s">
        <v>90</v>
      </c>
      <c r="BE24" s="48" t="s">
        <v>91</v>
      </c>
      <c r="BF24" s="48" t="s">
        <v>92</v>
      </c>
      <c r="BG24" s="48" t="s">
        <v>93</v>
      </c>
      <c r="BH24" s="48" t="s">
        <v>94</v>
      </c>
      <c r="BI24" s="48" t="s">
        <v>95</v>
      </c>
      <c r="BJ24" s="49" t="s">
        <v>96</v>
      </c>
      <c r="BK24" s="25"/>
      <c r="BL24" s="26"/>
    </row>
    <row r="25" spans="1:64" ht="15">
      <c r="A25" s="25"/>
      <c r="B25" s="25"/>
      <c r="C25" s="25"/>
      <c r="D25" s="25"/>
      <c r="E25" s="25"/>
      <c r="F25" s="25"/>
      <c r="H25" s="25"/>
      <c r="I25" s="25"/>
      <c r="J25" s="51" t="s">
        <v>112</v>
      </c>
      <c r="K25" s="168">
        <f>'[3]רכב מוטורי וסיכום'!M2</f>
        <v>3.4029533211874419E-3</v>
      </c>
      <c r="L25" s="168">
        <f>'[3]רכב מוטורי וסיכום'!N2</f>
        <v>2.214863714495511E-3</v>
      </c>
      <c r="M25" s="168">
        <f>'[3]רכב מוטורי וסיכום'!O2</f>
        <v>5.4262531618084206E-4</v>
      </c>
      <c r="N25" s="168">
        <f>'[3]רכב מוטורי וסיכום'!P2</f>
        <v>5.5395505361594731E-2</v>
      </c>
      <c r="O25" s="168">
        <f>'[3]רכב מוטורי וסיכום'!Q2</f>
        <v>3.6586358595656417E-3</v>
      </c>
      <c r="P25" s="169">
        <f>'[3]רכב מוטורי וסיכום'!R2</f>
        <v>4.9943824117182224E-3</v>
      </c>
      <c r="Q25" s="170">
        <f>[4]TransportationConsumption!Q25</f>
        <v>0</v>
      </c>
      <c r="R25" s="50"/>
      <c r="S25" s="51" t="s">
        <v>112</v>
      </c>
      <c r="T25" s="168">
        <f>'[3]רכב מוטורי וסיכום'!U2</f>
        <v>2.010009604575023E-3</v>
      </c>
      <c r="U25" s="168">
        <f>'[3]רכב מוטורי וסיכום'!V2</f>
        <v>2.2896727762811896E-4</v>
      </c>
      <c r="V25" s="168">
        <f>'[3]רכב מוטורי וסיכום'!W2</f>
        <v>3.9501354456997174E-4</v>
      </c>
      <c r="W25" s="168">
        <f>'[3]רכב מוטורי וסיכום'!X2</f>
        <v>3.5554398346016399E-4</v>
      </c>
      <c r="X25" s="168">
        <f>'[3]רכב מוטורי וסיכום'!Y2</f>
        <v>1.9596665989190052E-3</v>
      </c>
      <c r="Y25" s="169">
        <f>'[3]רכב מוטורי וסיכום'!Z2</f>
        <v>4.1543374554961233E-4</v>
      </c>
      <c r="Z25" s="175">
        <f>[4]TransportationConsumption!Z25</f>
        <v>0</v>
      </c>
      <c r="AA25" s="25"/>
      <c r="AB25" s="51" t="s">
        <v>112</v>
      </c>
      <c r="AC25" s="177">
        <f>'[3]רכב מוטורי וסיכום'!AC2</f>
        <v>0</v>
      </c>
      <c r="AD25" s="155">
        <f>'[3]רכב מוטורי וסיכום'!AD2</f>
        <v>3.9057752202508142E-5</v>
      </c>
      <c r="AE25" s="177">
        <f>'[3]רכב מוטורי וסיכום'!AE2</f>
        <v>0</v>
      </c>
      <c r="AF25" s="155">
        <f>'[3]רכב מוטורי וסיכום'!AF2</f>
        <v>3.0785543246397939E-4</v>
      </c>
      <c r="AG25" s="177">
        <f>'[3]רכב מוטורי וסיכום'!AG2</f>
        <v>0</v>
      </c>
      <c r="AH25" s="155">
        <f>'[3]רכב מוטורי וסיכום'!AH2</f>
        <v>1.8840405650487398E-4</v>
      </c>
      <c r="AI25" s="178">
        <f>[4]TransportationConsumption!AI25</f>
        <v>0</v>
      </c>
      <c r="AJ25" s="25"/>
      <c r="AK25" s="51" t="s">
        <v>112</v>
      </c>
      <c r="AL25" s="182">
        <f>'[3]רכב מוטורי וסיכום'!AK2</f>
        <v>0</v>
      </c>
      <c r="AM25" s="183">
        <f>'[3]רכב מוטורי וסיכום'!AL2</f>
        <v>8.7898118624415414E-4</v>
      </c>
      <c r="AN25" s="182">
        <f>'[3]רכב מוטורי וסיכום'!AM2</f>
        <v>0</v>
      </c>
      <c r="AO25" s="183">
        <f>'[3]רכב מוטורי וסיכום'!AN2</f>
        <v>4.623102969442172E-3</v>
      </c>
      <c r="AP25" s="182">
        <f>'[3]רכב מוטורי וסיכום'!AO2</f>
        <v>0</v>
      </c>
      <c r="AQ25" s="183">
        <f>'[3]רכב מוטורי וסיכום'!AP2</f>
        <v>3.129350132319457E-3</v>
      </c>
      <c r="AR25" s="184">
        <f>[4]TransportationConsumption!AR25</f>
        <v>0</v>
      </c>
      <c r="AS25" s="25"/>
      <c r="AT25" s="51" t="s">
        <v>112</v>
      </c>
      <c r="AU25" s="177">
        <f>'[3]רכב מוטורי וסיכום'!AS2</f>
        <v>0</v>
      </c>
      <c r="AV25" s="155">
        <f>'[3]רכב מוטורי וסיכום'!AT2</f>
        <v>1.51352587661841E-3</v>
      </c>
      <c r="AW25" s="177">
        <f>'[3]רכב מוטורי וסיכום'!AU2</f>
        <v>0</v>
      </c>
      <c r="AX25" s="155">
        <f>'[3]רכב מוטורי וסיכום'!AV2</f>
        <v>3.5374897342374304E-3</v>
      </c>
      <c r="AY25" s="177">
        <f>'[3]רכב מוטורי וסיכום'!AW2</f>
        <v>0</v>
      </c>
      <c r="AZ25" s="155">
        <f>'[3]רכב מוטורי וסיכום'!AX2</f>
        <v>9.8585116893639552E-4</v>
      </c>
      <c r="BA25" s="178">
        <f>[4]TransportationConsumption!BA25</f>
        <v>0</v>
      </c>
      <c r="BB25" s="25"/>
      <c r="BC25" s="51" t="s">
        <v>112</v>
      </c>
      <c r="BD25" s="177">
        <f>'[3]רכב מוטורי וסיכום'!BA2</f>
        <v>0</v>
      </c>
      <c r="BE25" s="177">
        <f>'[3]רכב מוטורי וסיכום'!BB2</f>
        <v>0</v>
      </c>
      <c r="BF25" s="177">
        <f>'[3]רכב מוטורי וסיכום'!BC2</f>
        <v>0</v>
      </c>
      <c r="BG25" s="155">
        <f>'[3]רכב מוטורי וסיכום'!BD2</f>
        <v>0</v>
      </c>
      <c r="BH25" s="155">
        <f>'[3]רכב מוטורי וסיכום'!BE2</f>
        <v>0</v>
      </c>
      <c r="BI25" s="155">
        <f>'[3]רכב מוטורי וסיכום'!BF2</f>
        <v>0</v>
      </c>
      <c r="BJ25" s="179">
        <f>[4]TransportationConsumption!BJ25</f>
        <v>0</v>
      </c>
      <c r="BK25" s="25"/>
      <c r="BL25" s="26"/>
    </row>
    <row r="26" spans="1:64" ht="15">
      <c r="A26" s="25"/>
      <c r="B26" s="25"/>
      <c r="C26" s="25"/>
      <c r="D26" s="25"/>
      <c r="E26" s="25"/>
      <c r="F26" s="25"/>
      <c r="H26" s="25"/>
      <c r="I26" s="25"/>
      <c r="J26" s="51" t="s">
        <v>113</v>
      </c>
      <c r="K26" s="168">
        <f>'[3]רכב מוטורי וסיכום'!M3</f>
        <v>2.0984896558765977E-2</v>
      </c>
      <c r="L26" s="168">
        <f>'[3]רכב מוטורי וסיכום'!N3</f>
        <v>4.70779727517991E-4</v>
      </c>
      <c r="M26" s="168">
        <f>'[3]רכב מוטורי וסיכום'!O3</f>
        <v>2.8106206182081854E-3</v>
      </c>
      <c r="N26" s="168">
        <f>'[3]רכב מוטורי וסיכום'!P3</f>
        <v>1.2447498218980209E-2</v>
      </c>
      <c r="O26" s="168">
        <f>'[3]רכב מוטורי וסיכום'!Q3</f>
        <v>1.6095091786978967E-2</v>
      </c>
      <c r="P26" s="169">
        <f>'[3]רכב מוטורי וסיכום'!R3</f>
        <v>4.612259245646769E-3</v>
      </c>
      <c r="Q26" s="170">
        <f>[4]TransportationConsumption!Q26</f>
        <v>0</v>
      </c>
      <c r="R26" s="50"/>
      <c r="S26" s="51" t="s">
        <v>113</v>
      </c>
      <c r="T26" s="168">
        <f>'[3]רכב מוטורי וסיכום'!U3</f>
        <v>0.88508905967550044</v>
      </c>
      <c r="U26" s="168">
        <f>'[3]רכב מוטורי וסיכום'!V3</f>
        <v>1.6088000000000002E-2</v>
      </c>
      <c r="V26" s="168">
        <f>'[3]רכב מוטורי וסיכום'!W3</f>
        <v>1.7433072029405059E-2</v>
      </c>
      <c r="W26" s="168">
        <f>'[3]רכב מוטורי וסיכום'!X3</f>
        <v>3.679452445801807E-2</v>
      </c>
      <c r="X26" s="168">
        <f>'[3]רכב מוטורי וסיכום'!Y3</f>
        <v>0.69474223109616906</v>
      </c>
      <c r="Y26" s="169">
        <f>'[3]רכב מוטורי וסיכום'!Z3</f>
        <v>0.20081466549108673</v>
      </c>
      <c r="Z26" s="175">
        <f>[4]TransportationConsumption!Z26</f>
        <v>0</v>
      </c>
      <c r="AA26" s="25"/>
      <c r="AB26" s="51" t="s">
        <v>113</v>
      </c>
      <c r="AC26" s="177">
        <f>'[3]רכב מוטורי וסיכום'!AC3</f>
        <v>0</v>
      </c>
      <c r="AD26" s="155">
        <f>'[3]רכב מוטורי וסיכום'!AD3</f>
        <v>0</v>
      </c>
      <c r="AE26" s="177">
        <f>'[3]רכב מוטורי וסיכום'!AE3</f>
        <v>0</v>
      </c>
      <c r="AF26" s="155">
        <f>'[3]רכב מוטורי וסיכום'!AF3</f>
        <v>0</v>
      </c>
      <c r="AG26" s="177">
        <f>'[3]רכב מוטורי וסיכום'!AG3</f>
        <v>0</v>
      </c>
      <c r="AH26" s="155">
        <f>'[3]רכב מוטורי וסיכום'!AH3</f>
        <v>0</v>
      </c>
      <c r="AI26" s="179">
        <f>[4]TransportationConsumption!AI26</f>
        <v>0</v>
      </c>
      <c r="AJ26" s="25"/>
      <c r="AK26" s="51" t="s">
        <v>113</v>
      </c>
      <c r="AL26" s="182">
        <f>'[3]רכב מוטורי וסיכום'!AK3</f>
        <v>0</v>
      </c>
      <c r="AM26" s="183">
        <f>'[3]רכב מוטורי וסיכום'!AL3</f>
        <v>0</v>
      </c>
      <c r="AN26" s="182">
        <f>'[3]רכב מוטורי וסיכום'!AM3</f>
        <v>0</v>
      </c>
      <c r="AO26" s="183">
        <f>'[3]רכב מוטורי וסיכום'!AN3</f>
        <v>0</v>
      </c>
      <c r="AP26" s="182">
        <f>'[3]רכב מוטורי וסיכום'!AO3</f>
        <v>0</v>
      </c>
      <c r="AQ26" s="183">
        <f>'[3]רכב מוטורי וסיכום'!AP3</f>
        <v>0</v>
      </c>
      <c r="AR26" s="185">
        <f>[4]TransportationConsumption!AR26</f>
        <v>0</v>
      </c>
      <c r="AS26" s="25"/>
      <c r="AT26" s="51" t="s">
        <v>113</v>
      </c>
      <c r="AU26" s="177">
        <f>'[3]רכב מוטורי וסיכום'!AS3</f>
        <v>0</v>
      </c>
      <c r="AV26" s="155">
        <f>'[3]רכב מוטורי וסיכום'!AT3</f>
        <v>0</v>
      </c>
      <c r="AW26" s="177">
        <f>'[3]רכב מוטורי וסיכום'!AU3</f>
        <v>0</v>
      </c>
      <c r="AX26" s="155">
        <f>'[3]רכב מוטורי וסיכום'!AV3</f>
        <v>0</v>
      </c>
      <c r="AY26" s="177">
        <f>'[3]רכב מוטורי וסיכום'!AW3</f>
        <v>0</v>
      </c>
      <c r="AZ26" s="155">
        <f>'[3]רכב מוטורי וסיכום'!AX3</f>
        <v>0</v>
      </c>
      <c r="BA26" s="179">
        <f>[4]TransportationConsumption!BA26</f>
        <v>0</v>
      </c>
      <c r="BB26" s="25"/>
      <c r="BC26" s="51" t="s">
        <v>113</v>
      </c>
      <c r="BD26" s="177">
        <f>'[3]רכב מוטורי וסיכום'!BA3</f>
        <v>0</v>
      </c>
      <c r="BE26" s="177">
        <f>'[3]רכב מוטורי וסיכום'!BB3</f>
        <v>0</v>
      </c>
      <c r="BF26" s="177">
        <f>'[3]רכב מוטורי וסיכום'!BC3</f>
        <v>0</v>
      </c>
      <c r="BG26" s="155">
        <f>'[3]רכב מוטורי וסיכום'!BD3</f>
        <v>0</v>
      </c>
      <c r="BH26" s="155">
        <f>'[3]רכב מוטורי וסיכום'!BE3</f>
        <v>0</v>
      </c>
      <c r="BI26" s="155">
        <f>'[3]רכב מוטורי וסיכום'!BF3</f>
        <v>0</v>
      </c>
      <c r="BJ26" s="179">
        <f>[4]TransportationConsumption!BJ26</f>
        <v>0</v>
      </c>
      <c r="BK26" s="25"/>
      <c r="BL26" s="26"/>
    </row>
    <row r="27" spans="1:64" ht="15">
      <c r="A27" s="25"/>
      <c r="B27" s="25"/>
      <c r="C27" s="25"/>
      <c r="D27" s="25"/>
      <c r="E27" s="25"/>
      <c r="F27" s="25"/>
      <c r="G27" s="25"/>
      <c r="H27" s="25"/>
      <c r="I27" s="25"/>
      <c r="J27" s="51" t="s">
        <v>114</v>
      </c>
      <c r="K27" s="168">
        <f>'[3]רכב מוטורי וסיכום'!M4</f>
        <v>4.8905366103333733E-3</v>
      </c>
      <c r="L27" s="168">
        <f>'[3]רכב מוטורי וסיכום'!N4</f>
        <v>1.521930060433859E-3</v>
      </c>
      <c r="M27" s="168">
        <f>'[3]רכב מוטורי וסיכום'!O4</f>
        <v>7.3670212394805006E-4</v>
      </c>
      <c r="N27" s="168">
        <f>'[3]רכב מוטורי וסיכום'!P4</f>
        <v>0.15636709608940652</v>
      </c>
      <c r="O27" s="168">
        <f>'[3]רכב מוטורי וסיכום'!Q4</f>
        <v>4.3994166131536049E-3</v>
      </c>
      <c r="P27" s="169">
        <f>'[3]רכב מוטורי וסיכום'!R4</f>
        <v>4.1689101047678555E-3</v>
      </c>
      <c r="Q27" s="170">
        <f>[4]TransportationConsumption!Q27</f>
        <v>0</v>
      </c>
      <c r="R27" s="50"/>
      <c r="S27" s="51" t="s">
        <v>114</v>
      </c>
      <c r="T27" s="168">
        <f>'[3]רכב מוטורי וסיכום'!U4</f>
        <v>2.206177770377989E-2</v>
      </c>
      <c r="U27" s="168">
        <f>'[3]רכב מוטורי וסיכום'!V4</f>
        <v>6.9844000000000003E-2</v>
      </c>
      <c r="V27" s="168">
        <f>'[3]רכב מוטורי וסיכום'!W4</f>
        <v>6.2389999999999998E-3</v>
      </c>
      <c r="W27" s="168">
        <f>'[3]רכב מוטורי וסיכום'!X4</f>
        <v>2.7671370119684133</v>
      </c>
      <c r="X27" s="168">
        <f>'[3]רכב מוטורי וסיכום'!Y4</f>
        <v>2.9319451873588271E-2</v>
      </c>
      <c r="Y27" s="169">
        <f>'[3]רכב מוטורי וסיכום'!Z4</f>
        <v>5.1688999999999999E-2</v>
      </c>
      <c r="Z27" s="175">
        <f>[4]TransportationConsumption!Z27</f>
        <v>0</v>
      </c>
      <c r="AA27" s="25"/>
      <c r="AB27" s="51" t="s">
        <v>114</v>
      </c>
      <c r="AC27" s="177">
        <f>'[3]רכב מוטורי וסיכום'!AC4</f>
        <v>0</v>
      </c>
      <c r="AD27" s="155">
        <f>'[3]רכב מוטורי וסיכום'!AD4</f>
        <v>0</v>
      </c>
      <c r="AE27" s="177">
        <f>'[3]רכב מוטורי וסיכום'!AE4</f>
        <v>0</v>
      </c>
      <c r="AF27" s="155">
        <f>'[3]רכב מוטורי וסיכום'!AF4</f>
        <v>0</v>
      </c>
      <c r="AG27" s="177">
        <f>'[3]רכב מוטורי וסיכום'!AG4</f>
        <v>0</v>
      </c>
      <c r="AH27" s="155">
        <f>'[3]רכב מוטורי וסיכום'!AH4</f>
        <v>0</v>
      </c>
      <c r="AI27" s="179">
        <f>[4]TransportationConsumption!AI27</f>
        <v>0</v>
      </c>
      <c r="AJ27" s="25"/>
      <c r="AK27" s="51" t="s">
        <v>114</v>
      </c>
      <c r="AL27" s="182">
        <f>'[3]רכב מוטורי וסיכום'!AK4</f>
        <v>0</v>
      </c>
      <c r="AM27" s="183">
        <f>'[3]רכב מוטורי וסיכום'!AL4</f>
        <v>0</v>
      </c>
      <c r="AN27" s="182">
        <f>'[3]רכב מוטורי וסיכום'!AM4</f>
        <v>0</v>
      </c>
      <c r="AO27" s="183">
        <f>'[3]רכב מוטורי וסיכום'!AN4</f>
        <v>0</v>
      </c>
      <c r="AP27" s="182">
        <f>'[3]רכב מוטורי וסיכום'!AO4</f>
        <v>0</v>
      </c>
      <c r="AQ27" s="183">
        <f>'[3]רכב מוטורי וסיכום'!AP4</f>
        <v>0</v>
      </c>
      <c r="AR27" s="185">
        <f>[4]TransportationConsumption!AR27</f>
        <v>0</v>
      </c>
      <c r="AS27" s="25"/>
      <c r="AT27" s="51" t="s">
        <v>114</v>
      </c>
      <c r="AU27" s="177">
        <f>'[3]רכב מוטורי וסיכום'!AS4</f>
        <v>0</v>
      </c>
      <c r="AV27" s="155">
        <f>'[3]רכב מוטורי וסיכום'!AT4</f>
        <v>0</v>
      </c>
      <c r="AW27" s="177">
        <f>'[3]רכב מוטורי וסיכום'!AU4</f>
        <v>0</v>
      </c>
      <c r="AX27" s="155">
        <f>'[3]רכב מוטורי וסיכום'!AV4</f>
        <v>0</v>
      </c>
      <c r="AY27" s="177">
        <f>'[3]רכב מוטורי וסיכום'!AW4</f>
        <v>0</v>
      </c>
      <c r="AZ27" s="155">
        <f>'[3]רכב מוטורי וסיכום'!AX4</f>
        <v>0</v>
      </c>
      <c r="BA27" s="179">
        <f>[4]TransportationConsumption!BA27</f>
        <v>0</v>
      </c>
      <c r="BB27" s="25"/>
      <c r="BC27" s="51" t="s">
        <v>114</v>
      </c>
      <c r="BD27" s="177">
        <f>'[3]רכב מוטורי וסיכום'!BA4</f>
        <v>0</v>
      </c>
      <c r="BE27" s="177">
        <f>'[3]רכב מוטורי וסיכום'!BB4</f>
        <v>0</v>
      </c>
      <c r="BF27" s="177">
        <f>'[3]רכב מוטורי וסיכום'!BC4</f>
        <v>0</v>
      </c>
      <c r="BG27" s="155">
        <f>'[3]רכב מוטורי וסיכום'!BD4</f>
        <v>0</v>
      </c>
      <c r="BH27" s="155">
        <f>'[3]רכב מוטורי וסיכום'!BE4</f>
        <v>0</v>
      </c>
      <c r="BI27" s="155">
        <f>'[3]רכב מוטורי וסיכום'!BF4</f>
        <v>0</v>
      </c>
      <c r="BJ27" s="179">
        <f>[4]TransportationConsumption!BJ27</f>
        <v>0</v>
      </c>
      <c r="BK27" s="25"/>
      <c r="BL27" s="26"/>
    </row>
    <row r="28" spans="1:64" ht="15">
      <c r="A28" s="25"/>
      <c r="B28" s="25"/>
      <c r="C28" s="25"/>
      <c r="D28" s="25"/>
      <c r="E28" s="25"/>
      <c r="F28" s="25"/>
      <c r="G28" s="25"/>
      <c r="H28" s="25"/>
      <c r="I28" s="25"/>
      <c r="J28" s="51" t="s">
        <v>115</v>
      </c>
      <c r="K28" s="168">
        <f>'[3]רכב מוטורי וסיכום'!M5</f>
        <v>1.6454042662968298</v>
      </c>
      <c r="L28" s="168">
        <f>'[3]רכב מוטורי וסיכום'!N5</f>
        <v>0.48156624058370784</v>
      </c>
      <c r="M28" s="168">
        <f>'[3]רכב מוטורי וסיכום'!O5</f>
        <v>0.12726090506104473</v>
      </c>
      <c r="N28" s="168">
        <f>'[3]רכב מוטורי וסיכום'!P5</f>
        <v>7.2645068453032851</v>
      </c>
      <c r="O28" s="168">
        <f>'[3]רכב מוטורי וסיכום'!Q5</f>
        <v>0.99212326726451505</v>
      </c>
      <c r="P28" s="169">
        <f>'[3]רכב מוטורי וסיכום'!R5</f>
        <v>1.4284087861608186</v>
      </c>
      <c r="Q28" s="170">
        <f>[4]TransportationConsumption!Q28</f>
        <v>0</v>
      </c>
      <c r="R28" s="50"/>
      <c r="S28" s="51" t="s">
        <v>115</v>
      </c>
      <c r="T28" s="168">
        <f>'[3]רכב מוטורי וסיכום'!U5</f>
        <v>6.4264264336623551</v>
      </c>
      <c r="U28" s="168">
        <f>'[3]רכב מוטורי וסיכום'!V5</f>
        <v>6.6125130920597242</v>
      </c>
      <c r="V28" s="168">
        <f>'[3]רכב מוטורי וסיכום'!W5</f>
        <v>1.5341897685178965</v>
      </c>
      <c r="W28" s="168">
        <f>'[3]רכב מוטורי וסיכום'!X5</f>
        <v>37.204418857681809</v>
      </c>
      <c r="X28" s="168">
        <f>'[3]רכב מוטורי וסיכום'!Y5</f>
        <v>8.4527099999999997</v>
      </c>
      <c r="Y28" s="169">
        <f>'[3]רכב מוטורי וסיכום'!Z5</f>
        <v>5.8067698150335483</v>
      </c>
      <c r="Z28" s="175">
        <f>[4]TransportationConsumption!Z28</f>
        <v>0</v>
      </c>
      <c r="AA28" s="25"/>
      <c r="AB28" s="51" t="s">
        <v>115</v>
      </c>
      <c r="AC28" s="177">
        <f>'[3]רכב מוטורי וסיכום'!AC5</f>
        <v>0</v>
      </c>
      <c r="AD28" s="155">
        <f>'[3]רכב מוטורי וסיכום'!AD5</f>
        <v>0</v>
      </c>
      <c r="AE28" s="177">
        <f>'[3]רכב מוטורי וסיכום'!AE5</f>
        <v>0</v>
      </c>
      <c r="AF28" s="155">
        <f>'[3]רכב מוטורי וסיכום'!AF5</f>
        <v>0</v>
      </c>
      <c r="AG28" s="177">
        <f>'[3]רכב מוטורי וסיכום'!AG5</f>
        <v>0</v>
      </c>
      <c r="AH28" s="155">
        <f>'[3]רכב מוטורי וסיכום'!AH5</f>
        <v>0</v>
      </c>
      <c r="AI28" s="179">
        <f>[4]TransportationConsumption!AI28</f>
        <v>0</v>
      </c>
      <c r="AJ28" s="25"/>
      <c r="AK28" s="51" t="s">
        <v>115</v>
      </c>
      <c r="AL28" s="182">
        <f>'[3]רכב מוטורי וסיכום'!AK5</f>
        <v>0</v>
      </c>
      <c r="AM28" s="183">
        <f>'[3]רכב מוטורי וסיכום'!AL5</f>
        <v>0</v>
      </c>
      <c r="AN28" s="182">
        <f>'[3]רכב מוטורי וסיכום'!AM5</f>
        <v>0</v>
      </c>
      <c r="AO28" s="183">
        <f>'[3]רכב מוטורי וסיכום'!AN5</f>
        <v>0</v>
      </c>
      <c r="AP28" s="182">
        <f>'[3]רכב מוטורי וסיכום'!AO5</f>
        <v>0</v>
      </c>
      <c r="AQ28" s="183">
        <f>'[3]רכב מוטורי וסיכום'!AP5</f>
        <v>0</v>
      </c>
      <c r="AR28" s="185">
        <f>[4]TransportationConsumption!AR28</f>
        <v>0</v>
      </c>
      <c r="AS28" s="25"/>
      <c r="AT28" s="51" t="s">
        <v>115</v>
      </c>
      <c r="AU28" s="177">
        <f>'[3]רכב מוטורי וסיכום'!AS5</f>
        <v>0</v>
      </c>
      <c r="AV28" s="155">
        <f>'[3]רכב מוטורי וסיכום'!AT5</f>
        <v>0</v>
      </c>
      <c r="AW28" s="177">
        <f>'[3]רכב מוטורי וסיכום'!AU5</f>
        <v>0</v>
      </c>
      <c r="AX28" s="155">
        <f>'[3]רכב מוטורי וסיכום'!AV5</f>
        <v>0</v>
      </c>
      <c r="AY28" s="177">
        <f>'[3]רכב מוטורי וסיכום'!AW5</f>
        <v>0</v>
      </c>
      <c r="AZ28" s="155">
        <f>'[3]רכב מוטורי וסיכום'!AX5</f>
        <v>0</v>
      </c>
      <c r="BA28" s="179">
        <f>[4]TransportationConsumption!BA28</f>
        <v>0</v>
      </c>
      <c r="BB28" s="25"/>
      <c r="BC28" s="51" t="s">
        <v>115</v>
      </c>
      <c r="BD28" s="177">
        <f>'[3]רכב מוטורי וסיכום'!BA5</f>
        <v>0</v>
      </c>
      <c r="BE28" s="177">
        <f>'[3]רכב מוטורי וסיכום'!BB5</f>
        <v>0</v>
      </c>
      <c r="BF28" s="177">
        <f>'[3]רכב מוטורי וסיכום'!BC5</f>
        <v>0</v>
      </c>
      <c r="BG28" s="155">
        <f>'[3]רכב מוטורי וסיכום'!BD5</f>
        <v>0</v>
      </c>
      <c r="BH28" s="155">
        <f>'[3]רכב מוטורי וסיכום'!BE5</f>
        <v>0</v>
      </c>
      <c r="BI28" s="155">
        <f>'[3]רכב מוטורי וסיכום'!BF5</f>
        <v>0</v>
      </c>
      <c r="BJ28" s="179">
        <f>[4]TransportationConsumption!BJ28</f>
        <v>0</v>
      </c>
      <c r="BK28" s="25"/>
      <c r="BL28" s="26"/>
    </row>
    <row r="29" spans="1:64" ht="15">
      <c r="A29" s="25"/>
      <c r="B29" s="25"/>
      <c r="C29" s="25"/>
      <c r="D29" s="25"/>
      <c r="E29" s="25"/>
      <c r="F29" s="25"/>
      <c r="G29" s="25"/>
      <c r="H29" s="25"/>
      <c r="I29" s="25"/>
      <c r="J29" s="51" t="s">
        <v>116</v>
      </c>
      <c r="K29" s="168">
        <f>'[3]רכב מוטורי וסיכום'!M6</f>
        <v>2.4610462581529761E-2</v>
      </c>
      <c r="L29" s="168">
        <f>'[3]רכב מוטורי וסיכום'!N6</f>
        <v>1.4526800732363471E-3</v>
      </c>
      <c r="M29" s="168">
        <f>'[3]רכב מוטורי וסיכום'!O6</f>
        <v>4.8086476721958165E-3</v>
      </c>
      <c r="N29" s="168">
        <f>'[3]רכב מוטורי וסיכום'!P6</f>
        <v>1.9665714835210625E-3</v>
      </c>
      <c r="O29" s="168">
        <f>'[3]רכב מוטורי וסיכום'!Q6</f>
        <v>1.6180200849688797E-2</v>
      </c>
      <c r="P29" s="169">
        <f>'[3]רכב מוטורי וסיכום'!R6</f>
        <v>4.8464516704795797E-3</v>
      </c>
      <c r="Q29" s="170">
        <f>[4]TransportationConsumption!Q29</f>
        <v>0</v>
      </c>
      <c r="R29" s="50"/>
      <c r="S29" s="51" t="s">
        <v>116</v>
      </c>
      <c r="T29" s="168">
        <f>'[3]רכב מוטורי וסיכום'!U6</f>
        <v>3.4118420522096397E-2</v>
      </c>
      <c r="U29" s="168">
        <f>'[3]רכב מוטורי וסיכום'!V6</f>
        <v>4.4059717669205523E-2</v>
      </c>
      <c r="V29" s="168">
        <f>'[3]רכב מוטורי וסיכום'!W6</f>
        <v>5.1045942210620147E-3</v>
      </c>
      <c r="W29" s="168">
        <f>'[3]רכב מוטורי וסיכום'!X6</f>
        <v>3.4814334571630703E-2</v>
      </c>
      <c r="X29" s="168">
        <f>'[3]רכב מוטורי וסיכום'!Y6</f>
        <v>2.30798566155247E-2</v>
      </c>
      <c r="Y29" s="169">
        <f>'[3]רכב מוטורי וסיכום'!Z6</f>
        <v>1.7194605797373835E-2</v>
      </c>
      <c r="Z29" s="175">
        <f>[4]TransportationConsumption!Z29</f>
        <v>0</v>
      </c>
      <c r="AA29" s="25"/>
      <c r="AB29" s="51" t="s">
        <v>116</v>
      </c>
      <c r="AC29" s="177">
        <f>'[3]רכב מוטורי וסיכום'!AC6</f>
        <v>0</v>
      </c>
      <c r="AD29" s="155">
        <f>'[3]רכב מוטורי וסיכום'!AD6</f>
        <v>0</v>
      </c>
      <c r="AE29" s="177">
        <f>'[3]רכב מוטורי וסיכום'!AE6</f>
        <v>0</v>
      </c>
      <c r="AF29" s="155">
        <f>'[3]רכב מוטורי וסיכום'!AF6</f>
        <v>0</v>
      </c>
      <c r="AG29" s="177">
        <f>'[3]רכב מוטורי וסיכום'!AG6</f>
        <v>0</v>
      </c>
      <c r="AH29" s="155">
        <f>'[3]רכב מוטורי וסיכום'!AH6</f>
        <v>0</v>
      </c>
      <c r="AI29" s="179">
        <f>[4]TransportationConsumption!AI29</f>
        <v>0</v>
      </c>
      <c r="AJ29" s="25"/>
      <c r="AK29" s="51" t="s">
        <v>116</v>
      </c>
      <c r="AL29" s="182">
        <f>'[3]רכב מוטורי וסיכום'!AK6</f>
        <v>0</v>
      </c>
      <c r="AM29" s="183">
        <f>'[3]רכב מוטורי וסיכום'!AL6</f>
        <v>0</v>
      </c>
      <c r="AN29" s="182">
        <f>'[3]רכב מוטורי וסיכום'!AM6</f>
        <v>0</v>
      </c>
      <c r="AO29" s="183">
        <f>'[3]רכב מוטורי וסיכום'!AN6</f>
        <v>0</v>
      </c>
      <c r="AP29" s="182">
        <f>'[3]רכב מוטורי וסיכום'!AO6</f>
        <v>0</v>
      </c>
      <c r="AQ29" s="183">
        <f>'[3]רכב מוטורי וסיכום'!AP6</f>
        <v>0</v>
      </c>
      <c r="AR29" s="185">
        <f>[4]TransportationConsumption!AR29</f>
        <v>0</v>
      </c>
      <c r="AS29" s="25"/>
      <c r="AT29" s="51" t="s">
        <v>116</v>
      </c>
      <c r="AU29" s="177">
        <f>'[3]רכב מוטורי וסיכום'!AS6</f>
        <v>0</v>
      </c>
      <c r="AV29" s="155">
        <f>'[3]רכב מוטורי וסיכום'!AT6</f>
        <v>0</v>
      </c>
      <c r="AW29" s="177">
        <f>'[3]רכב מוטורי וסיכום'!AU6</f>
        <v>0</v>
      </c>
      <c r="AX29" s="155">
        <f>'[3]רכב מוטורי וסיכום'!AV6</f>
        <v>0</v>
      </c>
      <c r="AY29" s="177">
        <f>'[3]רכב מוטורי וסיכום'!AW6</f>
        <v>0</v>
      </c>
      <c r="AZ29" s="155">
        <f>'[3]רכב מוטורי וסיכום'!AX6</f>
        <v>0</v>
      </c>
      <c r="BA29" s="179">
        <f>[4]TransportationConsumption!BA29</f>
        <v>0</v>
      </c>
      <c r="BB29" s="25"/>
      <c r="BC29" s="51" t="s">
        <v>116</v>
      </c>
      <c r="BD29" s="177">
        <f>'[3]רכב מוטורי וסיכום'!BA6</f>
        <v>0</v>
      </c>
      <c r="BE29" s="177">
        <f>'[3]רכב מוטורי וסיכום'!BB6</f>
        <v>0</v>
      </c>
      <c r="BF29" s="177">
        <f>'[3]רכב מוטורי וסיכום'!BC6</f>
        <v>0</v>
      </c>
      <c r="BG29" s="155">
        <f>'[3]רכב מוטורי וסיכום'!BD6</f>
        <v>0</v>
      </c>
      <c r="BH29" s="155">
        <f>'[3]רכב מוטורי וסיכום'!BE6</f>
        <v>0</v>
      </c>
      <c r="BI29" s="155">
        <f>'[3]רכב מוטורי וסיכום'!BF6</f>
        <v>0</v>
      </c>
      <c r="BJ29" s="179">
        <f>[4]TransportationConsumption!BJ29</f>
        <v>0</v>
      </c>
      <c r="BK29" s="25"/>
      <c r="BL29" s="26"/>
    </row>
    <row r="30" spans="1:64" ht="15">
      <c r="A30" s="25"/>
      <c r="B30" s="25"/>
      <c r="C30" s="25"/>
      <c r="D30" s="25"/>
      <c r="E30" s="25"/>
      <c r="F30" s="25"/>
      <c r="G30" s="25"/>
      <c r="H30" s="25"/>
      <c r="I30" s="25"/>
      <c r="J30" s="51" t="s">
        <v>117</v>
      </c>
      <c r="K30" s="168">
        <f>'[3]רכב מוטורי וסיכום'!M7</f>
        <v>2.9998363070879025E-3</v>
      </c>
      <c r="L30" s="168">
        <f>'[3]רכב מוטורי וסיכום'!N7</f>
        <v>4.4869828713613037E-2</v>
      </c>
      <c r="M30" s="168">
        <f>'[3]רכב מוטורי וסיכום'!O7</f>
        <v>1.2062396195222222E-3</v>
      </c>
      <c r="N30" s="168">
        <f>'[3]רכב מוטורי וסיכום'!P7</f>
        <v>1.9665714835210625E-3</v>
      </c>
      <c r="O30" s="168">
        <f>'[3]רכב מוטורי וסיכום'!Q7</f>
        <v>2.9971598038097389E-3</v>
      </c>
      <c r="P30" s="169">
        <f>'[3]רכב מוטורי וסיכום'!R7</f>
        <v>4.1809379951476162E-3</v>
      </c>
      <c r="Q30" s="170">
        <f>[4]TransportationConsumption!Q30</f>
        <v>0</v>
      </c>
      <c r="R30" s="50"/>
      <c r="S30" s="51" t="s">
        <v>117</v>
      </c>
      <c r="T30" s="168">
        <f>'[3]רכב מוטורי וסיכום'!U7</f>
        <v>0</v>
      </c>
      <c r="U30" s="168">
        <f>'[3]רכב מוטורי וסיכום'!V7</f>
        <v>0</v>
      </c>
      <c r="V30" s="168">
        <f>'[3]רכב מוטורי וסיכום'!W7</f>
        <v>0</v>
      </c>
      <c r="W30" s="168">
        <f>'[3]רכב מוטורי וסיכום'!X7</f>
        <v>0</v>
      </c>
      <c r="X30" s="168">
        <f>'[3]רכב מוטורי וסיכום'!Y7</f>
        <v>0</v>
      </c>
      <c r="Y30" s="169">
        <f>'[3]רכב מוטורי וסיכום'!Z7</f>
        <v>0</v>
      </c>
      <c r="Z30" s="175">
        <f>[4]TransportationConsumption!Z30</f>
        <v>0</v>
      </c>
      <c r="AA30" s="25"/>
      <c r="AB30" s="51" t="s">
        <v>117</v>
      </c>
      <c r="AC30" s="177">
        <f>'[3]רכב מוטורי וסיכום'!AC7</f>
        <v>0</v>
      </c>
      <c r="AD30" s="155">
        <f>'[3]רכב מוטורי וסיכום'!AD7</f>
        <v>0</v>
      </c>
      <c r="AE30" s="177">
        <f>'[3]רכב מוטורי וסיכום'!AE7</f>
        <v>0</v>
      </c>
      <c r="AF30" s="155">
        <f>'[3]רכב מוטורי וסיכום'!AF7</f>
        <v>0</v>
      </c>
      <c r="AG30" s="177">
        <f>'[3]רכב מוטורי וסיכום'!AG7</f>
        <v>0</v>
      </c>
      <c r="AH30" s="155">
        <f>'[3]רכב מוטורי וסיכום'!AH7</f>
        <v>0</v>
      </c>
      <c r="AI30" s="179">
        <f>[4]TransportationConsumption!AI30</f>
        <v>0</v>
      </c>
      <c r="AJ30" s="25"/>
      <c r="AK30" s="51" t="s">
        <v>117</v>
      </c>
      <c r="AL30" s="182">
        <f>'[3]רכב מוטורי וסיכום'!AK7</f>
        <v>0</v>
      </c>
      <c r="AM30" s="183">
        <f>'[3]רכב מוטורי וסיכום'!AL7</f>
        <v>0</v>
      </c>
      <c r="AN30" s="182">
        <f>'[3]רכב מוטורי וסיכום'!AM7</f>
        <v>0</v>
      </c>
      <c r="AO30" s="183">
        <f>'[3]רכב מוטורי וסיכום'!AN7</f>
        <v>0</v>
      </c>
      <c r="AP30" s="182">
        <f>'[3]רכב מוטורי וסיכום'!AO7</f>
        <v>0</v>
      </c>
      <c r="AQ30" s="183">
        <f>'[3]רכב מוטורי וסיכום'!AP7</f>
        <v>0</v>
      </c>
      <c r="AR30" s="185">
        <f>[4]TransportationConsumption!AR30</f>
        <v>0</v>
      </c>
      <c r="AS30" s="25"/>
      <c r="AT30" s="51" t="s">
        <v>117</v>
      </c>
      <c r="AU30" s="177">
        <f>'[3]רכב מוטורי וסיכום'!AS7</f>
        <v>0</v>
      </c>
      <c r="AV30" s="155">
        <f>'[3]רכב מוטורי וסיכום'!AT7</f>
        <v>0</v>
      </c>
      <c r="AW30" s="177">
        <f>'[3]רכב מוטורי וסיכום'!AU7</f>
        <v>0</v>
      </c>
      <c r="AX30" s="155">
        <f>'[3]רכב מוטורי וסיכום'!AV7</f>
        <v>0</v>
      </c>
      <c r="AY30" s="177">
        <f>'[3]רכב מוטורי וסיכום'!AW7</f>
        <v>0</v>
      </c>
      <c r="AZ30" s="155">
        <f>'[3]רכב מוטורי וסיכום'!AX7</f>
        <v>0</v>
      </c>
      <c r="BA30" s="179">
        <f>[4]TransportationConsumption!BA30</f>
        <v>0</v>
      </c>
      <c r="BB30" s="25"/>
      <c r="BC30" s="51" t="s">
        <v>117</v>
      </c>
      <c r="BD30" s="177">
        <f>'[3]רכב מוטורי וסיכום'!BA7</f>
        <v>0</v>
      </c>
      <c r="BE30" s="177">
        <f>'[3]רכב מוטורי וסיכום'!BB7</f>
        <v>0</v>
      </c>
      <c r="BF30" s="177">
        <f>'[3]רכב מוטורי וסיכום'!BC7</f>
        <v>0</v>
      </c>
      <c r="BG30" s="155">
        <f>'[3]רכב מוטורי וסיכום'!BD7</f>
        <v>0</v>
      </c>
      <c r="BH30" s="155">
        <f>'[3]רכב מוטורי וסיכום'!BE7</f>
        <v>0</v>
      </c>
      <c r="BI30" s="155">
        <f>'[3]רכב מוטורי וסיכום'!BF7</f>
        <v>0</v>
      </c>
      <c r="BJ30" s="179">
        <f>[4]TransportationConsumption!BJ30</f>
        <v>0</v>
      </c>
      <c r="BK30" s="25"/>
      <c r="BL30" s="26"/>
    </row>
    <row r="31" spans="1:64" ht="15.75" thickBot="1">
      <c r="A31" s="25"/>
      <c r="B31" s="25"/>
      <c r="C31" s="25"/>
      <c r="D31" s="25"/>
      <c r="E31" s="25"/>
      <c r="F31" s="25"/>
      <c r="G31" s="25"/>
      <c r="H31" s="25"/>
      <c r="I31" s="25"/>
      <c r="J31" s="51" t="s">
        <v>118</v>
      </c>
      <c r="K31" s="168">
        <f>'[3]רכב מוטורי וסיכום'!M8</f>
        <v>0.19875781677244997</v>
      </c>
      <c r="L31" s="168">
        <f>'[3]רכב מוטורי וסיכום'!N8</f>
        <v>2.5012411324244133E-2</v>
      </c>
      <c r="M31" s="168">
        <f>'[3]רכב מוטורי וסיכום'!O8</f>
        <v>2.8907619038771905E-2</v>
      </c>
      <c r="N31" s="168">
        <f>'[3]רכב מוטורי וסיכום'!P8</f>
        <v>0.73322262241754887</v>
      </c>
      <c r="O31" s="168">
        <f>'[3]רכב מוטורי וסיכום'!Q8</f>
        <v>0.16730931135396665</v>
      </c>
      <c r="P31" s="169">
        <f>'[3]רכב מוטורי וסיכום'!R8</f>
        <v>0.12338394723668164</v>
      </c>
      <c r="Q31" s="170">
        <f>[4]TransportationConsumption!Q31</f>
        <v>0</v>
      </c>
      <c r="R31" s="50"/>
      <c r="S31" s="51" t="s">
        <v>118</v>
      </c>
      <c r="T31" s="168">
        <f>'[3]רכב מוטורי וסיכום'!U8</f>
        <v>0.8971369609819686</v>
      </c>
      <c r="U31" s="168">
        <f>'[3]רכב מוטורי וסיכום'!V8</f>
        <v>1.1612391972379206</v>
      </c>
      <c r="V31" s="168">
        <f>'[3]רכב מוטורי וסיכום'!W8</f>
        <v>0.24438031675363064</v>
      </c>
      <c r="W31" s="168">
        <f>'[3]רכב מוטורי וסיכום'!X8</f>
        <v>4.4456162618628436</v>
      </c>
      <c r="X31" s="168">
        <f>'[3]רכב מוטורי וסיכום'!Y8</f>
        <v>0.79222376763132019</v>
      </c>
      <c r="Y31" s="169">
        <f>'[3]רכב מוטורי וסיכום'!Z8</f>
        <v>0.65212568558683692</v>
      </c>
      <c r="Z31" s="175">
        <f>[4]TransportationConsumption!Z31</f>
        <v>0</v>
      </c>
      <c r="AA31" s="25"/>
      <c r="AB31" s="51" t="s">
        <v>118</v>
      </c>
      <c r="AC31" s="177">
        <f>'[3]רכב מוטורי וסיכום'!AC8</f>
        <v>0</v>
      </c>
      <c r="AD31" s="155">
        <f>'[3]רכב מוטורי וסיכום'!AD8</f>
        <v>4.8822188384828194E-3</v>
      </c>
      <c r="AE31" s="177">
        <f>'[3]רכב מוטורי וסיכום'!AE8</f>
        <v>0</v>
      </c>
      <c r="AF31" s="155">
        <f>'[3]רכב מוטורי וסיכום'!AF8</f>
        <v>3.8481929057997417E-2</v>
      </c>
      <c r="AG31" s="177">
        <f>'[3]רכב מוטורי וסיכום'!AG8</f>
        <v>0</v>
      </c>
      <c r="AH31" s="155">
        <f>'[3]רכב מוטורי וסיכום'!AH8</f>
        <v>2.3550506014961933E-2</v>
      </c>
      <c r="AI31" s="178">
        <f>[4]TransportationConsumption!AI31</f>
        <v>0</v>
      </c>
      <c r="AJ31" s="25"/>
      <c r="AK31" s="51" t="s">
        <v>118</v>
      </c>
      <c r="AL31" s="182">
        <f>'[3]רכב מוטורי וסיכום'!AK8</f>
        <v>0</v>
      </c>
      <c r="AM31" s="183">
        <f>'[3]רכב מוטורי וסיכום'!AL8</f>
        <v>0.10982651370094836</v>
      </c>
      <c r="AN31" s="182">
        <f>'[3]רכב מוטורי וסיכום'!AM8</f>
        <v>0</v>
      </c>
      <c r="AO31" s="183">
        <f>'[3]רכב מוטורי וסיכום'!AN8</f>
        <v>0.57788785315198743</v>
      </c>
      <c r="AP31" s="182">
        <f>'[3]רכב מוטורי וסיכום'!AO8</f>
        <v>0</v>
      </c>
      <c r="AQ31" s="183">
        <f>'[3]רכב מוטורי וסיכום'!AP8</f>
        <v>0.39116875684594682</v>
      </c>
      <c r="AR31" s="184">
        <f>[4]TransportationConsumption!AR31</f>
        <v>0</v>
      </c>
      <c r="AS31" s="25"/>
      <c r="AT31" s="51" t="s">
        <v>118</v>
      </c>
      <c r="AU31" s="177">
        <f>'[3]רכב מוטורי וסיכום'!AS8</f>
        <v>0</v>
      </c>
      <c r="AV31" s="155">
        <f>'[3]רכב מוטורי וסיכום'!AT8</f>
        <v>0.18919072424215191</v>
      </c>
      <c r="AW31" s="177">
        <f>'[3]רכב מוטורי וסיכום'!AU8</f>
        <v>0</v>
      </c>
      <c r="AX31" s="155">
        <f>'[3]רכב מוטורי וסיכום'!AV8</f>
        <v>0.44218620152645932</v>
      </c>
      <c r="AY31" s="177">
        <f>'[3]רכב מוטורי וסיכום'!AW8</f>
        <v>0</v>
      </c>
      <c r="AZ31" s="155">
        <f>'[3]רכב מוטורי וסיכום'!AX8</f>
        <v>0.12323139294943983</v>
      </c>
      <c r="BA31" s="178">
        <f>[4]TransportationConsumption!BA31</f>
        <v>0</v>
      </c>
      <c r="BB31" s="25"/>
      <c r="BC31" s="51" t="s">
        <v>118</v>
      </c>
      <c r="BD31" s="177">
        <f>'[3]רכב מוטורי וסיכום'!BA8</f>
        <v>0</v>
      </c>
      <c r="BE31" s="177">
        <f>'[3]רכב מוטורי וסיכום'!BB8</f>
        <v>0</v>
      </c>
      <c r="BF31" s="177">
        <f>'[3]רכב מוטורי וסיכום'!BC8</f>
        <v>0</v>
      </c>
      <c r="BG31" s="155">
        <f>'[3]רכב מוטורי וסיכום'!BD8</f>
        <v>0</v>
      </c>
      <c r="BH31" s="155">
        <f>'[3]רכב מוטורי וסיכום'!BE8</f>
        <v>0</v>
      </c>
      <c r="BI31" s="155">
        <f>'[3]רכב מוטורי וסיכום'!BF8</f>
        <v>0</v>
      </c>
      <c r="BJ31" s="179">
        <f>[4]TransportationConsumption!BJ31</f>
        <v>0</v>
      </c>
      <c r="BK31" s="25"/>
      <c r="BL31" s="26"/>
    </row>
    <row r="32" spans="1:64" ht="18.75" thickBot="1">
      <c r="A32" s="717" t="s">
        <v>289</v>
      </c>
      <c r="B32" s="718"/>
      <c r="C32" s="718"/>
      <c r="D32" s="718"/>
      <c r="E32" s="718"/>
      <c r="F32" s="718"/>
      <c r="G32" s="718"/>
      <c r="H32" s="719"/>
      <c r="I32" s="25"/>
      <c r="J32" s="51" t="s">
        <v>119</v>
      </c>
      <c r="K32" s="168">
        <f>'[3]רכב מוטורי וסיכום'!M9</f>
        <v>0.67683297894551575</v>
      </c>
      <c r="L32" s="168">
        <f>'[3]רכב מוטורי וסיכום'!N9</f>
        <v>1.9388807790121951E-2</v>
      </c>
      <c r="M32" s="168">
        <f>'[3]רכב מוטורי וסיכום'!O9</f>
        <v>0.27405353742374222</v>
      </c>
      <c r="N32" s="168">
        <f>'[3]רכב מוטורי וסיכום'!P9</f>
        <v>8.0844568621328151E-3</v>
      </c>
      <c r="O32" s="168">
        <f>'[3]רכב מוטורי וסיכום'!Q9</f>
        <v>0.40216049958824107</v>
      </c>
      <c r="P32" s="169">
        <f>'[3]רכב מוטורי וסיכום'!R9</f>
        <v>0.25474443212667419</v>
      </c>
      <c r="Q32" s="170">
        <f>[4]TransportationConsumption!Q32</f>
        <v>0</v>
      </c>
      <c r="R32" s="50"/>
      <c r="S32" s="51" t="s">
        <v>119</v>
      </c>
      <c r="T32" s="168">
        <f>'[3]רכב מוטורי וסיכום'!U9</f>
        <v>1.9542461121789829E-2</v>
      </c>
      <c r="U32" s="168">
        <f>'[3]רכב מוטורי וסיכום'!V9</f>
        <v>1.5590431193333979E-2</v>
      </c>
      <c r="V32" s="168">
        <f>'[3]רכב מוטורי וסיכום'!W9</f>
        <v>9.2840518242015748E-3</v>
      </c>
      <c r="W32" s="168">
        <f>'[3]רכב מוטורי וסיכום'!X9</f>
        <v>2.5937538457017611E-3</v>
      </c>
      <c r="X32" s="168">
        <f>'[3]רכב מוטורי וסיכום'!Y9</f>
        <v>1.3796870756808051E-2</v>
      </c>
      <c r="Y32" s="169">
        <f>'[3]רכב מוטורי וסיכום'!Z9</f>
        <v>1.9730434347203368E-3</v>
      </c>
      <c r="Z32" s="175">
        <f>[4]TransportationConsumption!Z32</f>
        <v>0</v>
      </c>
      <c r="AA32" s="25"/>
      <c r="AB32" s="51" t="s">
        <v>119</v>
      </c>
      <c r="AC32" s="177">
        <f>'[3]רכב מוטורי וסיכום'!AC9</f>
        <v>0</v>
      </c>
      <c r="AD32" s="155">
        <f>'[3]רכב מוטורי וסיכום'!AD9</f>
        <v>0</v>
      </c>
      <c r="AE32" s="177">
        <f>'[3]רכב מוטורי וסיכום'!AE9</f>
        <v>0</v>
      </c>
      <c r="AF32" s="155">
        <f>'[3]רכב מוטורי וסיכום'!AF9</f>
        <v>0</v>
      </c>
      <c r="AG32" s="177">
        <f>'[3]רכב מוטורי וסיכום'!AG9</f>
        <v>0</v>
      </c>
      <c r="AH32" s="155">
        <f>'[3]רכב מוטורי וסיכום'!AH9</f>
        <v>0</v>
      </c>
      <c r="AI32" s="178">
        <f>[4]TransportationConsumption!AI32</f>
        <v>0</v>
      </c>
      <c r="AJ32" s="25"/>
      <c r="AK32" s="51" t="s">
        <v>119</v>
      </c>
      <c r="AL32" s="182">
        <f>'[3]רכב מוטורי וסיכום'!AK9</f>
        <v>0</v>
      </c>
      <c r="AM32" s="183">
        <f>'[3]רכב מוטורי וסיכום'!AL9</f>
        <v>0</v>
      </c>
      <c r="AN32" s="182">
        <f>'[3]רכב מוטורי וסיכום'!AM9</f>
        <v>0</v>
      </c>
      <c r="AO32" s="183">
        <f>'[3]רכב מוטורי וסיכום'!AN9</f>
        <v>0</v>
      </c>
      <c r="AP32" s="182">
        <f>'[3]רכב מוטורי וסיכום'!AO9</f>
        <v>0</v>
      </c>
      <c r="AQ32" s="183">
        <f>'[3]רכב מוטורי וסיכום'!AP9</f>
        <v>0</v>
      </c>
      <c r="AR32" s="185">
        <f>[4]TransportationConsumption!AR32</f>
        <v>0</v>
      </c>
      <c r="AS32" s="25"/>
      <c r="AT32" s="51" t="s">
        <v>119</v>
      </c>
      <c r="AU32" s="177">
        <f>'[3]רכב מוטורי וסיכום'!AS9</f>
        <v>0</v>
      </c>
      <c r="AV32" s="155">
        <f>'[3]רכב מוטורי וסיכום'!AT9</f>
        <v>0</v>
      </c>
      <c r="AW32" s="177">
        <f>'[3]רכב מוטורי וסיכום'!AU9</f>
        <v>0</v>
      </c>
      <c r="AX32" s="155">
        <f>'[3]רכב מוטורי וסיכום'!AV9</f>
        <v>0</v>
      </c>
      <c r="AY32" s="177">
        <f>'[3]רכב מוטורי וסיכום'!AW9</f>
        <v>0</v>
      </c>
      <c r="AZ32" s="155">
        <f>'[3]רכב מוטורי וסיכום'!AX9</f>
        <v>0</v>
      </c>
      <c r="BA32" s="179">
        <f>[4]TransportationConsumption!BA32</f>
        <v>0</v>
      </c>
      <c r="BB32" s="25"/>
      <c r="BC32" s="51" t="s">
        <v>119</v>
      </c>
      <c r="BD32" s="177">
        <f>'[3]רכב מוטורי וסיכום'!BA9</f>
        <v>0</v>
      </c>
      <c r="BE32" s="177">
        <f>'[3]רכב מוטורי וסיכום'!BB9</f>
        <v>0</v>
      </c>
      <c r="BF32" s="177">
        <f>'[3]רכב מוטורי וסיכום'!BC9</f>
        <v>0</v>
      </c>
      <c r="BG32" s="155">
        <f>'[3]רכב מוטורי וסיכום'!BD9</f>
        <v>0</v>
      </c>
      <c r="BH32" s="155">
        <f>'[3]רכב מוטורי וסיכום'!BE9</f>
        <v>0</v>
      </c>
      <c r="BI32" s="155">
        <f>'[3]רכב מוטורי וסיכום'!BF9</f>
        <v>0</v>
      </c>
      <c r="BJ32" s="179">
        <f>[4]TransportationConsumption!BJ32</f>
        <v>0</v>
      </c>
      <c r="BK32" s="25"/>
      <c r="BL32" s="26"/>
    </row>
    <row r="33" spans="1:64" ht="15">
      <c r="A33" s="47"/>
      <c r="B33" s="48" t="s">
        <v>90</v>
      </c>
      <c r="C33" s="48" t="s">
        <v>91</v>
      </c>
      <c r="D33" s="48" t="s">
        <v>92</v>
      </c>
      <c r="E33" s="48" t="s">
        <v>93</v>
      </c>
      <c r="F33" s="48" t="s">
        <v>94</v>
      </c>
      <c r="G33" s="48" t="s">
        <v>95</v>
      </c>
      <c r="H33" s="49" t="s">
        <v>96</v>
      </c>
      <c r="I33" s="25"/>
      <c r="J33" s="51" t="s">
        <v>120</v>
      </c>
      <c r="K33" s="168">
        <f>'[3]רכב מוטורי וסיכום'!M10</f>
        <v>6.2652974602348221</v>
      </c>
      <c r="L33" s="168">
        <f>'[3]רכב מוטורי וסיכום'!N10</f>
        <v>0.1209250435663119</v>
      </c>
      <c r="M33" s="168">
        <f>'[3]רכב מוטורי וסיכום'!O10</f>
        <v>0.99383105205147082</v>
      </c>
      <c r="N33" s="168">
        <f>'[3]רכב מוטורי וסיכום'!P10</f>
        <v>0.16168913456080605</v>
      </c>
      <c r="O33" s="168">
        <f>'[3]רכב מוטורי וסיכום'!Q10</f>
        <v>3.845584392874509</v>
      </c>
      <c r="P33" s="169">
        <f>'[3]רכב מוטורי וסיכום'!R10</f>
        <v>1.059851894998519</v>
      </c>
      <c r="Q33" s="170">
        <f>[4]TransportationConsumption!Q33</f>
        <v>0</v>
      </c>
      <c r="R33" s="50"/>
      <c r="S33" s="51" t="s">
        <v>120</v>
      </c>
      <c r="T33" s="168">
        <f>'[3]רכב מוטורי וסיכום'!U10</f>
        <v>0.1713205846244964</v>
      </c>
      <c r="U33" s="168">
        <f>'[3]רכב מוטורי וסיכום'!V10</f>
        <v>0.36408473033488586</v>
      </c>
      <c r="V33" s="168">
        <f>'[3]רכב מוטורי וסיכום'!W10</f>
        <v>2.184201228979913E-2</v>
      </c>
      <c r="W33" s="168">
        <f>'[3]רכב מוטורי וסיכום'!X10</f>
        <v>5.372090884470937E-2</v>
      </c>
      <c r="X33" s="168">
        <f>'[3]רכב מוטורי וסיכום'!Y10</f>
        <v>0.12880884629232436</v>
      </c>
      <c r="Y33" s="169">
        <f>'[3]רכב מוטורי וסיכום'!Z10</f>
        <v>6.7000648509945665E-2</v>
      </c>
      <c r="Z33" s="175">
        <f>[4]TransportationConsumption!Z33</f>
        <v>0</v>
      </c>
      <c r="AA33" s="25"/>
      <c r="AB33" s="51" t="s">
        <v>120</v>
      </c>
      <c r="AC33" s="177">
        <f>'[3]רכב מוטורי וסיכום'!AC10</f>
        <v>0</v>
      </c>
      <c r="AD33" s="155">
        <f>'[3]רכב מוטורי וסיכום'!AD10</f>
        <v>0</v>
      </c>
      <c r="AE33" s="177">
        <f>'[3]רכב מוטורי וסיכום'!AE10</f>
        <v>0</v>
      </c>
      <c r="AF33" s="155">
        <f>'[3]רכב מוטורי וסיכום'!AF10</f>
        <v>0</v>
      </c>
      <c r="AG33" s="177">
        <f>'[3]רכב מוטורי וסיכום'!AG10</f>
        <v>0</v>
      </c>
      <c r="AH33" s="155">
        <f>'[3]רכב מוטורי וסיכום'!AH10</f>
        <v>0</v>
      </c>
      <c r="AI33" s="178">
        <f>[4]TransportationConsumption!AI33</f>
        <v>0</v>
      </c>
      <c r="AJ33" s="25"/>
      <c r="AK33" s="51" t="s">
        <v>120</v>
      </c>
      <c r="AL33" s="182">
        <f>'[3]רכב מוטורי וסיכום'!AK10</f>
        <v>0</v>
      </c>
      <c r="AM33" s="183">
        <f>'[3]רכב מוטורי וסיכום'!AL10</f>
        <v>0</v>
      </c>
      <c r="AN33" s="182">
        <f>'[3]רכב מוטורי וסיכום'!AM10</f>
        <v>0</v>
      </c>
      <c r="AO33" s="183">
        <f>'[3]רכב מוטורי וסיכום'!AN10</f>
        <v>0</v>
      </c>
      <c r="AP33" s="182">
        <f>'[3]רכב מוטורי וסיכום'!AO10</f>
        <v>0</v>
      </c>
      <c r="AQ33" s="183">
        <f>'[3]רכב מוטורי וסיכום'!AP10</f>
        <v>0</v>
      </c>
      <c r="AR33" s="185">
        <f>[4]TransportationConsumption!AR33</f>
        <v>0</v>
      </c>
      <c r="AS33" s="25"/>
      <c r="AT33" s="51" t="s">
        <v>120</v>
      </c>
      <c r="AU33" s="177">
        <f>'[3]רכב מוטורי וסיכום'!AS10</f>
        <v>0</v>
      </c>
      <c r="AV33" s="155">
        <f>'[3]רכב מוטורי וסיכום'!AT10</f>
        <v>0</v>
      </c>
      <c r="AW33" s="177">
        <f>'[3]רכב מוטורי וסיכום'!AU10</f>
        <v>0</v>
      </c>
      <c r="AX33" s="155">
        <f>'[3]רכב מוטורי וסיכום'!AV10</f>
        <v>0</v>
      </c>
      <c r="AY33" s="177">
        <f>'[3]רכב מוטורי וסיכום'!AW10</f>
        <v>0</v>
      </c>
      <c r="AZ33" s="155">
        <f>'[3]רכב מוטורי וסיכום'!AX10</f>
        <v>0</v>
      </c>
      <c r="BA33" s="179">
        <f>[4]TransportationConsumption!BA33</f>
        <v>0</v>
      </c>
      <c r="BB33" s="25"/>
      <c r="BC33" s="51" t="s">
        <v>120</v>
      </c>
      <c r="BD33" s="177">
        <f>'[3]רכב מוטורי וסיכום'!BA10</f>
        <v>0</v>
      </c>
      <c r="BE33" s="177">
        <f>'[3]רכב מוטורי וסיכום'!BB10</f>
        <v>0</v>
      </c>
      <c r="BF33" s="177">
        <f>'[3]רכב מוטורי וסיכום'!BC10</f>
        <v>0</v>
      </c>
      <c r="BG33" s="155">
        <f>'[3]רכב מוטורי וסיכום'!BD10</f>
        <v>0</v>
      </c>
      <c r="BH33" s="155">
        <f>'[3]רכב מוטורי וסיכום'!BE10</f>
        <v>0</v>
      </c>
      <c r="BI33" s="155">
        <f>'[3]רכב מוטורי וסיכום'!BF10</f>
        <v>0</v>
      </c>
      <c r="BJ33" s="179">
        <f>[4]TransportationConsumption!BJ33</f>
        <v>0</v>
      </c>
      <c r="BK33" s="25"/>
      <c r="BL33" s="26"/>
    </row>
    <row r="34" spans="1:64" ht="15">
      <c r="A34" s="51" t="s">
        <v>112</v>
      </c>
      <c r="B34" s="190">
        <f>K42+T42+AC42+AL42+AU42+BD42</f>
        <v>2.8216916149893689E-2</v>
      </c>
      <c r="C34" s="190">
        <f t="shared" ref="C34:H48" si="252">L42+U42+AD42+AM42+AV42+BE42</f>
        <v>0.33670896791642102</v>
      </c>
      <c r="D34" s="190">
        <f t="shared" si="252"/>
        <v>6.0905354421944488E-3</v>
      </c>
      <c r="E34" s="190">
        <f t="shared" si="252"/>
        <v>0.12341284439154854</v>
      </c>
      <c r="F34" s="190">
        <f t="shared" si="252"/>
        <v>1.3790466155986201E-2</v>
      </c>
      <c r="G34" s="190">
        <f t="shared" si="252"/>
        <v>0.14711177491392244</v>
      </c>
      <c r="H34" s="191">
        <f t="shared" si="252"/>
        <v>0</v>
      </c>
      <c r="I34" s="25"/>
      <c r="J34" s="51" t="s">
        <v>121</v>
      </c>
      <c r="K34" s="168">
        <f>'[3]רכב מוטורי וסיכום'!M11</f>
        <v>9.8651746215095634E-2</v>
      </c>
      <c r="L34" s="168">
        <f>'[3]רכב מוטורי וסיכום'!N11</f>
        <v>4.3606135638484551E-3</v>
      </c>
      <c r="M34" s="168">
        <f>'[3]רכב מוטורי וסיכום'!O11</f>
        <v>5.9749020733047518E-2</v>
      </c>
      <c r="N34" s="168">
        <f>'[3]רכב מוטורי וסיכום'!P11</f>
        <v>1.4079216779230234E-2</v>
      </c>
      <c r="O34" s="168">
        <f>'[3]רכב מוטורי וסיכום'!Q11</f>
        <v>7.0422381155495262E-2</v>
      </c>
      <c r="P34" s="169">
        <f>'[3]רכב מוטורי וסיכום'!R11</f>
        <v>6.8404303589141277E-2</v>
      </c>
      <c r="Q34" s="170">
        <f>[4]TransportationConsumption!Q34</f>
        <v>0</v>
      </c>
      <c r="R34" s="50"/>
      <c r="S34" s="51" t="s">
        <v>121</v>
      </c>
      <c r="T34" s="168">
        <f>'[3]רכב מוטורי וסיכום'!U11</f>
        <v>0.12309199999999999</v>
      </c>
      <c r="U34" s="168">
        <f>'[3]רכב מוטורי וסיכום'!V11</f>
        <v>6.3385337169681588E-3</v>
      </c>
      <c r="V34" s="168">
        <f>'[3]רכב מוטורי וסיכום'!W11</f>
        <v>0.10694218184133453</v>
      </c>
      <c r="W34" s="168">
        <f>'[3]רכב מוטורי וסיכום'!X11</f>
        <v>4.2263981496376869E-3</v>
      </c>
      <c r="X34" s="168">
        <f>'[3]רכב מוטורי וסיכום'!Y11</f>
        <v>0.13194401813890483</v>
      </c>
      <c r="Y34" s="169">
        <f>'[3]רכב מוטורי וסיכום'!Z11</f>
        <v>5.844007756880272E-2</v>
      </c>
      <c r="Z34" s="175">
        <f>[4]TransportationConsumption!Z34</f>
        <v>0</v>
      </c>
      <c r="AA34" s="25"/>
      <c r="AB34" s="51" t="s">
        <v>121</v>
      </c>
      <c r="AC34" s="177">
        <f>'[3]רכב מוטורי וסיכום'!AC11</f>
        <v>0</v>
      </c>
      <c r="AD34" s="155">
        <f>'[3]רכב מוטורי וסיכום'!AD11</f>
        <v>0</v>
      </c>
      <c r="AE34" s="177">
        <f>'[3]רכב מוטורי וסיכום'!AE11</f>
        <v>0</v>
      </c>
      <c r="AF34" s="155">
        <f>'[3]רכב מוטורי וסיכום'!AF11</f>
        <v>0</v>
      </c>
      <c r="AG34" s="177">
        <f>'[3]רכב מוטורי וסיכום'!AG11</f>
        <v>0</v>
      </c>
      <c r="AH34" s="155">
        <f>'[3]רכב מוטורי וסיכום'!AH11</f>
        <v>0</v>
      </c>
      <c r="AI34" s="178">
        <f>[4]TransportationConsumption!AI34</f>
        <v>0</v>
      </c>
      <c r="AJ34" s="25"/>
      <c r="AK34" s="51" t="s">
        <v>121</v>
      </c>
      <c r="AL34" s="182">
        <f>'[3]רכב מוטורי וסיכום'!AK11</f>
        <v>0</v>
      </c>
      <c r="AM34" s="183">
        <f>'[3]רכב מוטורי וסיכום'!AL11</f>
        <v>0</v>
      </c>
      <c r="AN34" s="182">
        <f>'[3]רכב מוטורי וסיכום'!AM11</f>
        <v>0</v>
      </c>
      <c r="AO34" s="183">
        <f>'[3]רכב מוטורי וסיכום'!AN11</f>
        <v>0</v>
      </c>
      <c r="AP34" s="182">
        <f>'[3]רכב מוטורי וסיכום'!AO11</f>
        <v>0</v>
      </c>
      <c r="AQ34" s="183">
        <f>'[3]רכב מוטורי וסיכום'!AP11</f>
        <v>0</v>
      </c>
      <c r="AR34" s="185">
        <f>[4]TransportationConsumption!AR34</f>
        <v>0</v>
      </c>
      <c r="AS34" s="25"/>
      <c r="AT34" s="51" t="s">
        <v>121</v>
      </c>
      <c r="AU34" s="177">
        <f>'[3]רכב מוטורי וסיכום'!AS11</f>
        <v>0</v>
      </c>
      <c r="AV34" s="155">
        <f>'[3]רכב מוטורי וסיכום'!AT11</f>
        <v>0</v>
      </c>
      <c r="AW34" s="177">
        <f>'[3]רכב מוטורי וסיכום'!AU11</f>
        <v>0</v>
      </c>
      <c r="AX34" s="155">
        <f>'[3]רכב מוטורי וסיכום'!AV11</f>
        <v>0</v>
      </c>
      <c r="AY34" s="177">
        <f>'[3]רכב מוטורי וסיכום'!AW11</f>
        <v>0</v>
      </c>
      <c r="AZ34" s="155">
        <f>'[3]רכב מוטורי וסיכום'!AX11</f>
        <v>0</v>
      </c>
      <c r="BA34" s="179">
        <f>[4]TransportationConsumption!BA34</f>
        <v>0</v>
      </c>
      <c r="BB34" s="25"/>
      <c r="BC34" s="51" t="s">
        <v>121</v>
      </c>
      <c r="BD34" s="177">
        <f>'[3]רכב מוטורי וסיכום'!BA11</f>
        <v>3.0032360729999999E-2</v>
      </c>
      <c r="BE34" s="177">
        <f>'[3]רכב מוטורי וסיכום'!BB11</f>
        <v>1.1469E-2</v>
      </c>
      <c r="BF34" s="177">
        <f>'[3]רכב מוטורי וסיכום'!BC11</f>
        <v>1.8853200000000001E-2</v>
      </c>
      <c r="BG34" s="155">
        <f>'[3]רכב מוטורי וסיכום'!BD11</f>
        <v>4.9949999999999994E-3</v>
      </c>
      <c r="BH34" s="155">
        <f>'[3]רכב מוטורי וסיכום'!BE11</f>
        <v>1.5711000000000003E-2</v>
      </c>
      <c r="BI34" s="155">
        <f>'[3]רכב מוטורי וסיכום'!BF11</f>
        <v>4.3059E-2</v>
      </c>
      <c r="BJ34" s="178">
        <f>[4]TransportationConsumption!BJ34</f>
        <v>0</v>
      </c>
      <c r="BK34" s="25"/>
      <c r="BL34" s="26"/>
    </row>
    <row r="35" spans="1:64" ht="15">
      <c r="A35" s="51" t="s">
        <v>113</v>
      </c>
      <c r="B35" s="190">
        <f t="shared" ref="B35:B48" si="253">K43+T43+AC43+AL43+AU43+BD43</f>
        <v>1.7284469983229465</v>
      </c>
      <c r="C35" s="190">
        <f t="shared" si="252"/>
        <v>4.4331174639513624E-2</v>
      </c>
      <c r="D35" s="190">
        <f t="shared" si="252"/>
        <v>4.2644712684110714E-2</v>
      </c>
      <c r="E35" s="190">
        <f t="shared" si="252"/>
        <v>9.8398308385407113E-2</v>
      </c>
      <c r="F35" s="190">
        <f t="shared" si="252"/>
        <v>2.6431451652777094</v>
      </c>
      <c r="G35" s="190">
        <f t="shared" si="252"/>
        <v>1.5194828897416437</v>
      </c>
      <c r="H35" s="191">
        <f t="shared" si="252"/>
        <v>0</v>
      </c>
      <c r="I35" s="25"/>
      <c r="J35" s="51" t="s">
        <v>122</v>
      </c>
      <c r="K35" s="168">
        <f>'[3]רכב מוטורי וסיכום'!M12</f>
        <v>0</v>
      </c>
      <c r="L35" s="168">
        <f>'[3]רכב מוטורי וסיכום'!N12</f>
        <v>0</v>
      </c>
      <c r="M35" s="168">
        <f>'[3]רכב מוטורי וסיכום'!O12</f>
        <v>0</v>
      </c>
      <c r="N35" s="168">
        <f>'[3]רכב מוטורי וסיכום'!P12</f>
        <v>0</v>
      </c>
      <c r="O35" s="168">
        <f>'[3]רכב מוטורי וסיכום'!Q12</f>
        <v>0</v>
      </c>
      <c r="P35" s="169">
        <f>'[3]רכב מוטורי וסיכום'!R12</f>
        <v>0</v>
      </c>
      <c r="Q35" s="170">
        <f>[4]TransportationConsumption!Q35</f>
        <v>0</v>
      </c>
      <c r="R35" s="50"/>
      <c r="S35" s="51" t="s">
        <v>122</v>
      </c>
      <c r="T35" s="168">
        <f>'[3]רכב מוטורי וסיכום'!U12</f>
        <v>0</v>
      </c>
      <c r="U35" s="168">
        <f>'[3]רכב מוטורי וסיכום'!V12</f>
        <v>0</v>
      </c>
      <c r="V35" s="168">
        <f>'[3]רכב מוטורי וסיכום'!W12</f>
        <v>0</v>
      </c>
      <c r="W35" s="168">
        <f>'[3]רכב מוטורי וסיכום'!X12</f>
        <v>0</v>
      </c>
      <c r="X35" s="168">
        <f>'[3]רכב מוטורי וסיכום'!Y12</f>
        <v>0</v>
      </c>
      <c r="Y35" s="169">
        <f>'[3]רכב מוטורי וסיכום'!Z12</f>
        <v>0</v>
      </c>
      <c r="Z35" s="175">
        <f>[4]TransportationConsumption!Z35</f>
        <v>0</v>
      </c>
      <c r="AA35" s="25"/>
      <c r="AB35" s="51" t="s">
        <v>122</v>
      </c>
      <c r="AC35" s="177">
        <f>'[3]רכב מוטורי וסיכום'!AC12</f>
        <v>0</v>
      </c>
      <c r="AD35" s="155">
        <f>'[3]רכב מוטורי וסיכום'!AD12</f>
        <v>0</v>
      </c>
      <c r="AE35" s="177">
        <f>'[3]רכב מוטורי וסיכום'!AE12</f>
        <v>0</v>
      </c>
      <c r="AF35" s="155">
        <f>'[3]רכב מוטורי וסיכום'!AF12</f>
        <v>0</v>
      </c>
      <c r="AG35" s="177">
        <f>'[3]רכב מוטורי וסיכום'!AG12</f>
        <v>0</v>
      </c>
      <c r="AH35" s="155">
        <f>'[3]רכב מוטורי וסיכום'!AH12</f>
        <v>0</v>
      </c>
      <c r="AI35" s="178">
        <f>[4]TransportationConsumption!AI35</f>
        <v>0</v>
      </c>
      <c r="AJ35" s="25"/>
      <c r="AK35" s="51" t="s">
        <v>122</v>
      </c>
      <c r="AL35" s="182">
        <f>'[3]רכב מוטורי וסיכום'!AK12</f>
        <v>0</v>
      </c>
      <c r="AM35" s="183">
        <f>'[3]רכב מוטורי וסיכום'!AL12</f>
        <v>0</v>
      </c>
      <c r="AN35" s="182">
        <f>'[3]רכב מוטורי וסיכום'!AM12</f>
        <v>0</v>
      </c>
      <c r="AO35" s="183">
        <f>'[3]רכב מוטורי וסיכום'!AN12</f>
        <v>0</v>
      </c>
      <c r="AP35" s="182">
        <f>'[3]רכב מוטורי וסיכום'!AO12</f>
        <v>0</v>
      </c>
      <c r="AQ35" s="183">
        <f>'[3]רכב מוטורי וסיכום'!AP12</f>
        <v>0</v>
      </c>
      <c r="AR35" s="185">
        <f>[4]TransportationConsumption!AR35</f>
        <v>0</v>
      </c>
      <c r="AS35" s="25"/>
      <c r="AT35" s="51" t="s">
        <v>122</v>
      </c>
      <c r="AU35" s="177">
        <f>'[3]רכב מוטורי וסיכום'!AS12</f>
        <v>0</v>
      </c>
      <c r="AV35" s="155">
        <f>'[3]רכב מוטורי וסיכום'!AT12</f>
        <v>0</v>
      </c>
      <c r="AW35" s="177">
        <f>'[3]רכב מוטורי וסיכום'!AU12</f>
        <v>0</v>
      </c>
      <c r="AX35" s="155">
        <f>'[3]רכב מוטורי וסיכום'!AV12</f>
        <v>0</v>
      </c>
      <c r="AY35" s="177">
        <f>'[3]רכב מוטורי וסיכום'!AW12</f>
        <v>0</v>
      </c>
      <c r="AZ35" s="155">
        <f>'[3]רכב מוטורי וסיכום'!AX12</f>
        <v>0</v>
      </c>
      <c r="BA35" s="179">
        <f>[4]TransportationConsumption!BA35</f>
        <v>0</v>
      </c>
      <c r="BB35" s="25"/>
      <c r="BC35" s="51" t="s">
        <v>122</v>
      </c>
      <c r="BD35" s="177">
        <f>'[3]רכב מוטורי וסיכום'!BA12</f>
        <v>5.8605614219999998E-2</v>
      </c>
      <c r="BE35" s="177">
        <f>'[3]רכב מוטורי וסיכום'!BB12</f>
        <v>2.1270000000000001E-2</v>
      </c>
      <c r="BF35" s="177">
        <f>'[3]רכב מוטורי וסיכום'!BC12</f>
        <v>3.4927199999999999E-2</v>
      </c>
      <c r="BG35" s="155">
        <f>'[3]רכב מוטורי וסיכום'!BD12</f>
        <v>9.3859999999999985E-3</v>
      </c>
      <c r="BH35" s="155">
        <f>'[3]רכב מוטורי וסיכום'!BE12</f>
        <v>2.9106E-2</v>
      </c>
      <c r="BI35" s="155">
        <f>'[3]רכב מוטורי וסיכום'!BF12</f>
        <v>8.402599999999999E-2</v>
      </c>
      <c r="BJ35" s="178">
        <f>[4]TransportationConsumption!BJ35</f>
        <v>0</v>
      </c>
      <c r="BK35" s="25"/>
      <c r="BL35" s="26"/>
    </row>
    <row r="36" spans="1:64" ht="15">
      <c r="A36" s="51" t="s">
        <v>114</v>
      </c>
      <c r="B36" s="190">
        <f t="shared" si="253"/>
        <v>7.470292468460335E-2</v>
      </c>
      <c r="C36" s="190">
        <f t="shared" si="252"/>
        <v>6.9460466889724399</v>
      </c>
      <c r="D36" s="190">
        <f t="shared" si="252"/>
        <v>1.2381911336398359E-2</v>
      </c>
      <c r="E36" s="190">
        <f t="shared" si="252"/>
        <v>5.8362966140553336</v>
      </c>
      <c r="F36" s="190">
        <f t="shared" si="252"/>
        <v>0.11806819122717295</v>
      </c>
      <c r="G36" s="190">
        <f>P44+Y44+AH44+AQ44+AZ44+BI44</f>
        <v>0.46040543630057673</v>
      </c>
      <c r="H36" s="191">
        <f t="shared" si="252"/>
        <v>0</v>
      </c>
      <c r="I36" s="25"/>
      <c r="J36" s="51" t="s">
        <v>123</v>
      </c>
      <c r="K36" s="168">
        <f>'[3]רכב מוטורי וסיכום'!M13</f>
        <v>4.5103637101055532E-3</v>
      </c>
      <c r="L36" s="168">
        <f>'[3]רכב מוטורי וסיכום'!N13</f>
        <v>9.2711818679522859E-4</v>
      </c>
      <c r="M36" s="168">
        <f>'[3]רכב מוטורי וסיכום'!O13</f>
        <v>1.1762297129603169E-3</v>
      </c>
      <c r="N36" s="168">
        <f>'[3]רכב מוטורי וסיכום'!P13</f>
        <v>4.2077592076257678E-4</v>
      </c>
      <c r="O36" s="168">
        <f>'[3]רכב מוטורי וסיכום'!Q13</f>
        <v>2.9004596555867283E-3</v>
      </c>
      <c r="P36" s="169">
        <f>'[3]רכב מוטורי וסיכום'!R13</f>
        <v>1.1930847454815329E-3</v>
      </c>
      <c r="Q36" s="170">
        <f>[4]TransportationConsumption!Q36</f>
        <v>0</v>
      </c>
      <c r="R36" s="50"/>
      <c r="S36" s="51" t="s">
        <v>123</v>
      </c>
      <c r="T36" s="168">
        <f>'[3]רכב מוטורי וסיכום'!U13</f>
        <v>2.010009604575023E-3</v>
      </c>
      <c r="U36" s="168">
        <f>'[3]רכב מוטורי וסיכום'!V13</f>
        <v>2.2896727762811896E-4</v>
      </c>
      <c r="V36" s="168">
        <f>'[3]רכב מוטורי וסיכום'!W13</f>
        <v>3.9501354456997174E-4</v>
      </c>
      <c r="W36" s="168">
        <f>'[3]רכב מוטורי וסיכום'!X13</f>
        <v>3.5554398346016399E-4</v>
      </c>
      <c r="X36" s="168">
        <f>'[3]רכב מוטורי וסיכום'!Y13</f>
        <v>1.9596665989190052E-3</v>
      </c>
      <c r="Y36" s="169">
        <f>'[3]רכב מוטורי וסיכום'!Z13</f>
        <v>4.1543374554961233E-4</v>
      </c>
      <c r="Z36" s="175">
        <f>[4]TransportationConsumption!Z36</f>
        <v>0</v>
      </c>
      <c r="AA36" s="25"/>
      <c r="AB36" s="51" t="s">
        <v>123</v>
      </c>
      <c r="AC36" s="177">
        <f>'[3]רכב מוטורי וסיכום'!AC13</f>
        <v>0</v>
      </c>
      <c r="AD36" s="155">
        <f>'[3]רכב מוטורי וסיכום'!AD13</f>
        <v>0</v>
      </c>
      <c r="AE36" s="177">
        <f>'[3]רכב מוטורי וסיכום'!AE13</f>
        <v>0</v>
      </c>
      <c r="AF36" s="155">
        <f>'[3]רכב מוטורי וסיכום'!AF13</f>
        <v>0</v>
      </c>
      <c r="AG36" s="177">
        <f>'[3]רכב מוטורי וסיכום'!AG13</f>
        <v>0</v>
      </c>
      <c r="AH36" s="155">
        <f>'[3]רכב מוטורי וסיכום'!AH13</f>
        <v>0</v>
      </c>
      <c r="AI36" s="178">
        <f>[4]TransportationConsumption!AI36</f>
        <v>0</v>
      </c>
      <c r="AJ36" s="25"/>
      <c r="AK36" s="51" t="s">
        <v>123</v>
      </c>
      <c r="AL36" s="182">
        <f>'[3]רכב מוטורי וסיכום'!AK13</f>
        <v>0</v>
      </c>
      <c r="AM36" s="183">
        <f>'[3]רכב מוטורי וסיכום'!AL13</f>
        <v>0</v>
      </c>
      <c r="AN36" s="182">
        <f>'[3]רכב מוטורי וסיכום'!AM13</f>
        <v>0</v>
      </c>
      <c r="AO36" s="183">
        <f>'[3]רכב מוטורי וסיכום'!AN13</f>
        <v>0</v>
      </c>
      <c r="AP36" s="182">
        <f>'[3]רכב מוטורי וסיכום'!AO13</f>
        <v>0</v>
      </c>
      <c r="AQ36" s="183">
        <f>'[3]רכב מוטורי וסיכום'!AP13</f>
        <v>0</v>
      </c>
      <c r="AR36" s="185">
        <f>[4]TransportationConsumption!AR36</f>
        <v>0</v>
      </c>
      <c r="AS36" s="25"/>
      <c r="AT36" s="51" t="s">
        <v>123</v>
      </c>
      <c r="AU36" s="177">
        <f>'[3]רכב מוטורי וסיכום'!AS13</f>
        <v>0</v>
      </c>
      <c r="AV36" s="155">
        <f>'[3]רכב מוטורי וסיכום'!AT13</f>
        <v>0</v>
      </c>
      <c r="AW36" s="177">
        <f>'[3]רכב מוטורי וסיכום'!AU13</f>
        <v>0</v>
      </c>
      <c r="AX36" s="155">
        <f>'[3]רכב מוטורי וסיכום'!AV13</f>
        <v>0</v>
      </c>
      <c r="AY36" s="177">
        <f>'[3]רכב מוטורי וסיכום'!AW13</f>
        <v>0</v>
      </c>
      <c r="AZ36" s="155">
        <f>'[3]רכב מוטורי וסיכום'!AX13</f>
        <v>0</v>
      </c>
      <c r="BA36" s="179">
        <f>[4]TransportationConsumption!BA36</f>
        <v>0</v>
      </c>
      <c r="BB36" s="25"/>
      <c r="BC36" s="51" t="s">
        <v>123</v>
      </c>
      <c r="BD36" s="177">
        <f>'[3]רכב מוטורי וסיכום'!BA13</f>
        <v>0</v>
      </c>
      <c r="BE36" s="177">
        <f>'[3]רכב מוטורי וסיכום'!BB13</f>
        <v>0</v>
      </c>
      <c r="BF36" s="177">
        <f>'[3]רכב מוטורי וסיכום'!BC13</f>
        <v>0</v>
      </c>
      <c r="BG36" s="155">
        <f>'[3]רכב מוטורי וסיכום'!BD13</f>
        <v>0</v>
      </c>
      <c r="BH36" s="155">
        <f>'[3]רכב מוטורי וסיכום'!BE13</f>
        <v>0</v>
      </c>
      <c r="BI36" s="155">
        <f>'[3]רכב מוטורי וסיכום'!BF13</f>
        <v>0</v>
      </c>
      <c r="BJ36" s="179">
        <f>[4]TransportationConsumption!BJ36</f>
        <v>0</v>
      </c>
      <c r="BK36" s="25"/>
      <c r="BL36" s="26"/>
    </row>
    <row r="37" spans="1:64" ht="15">
      <c r="A37" s="51" t="s">
        <v>115</v>
      </c>
      <c r="B37" s="190">
        <f t="shared" si="253"/>
        <v>23.359141602004165</v>
      </c>
      <c r="C37" s="190">
        <f t="shared" si="252"/>
        <v>686.31510755382931</v>
      </c>
      <c r="D37" s="190">
        <f t="shared" si="252"/>
        <v>2.4681040001916927</v>
      </c>
      <c r="E37" s="190">
        <f t="shared" si="252"/>
        <v>88.822059972556346</v>
      </c>
      <c r="F37" s="190">
        <f t="shared" si="252"/>
        <v>33.554429735836152</v>
      </c>
      <c r="G37" s="190">
        <f t="shared" si="252"/>
        <v>74.034369528472496</v>
      </c>
      <c r="H37" s="191">
        <f t="shared" si="252"/>
        <v>0</v>
      </c>
      <c r="I37" s="25"/>
      <c r="J37" s="51" t="s">
        <v>124</v>
      </c>
      <c r="K37" s="171">
        <f>'[3]רכב מוטורי וסיכום'!M14</f>
        <v>895.02528747591782</v>
      </c>
      <c r="L37" s="171">
        <f>'[3]רכב מוטורי וסיכום'!N14</f>
        <v>176.78827143424476</v>
      </c>
      <c r="M37" s="171">
        <f>'[3]רכב מוטורי וסיכום'!O14</f>
        <v>233.44256484083115</v>
      </c>
      <c r="N37" s="171">
        <f>'[3]רכב מוטורי וסיכום'!P14</f>
        <v>83.497720632886754</v>
      </c>
      <c r="O37" s="171">
        <f>'[3]רכב מוטורי וסיכום'!Q14</f>
        <v>575.70354106123136</v>
      </c>
      <c r="P37" s="172">
        <f>'[3]רכב מוטורי וסיכום'!R14</f>
        <v>237.26506278981594</v>
      </c>
      <c r="Q37" s="170">
        <f>[4]TransportationConsumption!Q37</f>
        <v>0</v>
      </c>
      <c r="R37" s="50"/>
      <c r="S37" s="51" t="s">
        <v>124</v>
      </c>
      <c r="T37" s="171">
        <f>'[3]רכב מוטורי וסיכום'!U14</f>
        <v>199.43063717902615</v>
      </c>
      <c r="U37" s="171">
        <f>'[3]רכב מוטורי וסיכום'!V14</f>
        <v>70.918452014409453</v>
      </c>
      <c r="V37" s="171">
        <f>'[3]רכב מוטורי וסיכום'!W14</f>
        <v>58.244423744952663</v>
      </c>
      <c r="W37" s="171">
        <f>'[3]רכב מוטורי וסיכום'!X14</f>
        <v>35.276627663973571</v>
      </c>
      <c r="X37" s="171">
        <f>'[3]רכב מוטורי וסיכום'!Y14</f>
        <v>141.7286843525842</v>
      </c>
      <c r="Y37" s="172">
        <f>'[3]רכב מוטורי וסיכום'!Z14</f>
        <v>62.261509387552636</v>
      </c>
      <c r="Z37" s="176">
        <f>[4]TransportationConsumption!Z37</f>
        <v>0</v>
      </c>
      <c r="AA37" s="25"/>
      <c r="AB37" s="51" t="s">
        <v>124</v>
      </c>
      <c r="AC37" s="177">
        <f>'[3]רכב מוטורי וסיכום'!AC14</f>
        <v>0</v>
      </c>
      <c r="AD37" s="155">
        <f>'[3]רכב מוטורי וסיכום'!AD14</f>
        <v>0</v>
      </c>
      <c r="AE37" s="177">
        <f>'[3]רכב מוטורי וסיכום'!AE14</f>
        <v>0</v>
      </c>
      <c r="AF37" s="155">
        <f>'[3]רכב מוטורי וסיכום'!AF14</f>
        <v>0</v>
      </c>
      <c r="AG37" s="177">
        <f>'[3]רכב מוטורי וסיכום'!AG14</f>
        <v>0</v>
      </c>
      <c r="AH37" s="155">
        <f>'[3]רכב מוטורי וסיכום'!AH14</f>
        <v>0</v>
      </c>
      <c r="AI37" s="178">
        <f>[4]TransportationConsumption!AI37</f>
        <v>0</v>
      </c>
      <c r="AJ37" s="25"/>
      <c r="AK37" s="51" t="s">
        <v>124</v>
      </c>
      <c r="AL37" s="182">
        <f>'[3]רכב מוטורי וסיכום'!AK14</f>
        <v>0</v>
      </c>
      <c r="AM37" s="183">
        <f>'[3]רכב מוטורי וסיכום'!AL14</f>
        <v>0</v>
      </c>
      <c r="AN37" s="182">
        <f>'[3]רכב מוטורי וסיכום'!AM14</f>
        <v>0</v>
      </c>
      <c r="AO37" s="183">
        <f>'[3]רכב מוטורי וסיכום'!AN14</f>
        <v>0</v>
      </c>
      <c r="AP37" s="182">
        <f>'[3]רכב מוטורי וסיכום'!AO14</f>
        <v>0</v>
      </c>
      <c r="AQ37" s="183">
        <f>'[3]רכב מוטורי וסיכום'!AP14</f>
        <v>0</v>
      </c>
      <c r="AR37" s="185">
        <f>[4]TransportationConsumption!AR37</f>
        <v>0</v>
      </c>
      <c r="AS37" s="25"/>
      <c r="AT37" s="51" t="s">
        <v>124</v>
      </c>
      <c r="AU37" s="177">
        <f>'[3]רכב מוטורי וסיכום'!AS14</f>
        <v>0</v>
      </c>
      <c r="AV37" s="155">
        <f>'[3]רכב מוטורי וסיכום'!AT14</f>
        <v>0</v>
      </c>
      <c r="AW37" s="177">
        <f>'[3]רכב מוטורי וסיכום'!AU14</f>
        <v>0</v>
      </c>
      <c r="AX37" s="155">
        <f>'[3]רכב מוטורי וסיכום'!AV14</f>
        <v>0</v>
      </c>
      <c r="AY37" s="177">
        <f>'[3]רכב מוטורי וסיכום'!AW14</f>
        <v>0</v>
      </c>
      <c r="AZ37" s="155">
        <f>'[3]רכב מוטורי וסיכום'!AX14</f>
        <v>0</v>
      </c>
      <c r="BA37" s="179">
        <f>[4]TransportationConsumption!BA37</f>
        <v>0</v>
      </c>
      <c r="BB37" s="25"/>
      <c r="BC37" s="51" t="s">
        <v>124</v>
      </c>
      <c r="BD37" s="177">
        <f>'[3]רכב מוטורי וסיכום'!BA14</f>
        <v>0</v>
      </c>
      <c r="BE37" s="177">
        <f>'[3]רכב מוטורי וסיכום'!BB14</f>
        <v>0</v>
      </c>
      <c r="BF37" s="177">
        <f>'[3]רכב מוטורי וסיכום'!BC14</f>
        <v>0</v>
      </c>
      <c r="BG37" s="155">
        <f>'[3]רכב מוטורי וסיכום'!BD14</f>
        <v>0</v>
      </c>
      <c r="BH37" s="155">
        <f>'[3]רכב מוטורי וסיכום'!BE14</f>
        <v>0</v>
      </c>
      <c r="BI37" s="155">
        <f>'[3]רכב מוטורי וסיכום'!BF14</f>
        <v>0</v>
      </c>
      <c r="BJ37" s="179">
        <f>[4]TransportationConsumption!BJ37</f>
        <v>0</v>
      </c>
      <c r="BK37" s="25"/>
      <c r="BL37" s="26"/>
    </row>
    <row r="38" spans="1:64" ht="15.75" thickBot="1">
      <c r="A38" s="51" t="s">
        <v>116</v>
      </c>
      <c r="B38" s="190">
        <f t="shared" si="253"/>
        <v>0.23894645339916987</v>
      </c>
      <c r="C38" s="190">
        <f t="shared" si="252"/>
        <v>4.423662064125482</v>
      </c>
      <c r="D38" s="190">
        <f t="shared" si="252"/>
        <v>5.5130135413489698E-2</v>
      </c>
      <c r="E38" s="190">
        <f t="shared" si="252"/>
        <v>7.3427041597947537E-2</v>
      </c>
      <c r="F38" s="190">
        <f t="shared" si="252"/>
        <v>0.11523780498217631</v>
      </c>
      <c r="G38" s="190">
        <f t="shared" si="252"/>
        <v>0.2335587233925065</v>
      </c>
      <c r="H38" s="191">
        <f t="shared" si="252"/>
        <v>0</v>
      </c>
      <c r="I38" s="25"/>
      <c r="J38" s="54" t="s">
        <v>125</v>
      </c>
      <c r="K38" s="173">
        <f>'[3]רכב מוטורי וסיכום'!M15</f>
        <v>281.89773238370037</v>
      </c>
      <c r="L38" s="173">
        <f>'[3]רכב מוטורי וסיכום'!N15</f>
        <v>56.683279932215186</v>
      </c>
      <c r="M38" s="173">
        <f>'[3]רכב מוטורי וסיכום'!O15</f>
        <v>73.536007854088382</v>
      </c>
      <c r="N38" s="173">
        <f>'[3]רכב מוטורי וסיכום'!P15</f>
        <v>26.298495105503825</v>
      </c>
      <c r="O38" s="173">
        <f>'[3]רכב מוטורי וסיכום'!Q15</f>
        <v>181.32678291877608</v>
      </c>
      <c r="P38" s="174">
        <f>'[3]רכב מוטורי וסיכום'!R15</f>
        <v>74.739252842247367</v>
      </c>
      <c r="Q38" s="170">
        <f>[4]TransportationConsumption!Q38</f>
        <v>0</v>
      </c>
      <c r="R38" s="50"/>
      <c r="S38" s="54" t="s">
        <v>125</v>
      </c>
      <c r="T38" s="173">
        <f>'[3]רכב מוטורי וסיכום'!U15</f>
        <v>62.812801502548304</v>
      </c>
      <c r="U38" s="173">
        <f>'[3]רכב מוטורי וסיכום'!V15</f>
        <v>22.583595201457239</v>
      </c>
      <c r="V38" s="173">
        <f>'[3]רכב מוטורי וסיכום'!W15</f>
        <v>18.350027918345042</v>
      </c>
      <c r="W38" s="173">
        <f>'[3]רכב מוטורי וסיכום'!X15</f>
        <v>11.110748960697164</v>
      </c>
      <c r="X38" s="173">
        <f>'[3]רכב מוטורי וסיכום'!Y15</f>
        <v>44.638957108863629</v>
      </c>
      <c r="Y38" s="174">
        <f>'[3]רכב מוטורי וסיכום'!Z15</f>
        <v>19.751236574218211</v>
      </c>
      <c r="Z38" s="176">
        <f>[4]TransportationConsumption!Z38</f>
        <v>0</v>
      </c>
      <c r="AA38" s="25"/>
      <c r="AB38" s="54" t="s">
        <v>125</v>
      </c>
      <c r="AC38" s="180">
        <f>'[3]רכב מוטורי וסיכום'!AC15</f>
        <v>0</v>
      </c>
      <c r="AD38" s="161">
        <f>'[3]רכב מוטורי וסיכום'!AD15</f>
        <v>0</v>
      </c>
      <c r="AE38" s="180">
        <f>'[3]רכב מוטורי וסיכום'!AE15</f>
        <v>0</v>
      </c>
      <c r="AF38" s="161">
        <f>'[3]רכב מוטורי וסיכום'!AF15</f>
        <v>0</v>
      </c>
      <c r="AG38" s="180">
        <f>'[3]רכב מוטורי וסיכום'!AG15</f>
        <v>0</v>
      </c>
      <c r="AH38" s="161">
        <f>'[3]רכב מוטורי וסיכום'!AH15</f>
        <v>0</v>
      </c>
      <c r="AI38" s="181">
        <f>[4]TransportationConsumption!AI38</f>
        <v>0</v>
      </c>
      <c r="AJ38" s="25"/>
      <c r="AK38" s="54" t="s">
        <v>125</v>
      </c>
      <c r="AL38" s="186">
        <f>'[3]רכב מוטורי וסיכום'!AK15</f>
        <v>0</v>
      </c>
      <c r="AM38" s="187">
        <f>'[3]רכב מוטורי וסיכום'!AL15</f>
        <v>0</v>
      </c>
      <c r="AN38" s="186">
        <f>'[3]רכב מוטורי וסיכום'!AM15</f>
        <v>0</v>
      </c>
      <c r="AO38" s="187">
        <f>'[3]רכב מוטורי וסיכום'!AN15</f>
        <v>0</v>
      </c>
      <c r="AP38" s="186">
        <f>'[3]רכב מוטורי וסיכום'!AO15</f>
        <v>0</v>
      </c>
      <c r="AQ38" s="187">
        <f>'[3]רכב מוטורי וסיכום'!AP15</f>
        <v>0</v>
      </c>
      <c r="AR38" s="188">
        <f>[4]TransportationConsumption!AR38</f>
        <v>0</v>
      </c>
      <c r="AS38" s="25"/>
      <c r="AT38" s="54" t="s">
        <v>125</v>
      </c>
      <c r="AU38" s="180">
        <f>'[3]רכב מוטורי וסיכום'!AS15</f>
        <v>0</v>
      </c>
      <c r="AV38" s="161">
        <f>'[3]רכב מוטורי וסיכום'!AT15</f>
        <v>0</v>
      </c>
      <c r="AW38" s="180">
        <f>'[3]רכב מוטורי וסיכום'!AU15</f>
        <v>0</v>
      </c>
      <c r="AX38" s="161">
        <f>'[3]רכב מוטורי וסיכום'!AV15</f>
        <v>0</v>
      </c>
      <c r="AY38" s="180">
        <f>'[3]רכב מוטורי וסיכום'!AW15</f>
        <v>0</v>
      </c>
      <c r="AZ38" s="161">
        <f>'[3]רכב מוטורי וסיכום'!AX15</f>
        <v>0</v>
      </c>
      <c r="BA38" s="189">
        <f>[4]TransportationConsumption!BA38</f>
        <v>0</v>
      </c>
      <c r="BB38" s="25"/>
      <c r="BC38" s="54" t="s">
        <v>125</v>
      </c>
      <c r="BD38" s="180">
        <f>'[3]רכב מוטורי וסיכום'!BA15</f>
        <v>0</v>
      </c>
      <c r="BE38" s="180">
        <f>'[3]רכב מוטורי וסיכום'!BB15</f>
        <v>0</v>
      </c>
      <c r="BF38" s="180">
        <f>'[3]רכב מוטורי וסיכום'!BC15</f>
        <v>0</v>
      </c>
      <c r="BG38" s="161">
        <f>'[3]רכב מוטורי וסיכום'!BD15</f>
        <v>0</v>
      </c>
      <c r="BH38" s="161">
        <f>'[3]רכב מוטורי וסיכום'!BE15</f>
        <v>0</v>
      </c>
      <c r="BI38" s="161">
        <f>'[3]רכב מוטורי וסיכום'!BF15</f>
        <v>0</v>
      </c>
      <c r="BJ38" s="189">
        <f>[4]TransportationConsumption!BJ38</f>
        <v>0</v>
      </c>
      <c r="BK38" s="25"/>
      <c r="BL38" s="26"/>
    </row>
    <row r="39" spans="1:64" ht="15.75" thickBot="1">
      <c r="A39" s="51" t="s">
        <v>117</v>
      </c>
      <c r="B39" s="190">
        <f t="shared" si="253"/>
        <v>2.171820219086593E-2</v>
      </c>
      <c r="C39" s="190">
        <f t="shared" si="252"/>
        <v>3.8151835489226551</v>
      </c>
      <c r="D39" s="190">
        <f t="shared" si="252"/>
        <v>1.2905752455845004E-2</v>
      </c>
      <c r="E39" s="190">
        <f t="shared" si="252"/>
        <v>3.9438963731955453E-3</v>
      </c>
      <c r="F39" s="190">
        <f t="shared" si="252"/>
        <v>5.2547810075427208E-3</v>
      </c>
      <c r="G39" s="190">
        <f t="shared" si="252"/>
        <v>9.716553302929852E-2</v>
      </c>
      <c r="H39" s="191">
        <f t="shared" si="252"/>
        <v>0</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6"/>
    </row>
    <row r="40" spans="1:64" ht="18.75" thickBot="1">
      <c r="A40" s="51" t="s">
        <v>118</v>
      </c>
      <c r="B40" s="190">
        <f t="shared" si="253"/>
        <v>3.0369463549724536</v>
      </c>
      <c r="C40" s="190">
        <f t="shared" si="252"/>
        <v>131.21161092036348</v>
      </c>
      <c r="D40" s="190">
        <f t="shared" si="252"/>
        <v>0.48554414334619694</v>
      </c>
      <c r="E40" s="190">
        <f t="shared" si="252"/>
        <v>11.79426985829592</v>
      </c>
      <c r="F40" s="190">
        <f t="shared" si="252"/>
        <v>3.2751708353313065</v>
      </c>
      <c r="G40" s="190">
        <f t="shared" si="252"/>
        <v>10.968743533055418</v>
      </c>
      <c r="H40" s="191">
        <f t="shared" si="252"/>
        <v>0</v>
      </c>
      <c r="I40" s="25"/>
      <c r="J40" s="717" t="s">
        <v>288</v>
      </c>
      <c r="K40" s="718"/>
      <c r="L40" s="718"/>
      <c r="M40" s="718"/>
      <c r="N40" s="718"/>
      <c r="O40" s="718"/>
      <c r="P40" s="718"/>
      <c r="Q40" s="719"/>
      <c r="R40" s="25"/>
      <c r="S40" s="723" t="s">
        <v>287</v>
      </c>
      <c r="T40" s="724"/>
      <c r="U40" s="724"/>
      <c r="V40" s="724"/>
      <c r="W40" s="724"/>
      <c r="X40" s="724"/>
      <c r="Y40" s="724"/>
      <c r="Z40" s="725"/>
      <c r="AA40" s="25"/>
      <c r="AB40" s="723" t="s">
        <v>286</v>
      </c>
      <c r="AC40" s="724"/>
      <c r="AD40" s="724"/>
      <c r="AE40" s="724"/>
      <c r="AF40" s="724"/>
      <c r="AG40" s="724"/>
      <c r="AH40" s="724"/>
      <c r="AI40" s="725"/>
      <c r="AJ40" s="25"/>
      <c r="AK40" s="723" t="s">
        <v>285</v>
      </c>
      <c r="AL40" s="724"/>
      <c r="AM40" s="724"/>
      <c r="AN40" s="724"/>
      <c r="AO40" s="724"/>
      <c r="AP40" s="724"/>
      <c r="AQ40" s="724"/>
      <c r="AR40" s="725"/>
      <c r="AS40" s="25"/>
      <c r="AT40" s="723" t="s">
        <v>284</v>
      </c>
      <c r="AU40" s="724"/>
      <c r="AV40" s="724"/>
      <c r="AW40" s="724"/>
      <c r="AX40" s="724"/>
      <c r="AY40" s="724"/>
      <c r="AZ40" s="724"/>
      <c r="BA40" s="725"/>
      <c r="BB40" s="25"/>
      <c r="BC40" s="723" t="s">
        <v>283</v>
      </c>
      <c r="BD40" s="724"/>
      <c r="BE40" s="724"/>
      <c r="BF40" s="724"/>
      <c r="BG40" s="724"/>
      <c r="BH40" s="724"/>
      <c r="BI40" s="724"/>
      <c r="BJ40" s="725"/>
      <c r="BK40" s="25"/>
      <c r="BL40" s="26"/>
    </row>
    <row r="41" spans="1:64" ht="45">
      <c r="A41" s="51" t="s">
        <v>119</v>
      </c>
      <c r="B41" s="190">
        <f t="shared" si="253"/>
        <v>4.9349415661331433</v>
      </c>
      <c r="C41" s="190">
        <f t="shared" si="252"/>
        <v>3.170184136015926</v>
      </c>
      <c r="D41" s="190">
        <f t="shared" si="252"/>
        <v>2.9388390767378652</v>
      </c>
      <c r="E41" s="190">
        <f t="shared" si="252"/>
        <v>2.1389786129284969E-2</v>
      </c>
      <c r="F41" s="190">
        <f t="shared" si="252"/>
        <v>0.75701908164031095</v>
      </c>
      <c r="G41" s="190">
        <f>P49+Y49+AH49+AQ49+AZ49+BI49</f>
        <v>5.9341691999017598</v>
      </c>
      <c r="H41" s="191">
        <f t="shared" si="252"/>
        <v>0</v>
      </c>
      <c r="I41" s="25"/>
      <c r="J41" s="47"/>
      <c r="K41" s="48" t="s">
        <v>90</v>
      </c>
      <c r="L41" s="48" t="s">
        <v>91</v>
      </c>
      <c r="M41" s="48" t="s">
        <v>92</v>
      </c>
      <c r="N41" s="48" t="s">
        <v>93</v>
      </c>
      <c r="O41" s="48" t="s">
        <v>94</v>
      </c>
      <c r="P41" s="48" t="s">
        <v>95</v>
      </c>
      <c r="Q41" s="49" t="s">
        <v>96</v>
      </c>
      <c r="R41" s="50"/>
      <c r="S41" s="47"/>
      <c r="T41" s="48" t="s">
        <v>90</v>
      </c>
      <c r="U41" s="48" t="s">
        <v>91</v>
      </c>
      <c r="V41" s="48" t="s">
        <v>92</v>
      </c>
      <c r="W41" s="48" t="s">
        <v>93</v>
      </c>
      <c r="X41" s="48" t="s">
        <v>94</v>
      </c>
      <c r="Y41" s="48" t="s">
        <v>95</v>
      </c>
      <c r="Z41" s="49" t="s">
        <v>96</v>
      </c>
      <c r="AA41" s="25"/>
      <c r="AB41" s="47"/>
      <c r="AC41" s="48" t="s">
        <v>90</v>
      </c>
      <c r="AD41" s="48" t="s">
        <v>91</v>
      </c>
      <c r="AE41" s="48" t="s">
        <v>92</v>
      </c>
      <c r="AF41" s="48" t="s">
        <v>93</v>
      </c>
      <c r="AG41" s="48" t="s">
        <v>94</v>
      </c>
      <c r="AH41" s="48" t="s">
        <v>95</v>
      </c>
      <c r="AI41" s="49" t="s">
        <v>96</v>
      </c>
      <c r="AJ41" s="25"/>
      <c r="AK41" s="47"/>
      <c r="AL41" s="48" t="s">
        <v>90</v>
      </c>
      <c r="AM41" s="48" t="s">
        <v>91</v>
      </c>
      <c r="AN41" s="48" t="s">
        <v>92</v>
      </c>
      <c r="AO41" s="48" t="s">
        <v>93</v>
      </c>
      <c r="AP41" s="48" t="s">
        <v>94</v>
      </c>
      <c r="AQ41" s="48" t="s">
        <v>95</v>
      </c>
      <c r="AR41" s="49" t="s">
        <v>96</v>
      </c>
      <c r="AS41" s="25"/>
      <c r="AT41" s="47"/>
      <c r="AU41" s="48" t="s">
        <v>90</v>
      </c>
      <c r="AV41" s="48" t="s">
        <v>91</v>
      </c>
      <c r="AW41" s="48" t="s">
        <v>92</v>
      </c>
      <c r="AX41" s="48" t="s">
        <v>93</v>
      </c>
      <c r="AY41" s="48" t="s">
        <v>94</v>
      </c>
      <c r="AZ41" s="48" t="s">
        <v>95</v>
      </c>
      <c r="BA41" s="49" t="s">
        <v>96</v>
      </c>
      <c r="BB41" s="25"/>
      <c r="BC41" s="47"/>
      <c r="BD41" s="48" t="s">
        <v>90</v>
      </c>
      <c r="BE41" s="48" t="s">
        <v>91</v>
      </c>
      <c r="BF41" s="48" t="s">
        <v>92</v>
      </c>
      <c r="BG41" s="48" t="s">
        <v>93</v>
      </c>
      <c r="BH41" s="48" t="s">
        <v>94</v>
      </c>
      <c r="BI41" s="48" t="s">
        <v>95</v>
      </c>
      <c r="BJ41" s="49" t="s">
        <v>96</v>
      </c>
      <c r="BK41" s="25"/>
      <c r="BL41" s="26"/>
    </row>
    <row r="42" spans="1:64" ht="15">
      <c r="A42" s="51" t="s">
        <v>120</v>
      </c>
      <c r="B42" s="190">
        <f t="shared" si="253"/>
        <v>45.664630242563732</v>
      </c>
      <c r="C42" s="190">
        <f t="shared" si="252"/>
        <v>45.815963016702725</v>
      </c>
      <c r="D42" s="190">
        <f t="shared" si="252"/>
        <v>10.648912228676885</v>
      </c>
      <c r="E42" s="190">
        <f t="shared" si="252"/>
        <v>0.43147966549121236</v>
      </c>
      <c r="F42" s="190">
        <f t="shared" si="252"/>
        <v>7.2271054540777895</v>
      </c>
      <c r="G42" s="190">
        <f t="shared" si="252"/>
        <v>25.102296913184329</v>
      </c>
      <c r="H42" s="191">
        <f t="shared" si="252"/>
        <v>0</v>
      </c>
      <c r="I42" s="25"/>
      <c r="J42" s="51" t="s">
        <v>112</v>
      </c>
      <c r="K42" s="190">
        <f>$B$3*K25/1000000</f>
        <v>2.4636687042224659E-2</v>
      </c>
      <c r="L42" s="190">
        <f t="shared" ref="L42:L55" si="254">$B$4*L25/1000000</f>
        <v>0.18832502483089095</v>
      </c>
      <c r="M42" s="190">
        <f t="shared" ref="M42:M55" si="255">$B$5*M25/1000000</f>
        <v>5.8056358733088028E-3</v>
      </c>
      <c r="N42" s="190">
        <f t="shared" ref="N42:N55" si="256">$B$6*N25/1000000</f>
        <v>0.11109391879097077</v>
      </c>
      <c r="O42" s="190">
        <f>$B$7*O25/1000000</f>
        <v>6.4145162376469346E-3</v>
      </c>
      <c r="P42" s="190">
        <f t="shared" ref="P42:P55" si="257">$B$8*P25/1000000</f>
        <v>0.11607008516987602</v>
      </c>
      <c r="Q42" s="191">
        <f>$B$9*Q25/1000000</f>
        <v>0</v>
      </c>
      <c r="R42" s="50"/>
      <c r="S42" s="51" t="s">
        <v>112</v>
      </c>
      <c r="T42" s="196">
        <f>$B$18*T25/1000000</f>
        <v>3.5802291076690307E-3</v>
      </c>
      <c r="U42" s="196">
        <f>$C$18*U25/1000000</f>
        <v>2.2346766679331366E-2</v>
      </c>
      <c r="V42" s="196">
        <f>$D$18*V25/1000000</f>
        <v>2.8489956888564641E-4</v>
      </c>
      <c r="W42" s="196">
        <f>$E$18*W25/1000000</f>
        <v>7.0960179306946451E-4</v>
      </c>
      <c r="X42" s="196">
        <f>$F$18*X25/1000000</f>
        <v>7.3759499183392654E-3</v>
      </c>
      <c r="Y42" s="196">
        <f t="shared" ref="Y42:Y55" si="258">$G$18*Y25/1000000</f>
        <v>2.9216707543762246E-3</v>
      </c>
      <c r="Z42" s="197">
        <f>$H$18*Z25/1000000</f>
        <v>0</v>
      </c>
      <c r="AA42" s="25"/>
      <c r="AB42" s="51" t="s">
        <v>112</v>
      </c>
      <c r="AC42" s="202">
        <f>$B$3*AC25/1000000</f>
        <v>0</v>
      </c>
      <c r="AD42" s="202">
        <f>$B$4*AD25/1000000</f>
        <v>3.3209953755784635E-3</v>
      </c>
      <c r="AE42" s="202">
        <f>$B$5*AE25/1000000</f>
        <v>0</v>
      </c>
      <c r="AF42" s="202">
        <f>$B$6*AF25/1000000</f>
        <v>6.1739424868978096E-4</v>
      </c>
      <c r="AG42" s="202">
        <f>$B$7*AG25/1000000</f>
        <v>0</v>
      </c>
      <c r="AH42" s="202">
        <f t="shared" ref="AH42:AH55" si="259">$B$8*AH25/1000000</f>
        <v>4.378534337611437E-3</v>
      </c>
      <c r="AI42" s="203">
        <f>$B$9*AI25/1000000</f>
        <v>0</v>
      </c>
      <c r="AJ42" s="25"/>
      <c r="AK42" s="51" t="s">
        <v>112</v>
      </c>
      <c r="AL42" s="206">
        <f>$B$18*AL25/1000000</f>
        <v>0</v>
      </c>
      <c r="AM42" s="206">
        <f>$C$18*AM25/1000000</f>
        <v>8.5786876133551848E-2</v>
      </c>
      <c r="AN42" s="206">
        <f>$D$18*AN25/1000000</f>
        <v>0</v>
      </c>
      <c r="AO42" s="206">
        <f>$E$18*AO25/1000000</f>
        <v>9.226881368472075E-3</v>
      </c>
      <c r="AP42" s="206">
        <f>$F$18*AP25/1000000</f>
        <v>0</v>
      </c>
      <c r="AQ42" s="206">
        <f t="shared" ref="AQ42:AQ55" si="260">$G$18*AQ25/1000000</f>
        <v>2.2008156197578923E-2</v>
      </c>
      <c r="AR42" s="207">
        <f>$H$18*AR25/1000000</f>
        <v>0</v>
      </c>
      <c r="AS42" s="25"/>
      <c r="AT42" s="51" t="s">
        <v>112</v>
      </c>
      <c r="AU42" s="202">
        <f>$B$19*AU25/1000000</f>
        <v>0</v>
      </c>
      <c r="AV42" s="202">
        <f>$C$19*AV25/1000000</f>
        <v>3.6929304897068423E-2</v>
      </c>
      <c r="AW42" s="202">
        <f>$D$19*AW25/1000000</f>
        <v>0</v>
      </c>
      <c r="AX42" s="202">
        <f>$E$19*AX25/1000000</f>
        <v>1.7650481903464371E-3</v>
      </c>
      <c r="AY42" s="202">
        <f>$F$19*AY25/1000000</f>
        <v>0</v>
      </c>
      <c r="AZ42" s="202">
        <f t="shared" ref="AZ42:AZ55" si="261">$G$19*AZ25/1000000</f>
        <v>1.7333284544798152E-3</v>
      </c>
      <c r="BA42" s="203">
        <f>$H$19*BA25/1000000</f>
        <v>0</v>
      </c>
      <c r="BB42" s="25"/>
      <c r="BC42" s="51" t="s">
        <v>112</v>
      </c>
      <c r="BD42" s="202">
        <f>$B$3*BD25/1000000</f>
        <v>0</v>
      </c>
      <c r="BE42" s="202">
        <f>$B$4*BE25/1000000</f>
        <v>0</v>
      </c>
      <c r="BF42" s="202">
        <f>$B$5*BF25/1000000</f>
        <v>0</v>
      </c>
      <c r="BG42" s="202">
        <f>$B$6*BG25/1000000</f>
        <v>0</v>
      </c>
      <c r="BH42" s="202">
        <f>$B$7*BH25/1000000</f>
        <v>0</v>
      </c>
      <c r="BI42" s="202">
        <f t="shared" ref="BI42:BI55" si="262">$B$8*BI25/1000000</f>
        <v>0</v>
      </c>
      <c r="BJ42" s="203">
        <f>$B$9*BJ25/1000000</f>
        <v>0</v>
      </c>
      <c r="BK42" s="25"/>
      <c r="BL42" s="26"/>
    </row>
    <row r="43" spans="1:64" ht="15">
      <c r="A43" s="51" t="s">
        <v>121</v>
      </c>
      <c r="B43" s="190">
        <f t="shared" si="253"/>
        <v>1.1508981228460622</v>
      </c>
      <c r="C43" s="190">
        <f t="shared" si="252"/>
        <v>1.964586193463298</v>
      </c>
      <c r="D43" s="190">
        <f t="shared" si="252"/>
        <v>0.91810883043314684</v>
      </c>
      <c r="E43" s="190">
        <f t="shared" si="252"/>
        <v>4.6687863205499953E-2</v>
      </c>
      <c r="F43" s="190">
        <f t="shared" si="252"/>
        <v>0.64763510559860238</v>
      </c>
      <c r="G43" s="190">
        <f t="shared" si="252"/>
        <v>3.0014199587031078</v>
      </c>
      <c r="H43" s="191">
        <f t="shared" si="252"/>
        <v>0</v>
      </c>
      <c r="I43" s="25"/>
      <c r="J43" s="51" t="s">
        <v>113</v>
      </c>
      <c r="K43" s="190">
        <f t="shared" ref="K43:K55" si="263">$B$3*K26/1000000</f>
        <v>0.15192636522894498</v>
      </c>
      <c r="L43" s="190">
        <f t="shared" si="254"/>
        <v>4.0029372143513625E-2</v>
      </c>
      <c r="M43" s="190">
        <f t="shared" si="255"/>
        <v>3.0071283813622604E-2</v>
      </c>
      <c r="N43" s="190">
        <f t="shared" si="256"/>
        <v>2.4963060581605481E-2</v>
      </c>
      <c r="O43" s="190">
        <f t="shared" ref="O43:O55" si="264">$B$7*O26/1000000</f>
        <v>2.8218776499460498E-2</v>
      </c>
      <c r="P43" s="190">
        <f t="shared" si="257"/>
        <v>0.10718949398261901</v>
      </c>
      <c r="Q43" s="191">
        <f t="shared" ref="Q43:Q55" si="265">$B$9*Q26/1000000</f>
        <v>0</v>
      </c>
      <c r="R43" s="50"/>
      <c r="S43" s="51" t="s">
        <v>113</v>
      </c>
      <c r="T43" s="196">
        <f t="shared" ref="T43:T55" si="266">$B$18*T26/1000000</f>
        <v>1.5765206330940014</v>
      </c>
      <c r="U43" s="196">
        <f>$C$17*U26/1000000</f>
        <v>4.3018024960000002E-3</v>
      </c>
      <c r="V43" s="196">
        <f t="shared" ref="V43:V55" si="267">$D$18*V26/1000000</f>
        <v>1.2573428870488106E-2</v>
      </c>
      <c r="W43" s="196">
        <f t="shared" ref="W43:W55" si="268">$E$18*W26/1000000</f>
        <v>7.3435247803801632E-2</v>
      </c>
      <c r="X43" s="196">
        <f t="shared" ref="X43:X55" si="269">$F$18*X26/1000000</f>
        <v>2.6149263887782488</v>
      </c>
      <c r="Y43" s="196">
        <f t="shared" si="258"/>
        <v>1.4122933957590247</v>
      </c>
      <c r="Z43" s="197">
        <f t="shared" ref="Z43:Z55" si="270">$H$18*Z26/1000000</f>
        <v>0</v>
      </c>
      <c r="AA43" s="25"/>
      <c r="AB43" s="51" t="s">
        <v>113</v>
      </c>
      <c r="AC43" s="202">
        <f t="shared" ref="AC43:AC55" si="271">$B$3*AC26/1000000</f>
        <v>0</v>
      </c>
      <c r="AD43" s="202">
        <f t="shared" ref="AD43:AD55" si="272">$B$4*AD26/1000000</f>
        <v>0</v>
      </c>
      <c r="AE43" s="202">
        <f t="shared" ref="AE43:AE55" si="273">$B$5*AE26/1000000</f>
        <v>0</v>
      </c>
      <c r="AF43" s="202">
        <f t="shared" ref="AF43:AF55" si="274">$B$6*AF26/1000000</f>
        <v>0</v>
      </c>
      <c r="AG43" s="202">
        <f t="shared" ref="AG43:AG55" si="275">$B$7*AG26/1000000</f>
        <v>0</v>
      </c>
      <c r="AH43" s="202">
        <f t="shared" si="259"/>
        <v>0</v>
      </c>
      <c r="AI43" s="203">
        <f t="shared" ref="AI43:AI55" si="276">$B$9*AI26/1000000</f>
        <v>0</v>
      </c>
      <c r="AJ43" s="25"/>
      <c r="AK43" s="51" t="s">
        <v>113</v>
      </c>
      <c r="AL43" s="206">
        <f t="shared" ref="AL43:AL55" si="277">$B$18*AL26/1000000</f>
        <v>0</v>
      </c>
      <c r="AM43" s="206">
        <f t="shared" ref="AM43:AM55" si="278">$C$18*AM26/1000000</f>
        <v>0</v>
      </c>
      <c r="AN43" s="206">
        <f t="shared" ref="AN43:AN55" si="279">$D$18*AN26/1000000</f>
        <v>0</v>
      </c>
      <c r="AO43" s="206">
        <f t="shared" ref="AO43:AO55" si="280">$E$18*AO26/1000000</f>
        <v>0</v>
      </c>
      <c r="AP43" s="206">
        <f t="shared" ref="AP43:AP55" si="281">$F$18*AP26/1000000</f>
        <v>0</v>
      </c>
      <c r="AQ43" s="206">
        <f t="shared" si="260"/>
        <v>0</v>
      </c>
      <c r="AR43" s="207">
        <f t="shared" ref="AR43:AR55" si="282">$H$18*AR26/1000000</f>
        <v>0</v>
      </c>
      <c r="AS43" s="25"/>
      <c r="AT43" s="51" t="s">
        <v>113</v>
      </c>
      <c r="AU43" s="202">
        <f t="shared" ref="AU43:AU55" si="283">$B$19*AU26/1000000</f>
        <v>0</v>
      </c>
      <c r="AV43" s="202">
        <f t="shared" ref="AV43:AV55" si="284">$C$19*AV26/1000000</f>
        <v>0</v>
      </c>
      <c r="AW43" s="202">
        <f t="shared" ref="AW43:AW55" si="285">$D$19*AW26/1000000</f>
        <v>0</v>
      </c>
      <c r="AX43" s="202">
        <f t="shared" ref="AX43:AX55" si="286">$E$19*AX26/1000000</f>
        <v>0</v>
      </c>
      <c r="AY43" s="202">
        <f t="shared" ref="AY43:AY55" si="287">$F$19*AY26/1000000</f>
        <v>0</v>
      </c>
      <c r="AZ43" s="202">
        <f t="shared" si="261"/>
        <v>0</v>
      </c>
      <c r="BA43" s="203">
        <f t="shared" ref="BA43:BA55" si="288">$H$19*BA26/1000000</f>
        <v>0</v>
      </c>
      <c r="BB43" s="25"/>
      <c r="BC43" s="51" t="s">
        <v>113</v>
      </c>
      <c r="BD43" s="202">
        <f t="shared" ref="BD43:BD55" si="289">$B$3*BD26/1000000</f>
        <v>0</v>
      </c>
      <c r="BE43" s="202">
        <f t="shared" ref="BE43:BE55" si="290">$B$4*BE26/1000000</f>
        <v>0</v>
      </c>
      <c r="BF43" s="202">
        <f t="shared" ref="BF43:BF55" si="291">$B$5*BF26/1000000</f>
        <v>0</v>
      </c>
      <c r="BG43" s="202">
        <f t="shared" ref="BG43:BG55" si="292">$B$6*BG26/1000000</f>
        <v>0</v>
      </c>
      <c r="BH43" s="202">
        <f t="shared" ref="BH43:BH55" si="293">$B$7*BH26/1000000</f>
        <v>0</v>
      </c>
      <c r="BI43" s="202">
        <f t="shared" si="262"/>
        <v>0</v>
      </c>
      <c r="BJ43" s="203">
        <f t="shared" ref="BJ43:BJ55" si="294">$B$9*BJ26/1000000</f>
        <v>0</v>
      </c>
      <c r="BK43" s="25"/>
      <c r="BL43" s="26"/>
    </row>
    <row r="44" spans="1:64" ht="12.95" customHeight="1">
      <c r="A44" s="51" t="s">
        <v>122</v>
      </c>
      <c r="B44" s="190">
        <f t="shared" si="253"/>
        <v>0.42429267761794281</v>
      </c>
      <c r="C44" s="190">
        <f t="shared" si="252"/>
        <v>1.8085416506385088</v>
      </c>
      <c r="D44" s="190">
        <f t="shared" si="252"/>
        <v>0.37369175235210006</v>
      </c>
      <c r="E44" s="190">
        <f t="shared" si="252"/>
        <v>1.8823323570488919E-2</v>
      </c>
      <c r="F44" s="190">
        <f t="shared" si="252"/>
        <v>5.1030197259127358E-2</v>
      </c>
      <c r="G44" s="190">
        <f t="shared" si="252"/>
        <v>1.952774972457245</v>
      </c>
      <c r="H44" s="191">
        <f t="shared" si="252"/>
        <v>0</v>
      </c>
      <c r="I44" s="25"/>
      <c r="J44" s="51" t="s">
        <v>114</v>
      </c>
      <c r="K44" s="190">
        <f t="shared" si="263"/>
        <v>3.5406486238630616E-2</v>
      </c>
      <c r="L44" s="190">
        <f t="shared" si="254"/>
        <v>0.12940638945244085</v>
      </c>
      <c r="M44" s="190">
        <f t="shared" si="255"/>
        <v>7.8820949763983607E-3</v>
      </c>
      <c r="N44" s="190">
        <f t="shared" si="256"/>
        <v>0.3135892228285353</v>
      </c>
      <c r="O44" s="190">
        <f t="shared" si="264"/>
        <v>7.7132927092115177E-3</v>
      </c>
      <c r="P44" s="190">
        <f t="shared" si="257"/>
        <v>9.6886003320576744E-2</v>
      </c>
      <c r="Q44" s="191">
        <f t="shared" si="265"/>
        <v>0</v>
      </c>
      <c r="R44" s="50"/>
      <c r="S44" s="51" t="s">
        <v>114</v>
      </c>
      <c r="T44" s="196">
        <f t="shared" si="266"/>
        <v>3.9296438445972734E-2</v>
      </c>
      <c r="U44" s="196">
        <f t="shared" ref="U44:U55" si="295">$C$18*U27/1000000</f>
        <v>6.8166402995199995</v>
      </c>
      <c r="V44" s="196">
        <f t="shared" si="267"/>
        <v>4.4998163599999997E-3</v>
      </c>
      <c r="W44" s="196">
        <f t="shared" si="268"/>
        <v>5.5227073912267981</v>
      </c>
      <c r="X44" s="196">
        <f t="shared" si="269"/>
        <v>0.11035489851796143</v>
      </c>
      <c r="Y44" s="196">
        <f t="shared" si="258"/>
        <v>0.36351943298</v>
      </c>
      <c r="Z44" s="197">
        <f t="shared" si="270"/>
        <v>0</v>
      </c>
      <c r="AA44" s="25"/>
      <c r="AB44" s="51" t="s">
        <v>114</v>
      </c>
      <c r="AC44" s="202">
        <f t="shared" si="271"/>
        <v>0</v>
      </c>
      <c r="AD44" s="202">
        <f t="shared" si="272"/>
        <v>0</v>
      </c>
      <c r="AE44" s="202">
        <f t="shared" si="273"/>
        <v>0</v>
      </c>
      <c r="AF44" s="202">
        <f t="shared" si="274"/>
        <v>0</v>
      </c>
      <c r="AG44" s="202">
        <f t="shared" si="275"/>
        <v>0</v>
      </c>
      <c r="AH44" s="202">
        <f t="shared" si="259"/>
        <v>0</v>
      </c>
      <c r="AI44" s="203">
        <f t="shared" si="276"/>
        <v>0</v>
      </c>
      <c r="AJ44" s="25"/>
      <c r="AK44" s="51" t="s">
        <v>114</v>
      </c>
      <c r="AL44" s="206">
        <f t="shared" si="277"/>
        <v>0</v>
      </c>
      <c r="AM44" s="206">
        <f t="shared" si="278"/>
        <v>0</v>
      </c>
      <c r="AN44" s="206">
        <f t="shared" si="279"/>
        <v>0</v>
      </c>
      <c r="AO44" s="206">
        <f t="shared" si="280"/>
        <v>0</v>
      </c>
      <c r="AP44" s="206">
        <f t="shared" si="281"/>
        <v>0</v>
      </c>
      <c r="AQ44" s="206">
        <f t="shared" si="260"/>
        <v>0</v>
      </c>
      <c r="AR44" s="207">
        <f t="shared" si="282"/>
        <v>0</v>
      </c>
      <c r="AS44" s="25"/>
      <c r="AT44" s="51" t="s">
        <v>114</v>
      </c>
      <c r="AU44" s="202">
        <f t="shared" si="283"/>
        <v>0</v>
      </c>
      <c r="AV44" s="202">
        <f t="shared" si="284"/>
        <v>0</v>
      </c>
      <c r="AW44" s="202">
        <f t="shared" si="285"/>
        <v>0</v>
      </c>
      <c r="AX44" s="202">
        <f t="shared" si="286"/>
        <v>0</v>
      </c>
      <c r="AY44" s="202">
        <f t="shared" si="287"/>
        <v>0</v>
      </c>
      <c r="AZ44" s="202">
        <f t="shared" si="261"/>
        <v>0</v>
      </c>
      <c r="BA44" s="203">
        <f t="shared" si="288"/>
        <v>0</v>
      </c>
      <c r="BB44" s="25"/>
      <c r="BC44" s="51" t="s">
        <v>114</v>
      </c>
      <c r="BD44" s="202">
        <f t="shared" si="289"/>
        <v>0</v>
      </c>
      <c r="BE44" s="202">
        <f t="shared" si="290"/>
        <v>0</v>
      </c>
      <c r="BF44" s="202">
        <f t="shared" si="291"/>
        <v>0</v>
      </c>
      <c r="BG44" s="202">
        <f t="shared" si="292"/>
        <v>0</v>
      </c>
      <c r="BH44" s="202">
        <f t="shared" si="293"/>
        <v>0</v>
      </c>
      <c r="BI44" s="202">
        <f t="shared" si="262"/>
        <v>0</v>
      </c>
      <c r="BJ44" s="203">
        <f t="shared" si="294"/>
        <v>0</v>
      </c>
      <c r="BK44" s="25"/>
      <c r="BL44" s="26"/>
    </row>
    <row r="45" spans="1:64" ht="15">
      <c r="A45" s="51" t="s">
        <v>123</v>
      </c>
      <c r="B45" s="190">
        <f t="shared" si="253"/>
        <v>3.6234341193374327E-2</v>
      </c>
      <c r="C45" s="190">
        <f t="shared" si="252"/>
        <v>0.10117760146464516</v>
      </c>
      <c r="D45" s="190">
        <f t="shared" si="252"/>
        <v>1.286957118884798E-2</v>
      </c>
      <c r="E45" s="190">
        <f t="shared" si="252"/>
        <v>1.5534544786846777E-3</v>
      </c>
      <c r="F45" s="190">
        <f t="shared" si="252"/>
        <v>1.246119104960881E-2</v>
      </c>
      <c r="G45" s="190">
        <f t="shared" si="252"/>
        <v>3.064911262947274E-2</v>
      </c>
      <c r="H45" s="191">
        <f t="shared" si="252"/>
        <v>0</v>
      </c>
      <c r="I45" s="25"/>
      <c r="J45" s="51" t="s">
        <v>115</v>
      </c>
      <c r="K45" s="190">
        <f t="shared" si="263"/>
        <v>11.912390838364779</v>
      </c>
      <c r="L45" s="190">
        <f t="shared" si="254"/>
        <v>40.946525793937013</v>
      </c>
      <c r="M45" s="190">
        <f t="shared" si="255"/>
        <v>1.361584971545845</v>
      </c>
      <c r="N45" s="190">
        <f t="shared" si="256"/>
        <v>14.568736728017843</v>
      </c>
      <c r="O45" s="190">
        <f t="shared" si="264"/>
        <v>1.7394436210361484</v>
      </c>
      <c r="P45" s="190">
        <f t="shared" si="257"/>
        <v>33.196402637908264</v>
      </c>
      <c r="Q45" s="191">
        <f t="shared" si="265"/>
        <v>0</v>
      </c>
      <c r="R45" s="50"/>
      <c r="S45" s="51" t="s">
        <v>115</v>
      </c>
      <c r="T45" s="196">
        <f t="shared" si="266"/>
        <v>11.446750763639386</v>
      </c>
      <c r="U45" s="196">
        <f t="shared" si="295"/>
        <v>645.36858175989232</v>
      </c>
      <c r="V45" s="196">
        <f t="shared" si="267"/>
        <v>1.1065190286458477</v>
      </c>
      <c r="W45" s="196">
        <f t="shared" si="268"/>
        <v>74.253323244538507</v>
      </c>
      <c r="X45" s="196">
        <f t="shared" si="269"/>
        <v>31.8149861148</v>
      </c>
      <c r="Y45" s="196">
        <f t="shared" si="258"/>
        <v>40.837966890564239</v>
      </c>
      <c r="Z45" s="197">
        <f t="shared" si="270"/>
        <v>0</v>
      </c>
      <c r="AA45" s="25"/>
      <c r="AB45" s="51" t="s">
        <v>115</v>
      </c>
      <c r="AC45" s="202">
        <f t="shared" si="271"/>
        <v>0</v>
      </c>
      <c r="AD45" s="202">
        <f t="shared" si="272"/>
        <v>0</v>
      </c>
      <c r="AE45" s="202">
        <f t="shared" si="273"/>
        <v>0</v>
      </c>
      <c r="AF45" s="202">
        <f t="shared" si="274"/>
        <v>0</v>
      </c>
      <c r="AG45" s="202">
        <f t="shared" si="275"/>
        <v>0</v>
      </c>
      <c r="AH45" s="202">
        <f t="shared" si="259"/>
        <v>0</v>
      </c>
      <c r="AI45" s="203">
        <f t="shared" si="276"/>
        <v>0</v>
      </c>
      <c r="AJ45" s="25"/>
      <c r="AK45" s="51" t="s">
        <v>115</v>
      </c>
      <c r="AL45" s="206">
        <f t="shared" si="277"/>
        <v>0</v>
      </c>
      <c r="AM45" s="206">
        <f t="shared" si="278"/>
        <v>0</v>
      </c>
      <c r="AN45" s="206">
        <f t="shared" si="279"/>
        <v>0</v>
      </c>
      <c r="AO45" s="206">
        <f t="shared" si="280"/>
        <v>0</v>
      </c>
      <c r="AP45" s="206">
        <f t="shared" si="281"/>
        <v>0</v>
      </c>
      <c r="AQ45" s="206">
        <f t="shared" si="260"/>
        <v>0</v>
      </c>
      <c r="AR45" s="207">
        <f t="shared" si="282"/>
        <v>0</v>
      </c>
      <c r="AS45" s="25"/>
      <c r="AT45" s="51" t="s">
        <v>115</v>
      </c>
      <c r="AU45" s="202">
        <f t="shared" si="283"/>
        <v>0</v>
      </c>
      <c r="AV45" s="202">
        <f t="shared" si="284"/>
        <v>0</v>
      </c>
      <c r="AW45" s="202">
        <f t="shared" si="285"/>
        <v>0</v>
      </c>
      <c r="AX45" s="202">
        <f t="shared" si="286"/>
        <v>0</v>
      </c>
      <c r="AY45" s="202">
        <f t="shared" si="287"/>
        <v>0</v>
      </c>
      <c r="AZ45" s="202">
        <f t="shared" si="261"/>
        <v>0</v>
      </c>
      <c r="BA45" s="203">
        <f t="shared" si="288"/>
        <v>0</v>
      </c>
      <c r="BB45" s="25"/>
      <c r="BC45" s="51" t="s">
        <v>115</v>
      </c>
      <c r="BD45" s="202">
        <f t="shared" si="289"/>
        <v>0</v>
      </c>
      <c r="BE45" s="202">
        <f t="shared" si="290"/>
        <v>0</v>
      </c>
      <c r="BF45" s="202">
        <f t="shared" si="291"/>
        <v>0</v>
      </c>
      <c r="BG45" s="202">
        <f t="shared" si="292"/>
        <v>0</v>
      </c>
      <c r="BH45" s="202">
        <f t="shared" si="293"/>
        <v>0</v>
      </c>
      <c r="BI45" s="202">
        <f t="shared" si="262"/>
        <v>0</v>
      </c>
      <c r="BJ45" s="203">
        <f t="shared" si="294"/>
        <v>0</v>
      </c>
      <c r="BK45" s="25"/>
      <c r="BL45" s="26"/>
    </row>
    <row r="46" spans="1:64" ht="15">
      <c r="A46" s="51" t="s">
        <v>124</v>
      </c>
      <c r="B46" s="190">
        <f t="shared" si="253"/>
        <v>6835.0261365160959</v>
      </c>
      <c r="C46" s="190">
        <f t="shared" si="252"/>
        <v>21953.425403541343</v>
      </c>
      <c r="D46" s="190">
        <f t="shared" si="252"/>
        <v>2539.6479024298151</v>
      </c>
      <c r="E46" s="190">
        <f t="shared" si="252"/>
        <v>237.85781403295402</v>
      </c>
      <c r="F46" s="190">
        <f t="shared" si="252"/>
        <v>1542.8040263557605</v>
      </c>
      <c r="G46" s="190">
        <f>P54+Y54+AH54+AQ54+AZ54+BI54</f>
        <v>5951.9443530339468</v>
      </c>
      <c r="H46" s="191">
        <f t="shared" si="252"/>
        <v>0</v>
      </c>
      <c r="I46" s="25"/>
      <c r="J46" s="51" t="s">
        <v>116</v>
      </c>
      <c r="K46" s="190">
        <f t="shared" si="263"/>
        <v>0.17817472276521176</v>
      </c>
      <c r="L46" s="190">
        <f t="shared" si="254"/>
        <v>0.12351821426894843</v>
      </c>
      <c r="M46" s="190">
        <f t="shared" si="255"/>
        <v>5.144849787749093E-2</v>
      </c>
      <c r="N46" s="190">
        <f t="shared" si="256"/>
        <v>3.9438963731955453E-3</v>
      </c>
      <c r="O46" s="190">
        <f t="shared" si="264"/>
        <v>2.8367994264135211E-2</v>
      </c>
      <c r="P46" s="190">
        <f t="shared" si="257"/>
        <v>0.11263215584861985</v>
      </c>
      <c r="Q46" s="191">
        <f t="shared" si="265"/>
        <v>0</v>
      </c>
      <c r="R46" s="50"/>
      <c r="S46" s="51" t="s">
        <v>116</v>
      </c>
      <c r="T46" s="196">
        <f t="shared" si="266"/>
        <v>6.0771730633958104E-2</v>
      </c>
      <c r="U46" s="196">
        <f t="shared" si="295"/>
        <v>4.3001438498565339</v>
      </c>
      <c r="V46" s="196">
        <f t="shared" si="267"/>
        <v>3.6816375359987673E-3</v>
      </c>
      <c r="W46" s="196">
        <f t="shared" si="268"/>
        <v>6.9483145224751991E-2</v>
      </c>
      <c r="X46" s="196">
        <f t="shared" si="269"/>
        <v>8.6869810718041104E-2</v>
      </c>
      <c r="Y46" s="196">
        <f t="shared" si="258"/>
        <v>0.12092656754388666</v>
      </c>
      <c r="Z46" s="197">
        <f t="shared" si="270"/>
        <v>0</v>
      </c>
      <c r="AA46" s="25"/>
      <c r="AB46" s="51" t="s">
        <v>116</v>
      </c>
      <c r="AC46" s="202">
        <f t="shared" si="271"/>
        <v>0</v>
      </c>
      <c r="AD46" s="202">
        <f t="shared" si="272"/>
        <v>0</v>
      </c>
      <c r="AE46" s="202">
        <f t="shared" si="273"/>
        <v>0</v>
      </c>
      <c r="AF46" s="202">
        <f t="shared" si="274"/>
        <v>0</v>
      </c>
      <c r="AG46" s="202">
        <f t="shared" si="275"/>
        <v>0</v>
      </c>
      <c r="AH46" s="202">
        <f t="shared" si="259"/>
        <v>0</v>
      </c>
      <c r="AI46" s="203">
        <f t="shared" si="276"/>
        <v>0</v>
      </c>
      <c r="AJ46" s="25"/>
      <c r="AK46" s="51" t="s">
        <v>116</v>
      </c>
      <c r="AL46" s="206">
        <f t="shared" si="277"/>
        <v>0</v>
      </c>
      <c r="AM46" s="206">
        <f t="shared" si="278"/>
        <v>0</v>
      </c>
      <c r="AN46" s="206">
        <f t="shared" si="279"/>
        <v>0</v>
      </c>
      <c r="AO46" s="206">
        <f t="shared" si="280"/>
        <v>0</v>
      </c>
      <c r="AP46" s="206">
        <f t="shared" si="281"/>
        <v>0</v>
      </c>
      <c r="AQ46" s="206">
        <f t="shared" si="260"/>
        <v>0</v>
      </c>
      <c r="AR46" s="207">
        <f t="shared" si="282"/>
        <v>0</v>
      </c>
      <c r="AS46" s="25"/>
      <c r="AT46" s="51" t="s">
        <v>116</v>
      </c>
      <c r="AU46" s="202">
        <f t="shared" si="283"/>
        <v>0</v>
      </c>
      <c r="AV46" s="202">
        <f t="shared" si="284"/>
        <v>0</v>
      </c>
      <c r="AW46" s="202">
        <f t="shared" si="285"/>
        <v>0</v>
      </c>
      <c r="AX46" s="202">
        <f t="shared" si="286"/>
        <v>0</v>
      </c>
      <c r="AY46" s="202">
        <f t="shared" si="287"/>
        <v>0</v>
      </c>
      <c r="AZ46" s="202">
        <f t="shared" si="261"/>
        <v>0</v>
      </c>
      <c r="BA46" s="203">
        <f t="shared" si="288"/>
        <v>0</v>
      </c>
      <c r="BB46" s="25"/>
      <c r="BC46" s="51" t="s">
        <v>116</v>
      </c>
      <c r="BD46" s="202">
        <f t="shared" si="289"/>
        <v>0</v>
      </c>
      <c r="BE46" s="202">
        <f t="shared" si="290"/>
        <v>0</v>
      </c>
      <c r="BF46" s="202">
        <f t="shared" si="291"/>
        <v>0</v>
      </c>
      <c r="BG46" s="202">
        <f t="shared" si="292"/>
        <v>0</v>
      </c>
      <c r="BH46" s="202">
        <f t="shared" si="293"/>
        <v>0</v>
      </c>
      <c r="BI46" s="202">
        <f t="shared" si="262"/>
        <v>0</v>
      </c>
      <c r="BJ46" s="203">
        <f t="shared" si="294"/>
        <v>0</v>
      </c>
      <c r="BK46" s="25"/>
      <c r="BL46" s="26"/>
    </row>
    <row r="47" spans="1:64" ht="15.75" thickBot="1">
      <c r="A47" s="55" t="s">
        <v>125</v>
      </c>
      <c r="B47" s="192">
        <f t="shared" si="253"/>
        <v>2152.7641710280454</v>
      </c>
      <c r="C47" s="192">
        <f t="shared" si="252"/>
        <v>7023.7710390208922</v>
      </c>
      <c r="D47" s="192">
        <f t="shared" si="252"/>
        <v>800.00839572507778</v>
      </c>
      <c r="E47" s="192">
        <f t="shared" si="252"/>
        <v>74.915847957691284</v>
      </c>
      <c r="F47" s="192">
        <f t="shared" si="252"/>
        <v>485.92750021191762</v>
      </c>
      <c r="G47" s="192">
        <f t="shared" si="252"/>
        <v>1875.8566739390599</v>
      </c>
      <c r="H47" s="193">
        <f t="shared" si="252"/>
        <v>0</v>
      </c>
      <c r="I47" s="25"/>
      <c r="J47" s="51" t="s">
        <v>117</v>
      </c>
      <c r="K47" s="190">
        <f t="shared" si="263"/>
        <v>2.171820219086593E-2</v>
      </c>
      <c r="L47" s="190">
        <f t="shared" si="254"/>
        <v>3.8151835489226551</v>
      </c>
      <c r="M47" s="190">
        <f t="shared" si="255"/>
        <v>1.2905752455845004E-2</v>
      </c>
      <c r="N47" s="190">
        <f t="shared" si="256"/>
        <v>3.9438963731955453E-3</v>
      </c>
      <c r="O47" s="190">
        <f t="shared" si="264"/>
        <v>5.2547810075427208E-3</v>
      </c>
      <c r="P47" s="190">
        <f t="shared" si="257"/>
        <v>9.716553302929852E-2</v>
      </c>
      <c r="Q47" s="191">
        <f t="shared" si="265"/>
        <v>0</v>
      </c>
      <c r="R47" s="50"/>
      <c r="S47" s="51" t="s">
        <v>117</v>
      </c>
      <c r="T47" s="196">
        <f t="shared" si="266"/>
        <v>0</v>
      </c>
      <c r="U47" s="196">
        <f t="shared" si="295"/>
        <v>0</v>
      </c>
      <c r="V47" s="196">
        <f t="shared" si="267"/>
        <v>0</v>
      </c>
      <c r="W47" s="196">
        <f t="shared" si="268"/>
        <v>0</v>
      </c>
      <c r="X47" s="196">
        <f t="shared" si="269"/>
        <v>0</v>
      </c>
      <c r="Y47" s="196">
        <f t="shared" si="258"/>
        <v>0</v>
      </c>
      <c r="Z47" s="197">
        <f t="shared" si="270"/>
        <v>0</v>
      </c>
      <c r="AA47" s="25"/>
      <c r="AB47" s="51" t="s">
        <v>117</v>
      </c>
      <c r="AC47" s="202">
        <f t="shared" si="271"/>
        <v>0</v>
      </c>
      <c r="AD47" s="202">
        <f t="shared" si="272"/>
        <v>0</v>
      </c>
      <c r="AE47" s="202">
        <f t="shared" si="273"/>
        <v>0</v>
      </c>
      <c r="AF47" s="202">
        <f t="shared" si="274"/>
        <v>0</v>
      </c>
      <c r="AG47" s="202">
        <f t="shared" si="275"/>
        <v>0</v>
      </c>
      <c r="AH47" s="202">
        <f t="shared" si="259"/>
        <v>0</v>
      </c>
      <c r="AI47" s="203">
        <f t="shared" si="276"/>
        <v>0</v>
      </c>
      <c r="AJ47" s="25"/>
      <c r="AK47" s="51" t="s">
        <v>117</v>
      </c>
      <c r="AL47" s="206">
        <f t="shared" si="277"/>
        <v>0</v>
      </c>
      <c r="AM47" s="206">
        <f t="shared" si="278"/>
        <v>0</v>
      </c>
      <c r="AN47" s="206">
        <f t="shared" si="279"/>
        <v>0</v>
      </c>
      <c r="AO47" s="206">
        <f t="shared" si="280"/>
        <v>0</v>
      </c>
      <c r="AP47" s="206">
        <f t="shared" si="281"/>
        <v>0</v>
      </c>
      <c r="AQ47" s="206">
        <f t="shared" si="260"/>
        <v>0</v>
      </c>
      <c r="AR47" s="207">
        <f t="shared" si="282"/>
        <v>0</v>
      </c>
      <c r="AS47" s="25"/>
      <c r="AT47" s="51" t="s">
        <v>117</v>
      </c>
      <c r="AU47" s="202">
        <f t="shared" si="283"/>
        <v>0</v>
      </c>
      <c r="AV47" s="202">
        <f t="shared" si="284"/>
        <v>0</v>
      </c>
      <c r="AW47" s="202">
        <f t="shared" si="285"/>
        <v>0</v>
      </c>
      <c r="AX47" s="202">
        <f t="shared" si="286"/>
        <v>0</v>
      </c>
      <c r="AY47" s="202">
        <f t="shared" si="287"/>
        <v>0</v>
      </c>
      <c r="AZ47" s="202">
        <f t="shared" si="261"/>
        <v>0</v>
      </c>
      <c r="BA47" s="203">
        <f t="shared" si="288"/>
        <v>0</v>
      </c>
      <c r="BB47" s="25"/>
      <c r="BC47" s="51" t="s">
        <v>117</v>
      </c>
      <c r="BD47" s="202">
        <f t="shared" si="289"/>
        <v>0</v>
      </c>
      <c r="BE47" s="202">
        <f t="shared" si="290"/>
        <v>0</v>
      </c>
      <c r="BF47" s="202">
        <f t="shared" si="291"/>
        <v>0</v>
      </c>
      <c r="BG47" s="202">
        <f t="shared" si="292"/>
        <v>0</v>
      </c>
      <c r="BH47" s="202">
        <f t="shared" si="293"/>
        <v>0</v>
      </c>
      <c r="BI47" s="202">
        <f t="shared" si="262"/>
        <v>0</v>
      </c>
      <c r="BJ47" s="203">
        <f t="shared" si="294"/>
        <v>0</v>
      </c>
      <c r="BK47" s="25"/>
      <c r="BL47" s="26"/>
    </row>
    <row r="48" spans="1:64" ht="15">
      <c r="A48" s="56" t="s">
        <v>126</v>
      </c>
      <c r="B48" s="210">
        <f t="shared" si="253"/>
        <v>80.69911640207836</v>
      </c>
      <c r="C48" s="210">
        <f t="shared" si="252"/>
        <v>885.95310351705461</v>
      </c>
      <c r="D48" s="210">
        <f t="shared" si="252"/>
        <v>17.975222650258775</v>
      </c>
      <c r="E48" s="210">
        <f t="shared" si="252"/>
        <v>107.27174262853087</v>
      </c>
      <c r="F48" s="210">
        <f t="shared" si="252"/>
        <v>48.420348009443479</v>
      </c>
      <c r="G48" s="210">
        <f t="shared" si="252"/>
        <v>123.4821475757818</v>
      </c>
      <c r="H48" s="211">
        <f t="shared" si="252"/>
        <v>0</v>
      </c>
      <c r="I48" s="25"/>
      <c r="J48" s="51" t="s">
        <v>118</v>
      </c>
      <c r="K48" s="190">
        <f t="shared" si="263"/>
        <v>1.4389660000713709</v>
      </c>
      <c r="L48" s="190">
        <f t="shared" si="254"/>
        <v>2.1267507128724876</v>
      </c>
      <c r="M48" s="190">
        <f t="shared" si="255"/>
        <v>0.30928728369080838</v>
      </c>
      <c r="N48" s="190">
        <f t="shared" si="256"/>
        <v>1.4704545781981619</v>
      </c>
      <c r="O48" s="190">
        <f t="shared" si="264"/>
        <v>0.2933356408191326</v>
      </c>
      <c r="P48" s="190">
        <f t="shared" si="257"/>
        <v>2.8674586933422659</v>
      </c>
      <c r="Q48" s="191">
        <f t="shared" si="265"/>
        <v>0</v>
      </c>
      <c r="R48" s="50"/>
      <c r="S48" s="51" t="s">
        <v>118</v>
      </c>
      <c r="T48" s="196">
        <f t="shared" si="266"/>
        <v>1.5979803549010825</v>
      </c>
      <c r="U48" s="196">
        <f t="shared" si="295"/>
        <v>113.33471607116236</v>
      </c>
      <c r="V48" s="196">
        <f t="shared" si="267"/>
        <v>0.17625685965538856</v>
      </c>
      <c r="W48" s="196">
        <f t="shared" si="268"/>
        <v>8.8726498477511022</v>
      </c>
      <c r="X48" s="196">
        <f t="shared" si="269"/>
        <v>2.9818351945121737</v>
      </c>
      <c r="Y48" s="196">
        <f t="shared" si="258"/>
        <v>4.586282564108819</v>
      </c>
      <c r="Z48" s="197">
        <f t="shared" si="270"/>
        <v>0</v>
      </c>
      <c r="AA48" s="25"/>
      <c r="AB48" s="51" t="s">
        <v>118</v>
      </c>
      <c r="AC48" s="202">
        <f t="shared" si="271"/>
        <v>0</v>
      </c>
      <c r="AD48" s="202">
        <f t="shared" si="272"/>
        <v>0.41512440606150169</v>
      </c>
      <c r="AE48" s="202">
        <f t="shared" si="273"/>
        <v>0</v>
      </c>
      <c r="AF48" s="202">
        <f t="shared" si="274"/>
        <v>7.717428108622261E-2</v>
      </c>
      <c r="AG48" s="202">
        <f t="shared" si="275"/>
        <v>0</v>
      </c>
      <c r="AH48" s="202">
        <f t="shared" si="259"/>
        <v>0.54731676784235217</v>
      </c>
      <c r="AI48" s="203">
        <f t="shared" si="276"/>
        <v>0</v>
      </c>
      <c r="AJ48" s="25"/>
      <c r="AK48" s="51" t="s">
        <v>118</v>
      </c>
      <c r="AL48" s="206">
        <f t="shared" si="277"/>
        <v>0</v>
      </c>
      <c r="AM48" s="206">
        <f t="shared" si="278"/>
        <v>10.718856870306253</v>
      </c>
      <c r="AN48" s="206">
        <f t="shared" si="279"/>
        <v>0</v>
      </c>
      <c r="AO48" s="206">
        <f t="shared" si="280"/>
        <v>1.1533601350777993</v>
      </c>
      <c r="AP48" s="206">
        <f t="shared" si="281"/>
        <v>0</v>
      </c>
      <c r="AQ48" s="206">
        <f t="shared" si="260"/>
        <v>2.7510194565213117</v>
      </c>
      <c r="AR48" s="207">
        <f t="shared" si="282"/>
        <v>0</v>
      </c>
      <c r="AS48" s="25"/>
      <c r="AT48" s="51" t="s">
        <v>118</v>
      </c>
      <c r="AU48" s="202">
        <f t="shared" si="283"/>
        <v>0</v>
      </c>
      <c r="AV48" s="202">
        <f t="shared" si="284"/>
        <v>4.6161628599608706</v>
      </c>
      <c r="AW48" s="202">
        <f t="shared" si="285"/>
        <v>0</v>
      </c>
      <c r="AX48" s="202">
        <f t="shared" si="286"/>
        <v>0.2206310161826345</v>
      </c>
      <c r="AY48" s="202">
        <f t="shared" si="287"/>
        <v>0</v>
      </c>
      <c r="AZ48" s="202">
        <f t="shared" si="261"/>
        <v>0.21666605124066984</v>
      </c>
      <c r="BA48" s="203">
        <f t="shared" si="288"/>
        <v>0</v>
      </c>
      <c r="BB48" s="25"/>
      <c r="BC48" s="51" t="s">
        <v>118</v>
      </c>
      <c r="BD48" s="202">
        <f t="shared" si="289"/>
        <v>0</v>
      </c>
      <c r="BE48" s="202">
        <f t="shared" si="290"/>
        <v>0</v>
      </c>
      <c r="BF48" s="202">
        <f t="shared" si="291"/>
        <v>0</v>
      </c>
      <c r="BG48" s="202">
        <f t="shared" si="292"/>
        <v>0</v>
      </c>
      <c r="BH48" s="202">
        <f t="shared" si="293"/>
        <v>0</v>
      </c>
      <c r="BI48" s="202">
        <f t="shared" si="262"/>
        <v>0</v>
      </c>
      <c r="BJ48" s="203">
        <f t="shared" si="294"/>
        <v>0</v>
      </c>
      <c r="BK48" s="25"/>
      <c r="BL48" s="26"/>
    </row>
    <row r="49" spans="1:64" ht="15">
      <c r="A49" s="57" t="s">
        <v>127</v>
      </c>
      <c r="B49" s="212">
        <f>B46+B38*265+B36*28</f>
        <v>6900.4386285580449</v>
      </c>
      <c r="C49" s="212">
        <f>C46+C38*265+C36*28</f>
        <v>23320.185157825825</v>
      </c>
      <c r="D49" s="212">
        <f t="shared" ref="D49:H49" si="296">D46+D38*265+D36*28</f>
        <v>2554.6040818318093</v>
      </c>
      <c r="E49" s="212">
        <f t="shared" si="296"/>
        <v>420.73228524995943</v>
      </c>
      <c r="F49" s="212">
        <f t="shared" si="296"/>
        <v>1576.6479540303981</v>
      </c>
      <c r="G49" s="212">
        <f>G46+G38*265+G36*28</f>
        <v>6026.7287669493771</v>
      </c>
      <c r="H49" s="212">
        <f t="shared" si="296"/>
        <v>0</v>
      </c>
      <c r="I49" s="25"/>
      <c r="J49" s="51" t="s">
        <v>119</v>
      </c>
      <c r="K49" s="190">
        <f t="shared" si="263"/>
        <v>4.9001325343830109</v>
      </c>
      <c r="L49" s="190">
        <f t="shared" si="254"/>
        <v>1.6485879851744207</v>
      </c>
      <c r="M49" s="190">
        <f t="shared" si="255"/>
        <v>2.9321430472001779</v>
      </c>
      <c r="N49" s="190">
        <f t="shared" si="256"/>
        <v>1.6213120328956481E-2</v>
      </c>
      <c r="O49" s="190">
        <f t="shared" si="264"/>
        <v>0.70508931573617628</v>
      </c>
      <c r="P49" s="190">
        <f t="shared" si="257"/>
        <v>5.9202931405731896</v>
      </c>
      <c r="Q49" s="191">
        <f t="shared" si="265"/>
        <v>0</v>
      </c>
      <c r="R49" s="50"/>
      <c r="S49" s="51" t="s">
        <v>119</v>
      </c>
      <c r="T49" s="196">
        <f t="shared" si="266"/>
        <v>3.4809031750132044E-2</v>
      </c>
      <c r="U49" s="196">
        <f t="shared" si="295"/>
        <v>1.5215961508415052</v>
      </c>
      <c r="V49" s="196">
        <f t="shared" si="267"/>
        <v>6.696029537687144E-3</v>
      </c>
      <c r="W49" s="196">
        <f t="shared" si="268"/>
        <v>5.1766658003284888E-3</v>
      </c>
      <c r="X49" s="196">
        <f t="shared" si="269"/>
        <v>5.1929765904134687E-2</v>
      </c>
      <c r="Y49" s="196">
        <f t="shared" si="258"/>
        <v>1.3876059328569879E-2</v>
      </c>
      <c r="Z49" s="197">
        <f t="shared" si="270"/>
        <v>0</v>
      </c>
      <c r="AA49" s="25"/>
      <c r="AB49" s="51" t="s">
        <v>119</v>
      </c>
      <c r="AC49" s="202">
        <f t="shared" si="271"/>
        <v>0</v>
      </c>
      <c r="AD49" s="202">
        <f t="shared" si="272"/>
        <v>0</v>
      </c>
      <c r="AE49" s="202">
        <f t="shared" si="273"/>
        <v>0</v>
      </c>
      <c r="AF49" s="202">
        <f t="shared" si="274"/>
        <v>0</v>
      </c>
      <c r="AG49" s="202">
        <f t="shared" si="275"/>
        <v>0</v>
      </c>
      <c r="AH49" s="202">
        <f t="shared" si="259"/>
        <v>0</v>
      </c>
      <c r="AI49" s="203">
        <f t="shared" si="276"/>
        <v>0</v>
      </c>
      <c r="AJ49" s="25"/>
      <c r="AK49" s="51" t="s">
        <v>119</v>
      </c>
      <c r="AL49" s="206">
        <f t="shared" si="277"/>
        <v>0</v>
      </c>
      <c r="AM49" s="206">
        <f t="shared" si="278"/>
        <v>0</v>
      </c>
      <c r="AN49" s="206">
        <f t="shared" si="279"/>
        <v>0</v>
      </c>
      <c r="AO49" s="206">
        <f t="shared" si="280"/>
        <v>0</v>
      </c>
      <c r="AP49" s="206">
        <f t="shared" si="281"/>
        <v>0</v>
      </c>
      <c r="AQ49" s="206">
        <f t="shared" si="260"/>
        <v>0</v>
      </c>
      <c r="AR49" s="207">
        <f t="shared" si="282"/>
        <v>0</v>
      </c>
      <c r="AS49" s="25"/>
      <c r="AT49" s="51" t="s">
        <v>119</v>
      </c>
      <c r="AU49" s="202">
        <f t="shared" si="283"/>
        <v>0</v>
      </c>
      <c r="AV49" s="202">
        <f t="shared" si="284"/>
        <v>0</v>
      </c>
      <c r="AW49" s="202">
        <f t="shared" si="285"/>
        <v>0</v>
      </c>
      <c r="AX49" s="202">
        <f t="shared" si="286"/>
        <v>0</v>
      </c>
      <c r="AY49" s="202">
        <f t="shared" si="287"/>
        <v>0</v>
      </c>
      <c r="AZ49" s="202">
        <f t="shared" si="261"/>
        <v>0</v>
      </c>
      <c r="BA49" s="203">
        <f t="shared" si="288"/>
        <v>0</v>
      </c>
      <c r="BB49" s="25"/>
      <c r="BC49" s="51" t="s">
        <v>119</v>
      </c>
      <c r="BD49" s="202">
        <f t="shared" si="289"/>
        <v>0</v>
      </c>
      <c r="BE49" s="202">
        <f t="shared" si="290"/>
        <v>0</v>
      </c>
      <c r="BF49" s="202">
        <f t="shared" si="291"/>
        <v>0</v>
      </c>
      <c r="BG49" s="202">
        <f t="shared" si="292"/>
        <v>0</v>
      </c>
      <c r="BH49" s="202">
        <f t="shared" si="293"/>
        <v>0</v>
      </c>
      <c r="BI49" s="202">
        <f t="shared" si="262"/>
        <v>0</v>
      </c>
      <c r="BJ49" s="203">
        <f t="shared" si="294"/>
        <v>0</v>
      </c>
      <c r="BK49" s="25"/>
      <c r="BL49" s="26"/>
    </row>
    <row r="50" spans="1:64" ht="15.75" thickBot="1">
      <c r="A50" s="25"/>
      <c r="B50" s="25"/>
      <c r="C50" s="25"/>
      <c r="D50" s="25"/>
      <c r="E50" s="25"/>
      <c r="F50" s="25"/>
      <c r="G50" s="25"/>
      <c r="H50" s="25"/>
      <c r="I50" s="25"/>
      <c r="J50" s="51" t="s">
        <v>120</v>
      </c>
      <c r="K50" s="190">
        <f t="shared" si="263"/>
        <v>45.359474017230582</v>
      </c>
      <c r="L50" s="190">
        <f t="shared" si="254"/>
        <v>10.281992378700107</v>
      </c>
      <c r="M50" s="190">
        <f t="shared" si="255"/>
        <v>10.63315889573299</v>
      </c>
      <c r="N50" s="190">
        <f t="shared" si="256"/>
        <v>0.32426240120076449</v>
      </c>
      <c r="O50" s="190">
        <f t="shared" si="264"/>
        <v>6.7422844136950353</v>
      </c>
      <c r="P50" s="190">
        <f t="shared" si="257"/>
        <v>24.631093412330614</v>
      </c>
      <c r="Q50" s="191">
        <f t="shared" si="265"/>
        <v>0</v>
      </c>
      <c r="R50" s="50"/>
      <c r="S50" s="51" t="s">
        <v>120</v>
      </c>
      <c r="T50" s="196">
        <f t="shared" si="266"/>
        <v>0.30515622533315295</v>
      </c>
      <c r="U50" s="196">
        <f t="shared" si="295"/>
        <v>35.533970638002621</v>
      </c>
      <c r="V50" s="196">
        <f t="shared" si="267"/>
        <v>1.5753332943894725E-2</v>
      </c>
      <c r="W50" s="196">
        <f t="shared" si="268"/>
        <v>0.10721726429044785</v>
      </c>
      <c r="X50" s="196">
        <f t="shared" si="269"/>
        <v>0.48482104038275381</v>
      </c>
      <c r="Y50" s="196">
        <f t="shared" si="258"/>
        <v>0.47120350085371604</v>
      </c>
      <c r="Z50" s="197">
        <f t="shared" si="270"/>
        <v>0</v>
      </c>
      <c r="AA50" s="25"/>
      <c r="AB50" s="51" t="s">
        <v>120</v>
      </c>
      <c r="AC50" s="202">
        <f t="shared" si="271"/>
        <v>0</v>
      </c>
      <c r="AD50" s="202">
        <f t="shared" si="272"/>
        <v>0</v>
      </c>
      <c r="AE50" s="202">
        <f t="shared" si="273"/>
        <v>0</v>
      </c>
      <c r="AF50" s="202">
        <f t="shared" si="274"/>
        <v>0</v>
      </c>
      <c r="AG50" s="202">
        <f t="shared" si="275"/>
        <v>0</v>
      </c>
      <c r="AH50" s="202">
        <f t="shared" si="259"/>
        <v>0</v>
      </c>
      <c r="AI50" s="203">
        <f t="shared" si="276"/>
        <v>0</v>
      </c>
      <c r="AJ50" s="25"/>
      <c r="AK50" s="51" t="s">
        <v>120</v>
      </c>
      <c r="AL50" s="206">
        <f t="shared" si="277"/>
        <v>0</v>
      </c>
      <c r="AM50" s="206">
        <f t="shared" si="278"/>
        <v>0</v>
      </c>
      <c r="AN50" s="206">
        <f t="shared" si="279"/>
        <v>0</v>
      </c>
      <c r="AO50" s="206">
        <f t="shared" si="280"/>
        <v>0</v>
      </c>
      <c r="AP50" s="206">
        <f t="shared" si="281"/>
        <v>0</v>
      </c>
      <c r="AQ50" s="206">
        <f t="shared" si="260"/>
        <v>0</v>
      </c>
      <c r="AR50" s="207">
        <f t="shared" si="282"/>
        <v>0</v>
      </c>
      <c r="AS50" s="25"/>
      <c r="AT50" s="51" t="s">
        <v>120</v>
      </c>
      <c r="AU50" s="202">
        <f t="shared" si="283"/>
        <v>0</v>
      </c>
      <c r="AV50" s="202">
        <f t="shared" si="284"/>
        <v>0</v>
      </c>
      <c r="AW50" s="202">
        <f t="shared" si="285"/>
        <v>0</v>
      </c>
      <c r="AX50" s="202">
        <f t="shared" si="286"/>
        <v>0</v>
      </c>
      <c r="AY50" s="202">
        <f t="shared" si="287"/>
        <v>0</v>
      </c>
      <c r="AZ50" s="202">
        <f t="shared" si="261"/>
        <v>0</v>
      </c>
      <c r="BA50" s="203">
        <f t="shared" si="288"/>
        <v>0</v>
      </c>
      <c r="BB50" s="25"/>
      <c r="BC50" s="51" t="s">
        <v>120</v>
      </c>
      <c r="BD50" s="202">
        <f t="shared" si="289"/>
        <v>0</v>
      </c>
      <c r="BE50" s="202">
        <f t="shared" si="290"/>
        <v>0</v>
      </c>
      <c r="BF50" s="202">
        <f t="shared" si="291"/>
        <v>0</v>
      </c>
      <c r="BG50" s="202">
        <f t="shared" si="292"/>
        <v>0</v>
      </c>
      <c r="BH50" s="202">
        <f t="shared" si="293"/>
        <v>0</v>
      </c>
      <c r="BI50" s="202">
        <f t="shared" si="262"/>
        <v>0</v>
      </c>
      <c r="BJ50" s="203">
        <f t="shared" si="294"/>
        <v>0</v>
      </c>
      <c r="BK50" s="25"/>
      <c r="BL50" s="26"/>
    </row>
    <row r="51" spans="1:64" ht="18.75" thickBot="1">
      <c r="A51" s="717" t="s">
        <v>128</v>
      </c>
      <c r="B51" s="718"/>
      <c r="C51" s="718"/>
      <c r="D51" s="718"/>
      <c r="E51" s="718"/>
      <c r="F51" s="719"/>
      <c r="I51" s="25"/>
      <c r="J51" s="51" t="s">
        <v>121</v>
      </c>
      <c r="K51" s="190">
        <f t="shared" si="263"/>
        <v>0.71421849442888885</v>
      </c>
      <c r="L51" s="190">
        <f t="shared" si="254"/>
        <v>0.37077344863935852</v>
      </c>
      <c r="M51" s="190">
        <f t="shared" si="255"/>
        <v>0.63926442025282537</v>
      </c>
      <c r="N51" s="190">
        <f t="shared" si="256"/>
        <v>2.823542009956399E-2</v>
      </c>
      <c r="O51" s="190">
        <f t="shared" si="264"/>
        <v>0.12346828838804288</v>
      </c>
      <c r="P51" s="190">
        <f t="shared" si="257"/>
        <v>1.5897247525437652</v>
      </c>
      <c r="Q51" s="191">
        <f t="shared" si="265"/>
        <v>0</v>
      </c>
      <c r="R51" s="50"/>
      <c r="S51" s="51" t="s">
        <v>121</v>
      </c>
      <c r="T51" s="196">
        <f t="shared" si="266"/>
        <v>0.21925147039999998</v>
      </c>
      <c r="U51" s="196">
        <f t="shared" si="295"/>
        <v>0.61862872079135567</v>
      </c>
      <c r="V51" s="196">
        <f t="shared" si="267"/>
        <v>7.7130979231244109E-2</v>
      </c>
      <c r="W51" s="196">
        <f t="shared" si="268"/>
        <v>8.4351299550098884E-3</v>
      </c>
      <c r="X51" s="196">
        <f t="shared" si="269"/>
        <v>0.49662145099266114</v>
      </c>
      <c r="Y51" s="196">
        <f t="shared" si="258"/>
        <v>0.41099854632742716</v>
      </c>
      <c r="Z51" s="197">
        <f t="shared" si="270"/>
        <v>0</v>
      </c>
      <c r="AA51" s="25"/>
      <c r="AB51" s="51" t="s">
        <v>121</v>
      </c>
      <c r="AC51" s="202">
        <f t="shared" si="271"/>
        <v>0</v>
      </c>
      <c r="AD51" s="202">
        <f t="shared" si="272"/>
        <v>0</v>
      </c>
      <c r="AE51" s="202">
        <f t="shared" si="273"/>
        <v>0</v>
      </c>
      <c r="AF51" s="202">
        <f t="shared" si="274"/>
        <v>0</v>
      </c>
      <c r="AG51" s="202">
        <f t="shared" si="275"/>
        <v>0</v>
      </c>
      <c r="AH51" s="202">
        <f t="shared" si="259"/>
        <v>0</v>
      </c>
      <c r="AI51" s="203">
        <f t="shared" si="276"/>
        <v>0</v>
      </c>
      <c r="AJ51" s="25"/>
      <c r="AK51" s="51" t="s">
        <v>121</v>
      </c>
      <c r="AL51" s="206">
        <f t="shared" si="277"/>
        <v>0</v>
      </c>
      <c r="AM51" s="206">
        <f t="shared" si="278"/>
        <v>0</v>
      </c>
      <c r="AN51" s="206">
        <f t="shared" si="279"/>
        <v>0</v>
      </c>
      <c r="AO51" s="206">
        <f t="shared" si="280"/>
        <v>0</v>
      </c>
      <c r="AP51" s="206">
        <f t="shared" si="281"/>
        <v>0</v>
      </c>
      <c r="AQ51" s="206">
        <f t="shared" si="260"/>
        <v>0</v>
      </c>
      <c r="AR51" s="207">
        <f t="shared" si="282"/>
        <v>0</v>
      </c>
      <c r="AS51" s="25"/>
      <c r="AT51" s="51" t="s">
        <v>121</v>
      </c>
      <c r="AU51" s="202">
        <f t="shared" si="283"/>
        <v>0</v>
      </c>
      <c r="AV51" s="202">
        <f t="shared" si="284"/>
        <v>0</v>
      </c>
      <c r="AW51" s="202">
        <f t="shared" si="285"/>
        <v>0</v>
      </c>
      <c r="AX51" s="202">
        <f t="shared" si="286"/>
        <v>0</v>
      </c>
      <c r="AY51" s="202">
        <f t="shared" si="287"/>
        <v>0</v>
      </c>
      <c r="AZ51" s="202">
        <f t="shared" si="261"/>
        <v>0</v>
      </c>
      <c r="BA51" s="203">
        <f t="shared" si="288"/>
        <v>0</v>
      </c>
      <c r="BB51" s="25"/>
      <c r="BC51" s="51" t="s">
        <v>121</v>
      </c>
      <c r="BD51" s="202">
        <f>$B$3*BD34/1000000</f>
        <v>0.21742815801717327</v>
      </c>
      <c r="BE51" s="202">
        <f t="shared" si="290"/>
        <v>0.97518402403258386</v>
      </c>
      <c r="BF51" s="202">
        <f t="shared" si="291"/>
        <v>0.20171343094907729</v>
      </c>
      <c r="BG51" s="202">
        <f t="shared" si="292"/>
        <v>1.0017313150926079E-2</v>
      </c>
      <c r="BH51" s="202">
        <f t="shared" si="293"/>
        <v>2.7545366217898371E-2</v>
      </c>
      <c r="BI51" s="202">
        <f t="shared" si="262"/>
        <v>1.0006966598319154</v>
      </c>
      <c r="BJ51" s="203">
        <f t="shared" si="294"/>
        <v>0</v>
      </c>
      <c r="BK51" s="25"/>
      <c r="BL51" s="26"/>
    </row>
    <row r="52" spans="1:64" ht="30">
      <c r="A52" s="47"/>
      <c r="B52" s="48" t="s">
        <v>129</v>
      </c>
      <c r="C52" s="48" t="s">
        <v>96</v>
      </c>
      <c r="D52" s="48" t="s">
        <v>130</v>
      </c>
      <c r="E52" s="48" t="s">
        <v>131</v>
      </c>
      <c r="F52" s="49" t="s">
        <v>132</v>
      </c>
      <c r="I52" s="25"/>
      <c r="J52" s="51" t="s">
        <v>122</v>
      </c>
      <c r="K52" s="190">
        <f t="shared" si="263"/>
        <v>0</v>
      </c>
      <c r="L52" s="190">
        <f t="shared" si="254"/>
        <v>0</v>
      </c>
      <c r="M52" s="190">
        <f t="shared" si="255"/>
        <v>0</v>
      </c>
      <c r="N52" s="190">
        <f t="shared" si="256"/>
        <v>0</v>
      </c>
      <c r="O52" s="190">
        <f t="shared" si="264"/>
        <v>0</v>
      </c>
      <c r="P52" s="190">
        <f t="shared" si="257"/>
        <v>0</v>
      </c>
      <c r="Q52" s="191">
        <f t="shared" si="265"/>
        <v>0</v>
      </c>
      <c r="R52" s="50"/>
      <c r="S52" s="51" t="s">
        <v>122</v>
      </c>
      <c r="T52" s="196">
        <f t="shared" si="266"/>
        <v>0</v>
      </c>
      <c r="U52" s="196">
        <f t="shared" si="295"/>
        <v>0</v>
      </c>
      <c r="V52" s="196">
        <f t="shared" si="267"/>
        <v>0</v>
      </c>
      <c r="W52" s="196">
        <f t="shared" si="268"/>
        <v>0</v>
      </c>
      <c r="X52" s="196">
        <f t="shared" si="269"/>
        <v>0</v>
      </c>
      <c r="Y52" s="196">
        <f t="shared" si="258"/>
        <v>0</v>
      </c>
      <c r="Z52" s="197">
        <f t="shared" si="270"/>
        <v>0</v>
      </c>
      <c r="AA52" s="25"/>
      <c r="AB52" s="51" t="s">
        <v>122</v>
      </c>
      <c r="AC52" s="202">
        <f t="shared" si="271"/>
        <v>0</v>
      </c>
      <c r="AD52" s="202">
        <f t="shared" si="272"/>
        <v>0</v>
      </c>
      <c r="AE52" s="202">
        <f t="shared" si="273"/>
        <v>0</v>
      </c>
      <c r="AF52" s="202">
        <f t="shared" si="274"/>
        <v>0</v>
      </c>
      <c r="AG52" s="202">
        <f t="shared" si="275"/>
        <v>0</v>
      </c>
      <c r="AH52" s="202">
        <f t="shared" si="259"/>
        <v>0</v>
      </c>
      <c r="AI52" s="203">
        <f t="shared" si="276"/>
        <v>0</v>
      </c>
      <c r="AJ52" s="25"/>
      <c r="AK52" s="51" t="s">
        <v>122</v>
      </c>
      <c r="AL52" s="206">
        <f t="shared" si="277"/>
        <v>0</v>
      </c>
      <c r="AM52" s="206">
        <f t="shared" si="278"/>
        <v>0</v>
      </c>
      <c r="AN52" s="206">
        <f t="shared" si="279"/>
        <v>0</v>
      </c>
      <c r="AO52" s="206">
        <f t="shared" si="280"/>
        <v>0</v>
      </c>
      <c r="AP52" s="206">
        <f t="shared" si="281"/>
        <v>0</v>
      </c>
      <c r="AQ52" s="206">
        <f t="shared" si="260"/>
        <v>0</v>
      </c>
      <c r="AR52" s="207">
        <f t="shared" si="282"/>
        <v>0</v>
      </c>
      <c r="AS52" s="25"/>
      <c r="AT52" s="51" t="s">
        <v>122</v>
      </c>
      <c r="AU52" s="202">
        <f t="shared" si="283"/>
        <v>0</v>
      </c>
      <c r="AV52" s="202">
        <f t="shared" si="284"/>
        <v>0</v>
      </c>
      <c r="AW52" s="202">
        <f t="shared" si="285"/>
        <v>0</v>
      </c>
      <c r="AX52" s="202">
        <f t="shared" si="286"/>
        <v>0</v>
      </c>
      <c r="AY52" s="202">
        <f t="shared" si="287"/>
        <v>0</v>
      </c>
      <c r="AZ52" s="202">
        <f t="shared" si="261"/>
        <v>0</v>
      </c>
      <c r="BA52" s="203">
        <f t="shared" si="288"/>
        <v>0</v>
      </c>
      <c r="BB52" s="25"/>
      <c r="BC52" s="51" t="s">
        <v>122</v>
      </c>
      <c r="BD52" s="202">
        <f t="shared" si="289"/>
        <v>0.42429267761794281</v>
      </c>
      <c r="BE52" s="202">
        <f t="shared" si="290"/>
        <v>1.8085416506385088</v>
      </c>
      <c r="BF52" s="202">
        <f t="shared" si="291"/>
        <v>0.37369175235210006</v>
      </c>
      <c r="BG52" s="202">
        <f t="shared" si="292"/>
        <v>1.8823323570488919E-2</v>
      </c>
      <c r="BH52" s="202">
        <f t="shared" si="293"/>
        <v>5.1030197259127358E-2</v>
      </c>
      <c r="BI52" s="202">
        <f t="shared" si="262"/>
        <v>1.952774972457245</v>
      </c>
      <c r="BJ52" s="203">
        <f t="shared" si="294"/>
        <v>0</v>
      </c>
      <c r="BK52" s="25"/>
      <c r="BL52" s="26"/>
    </row>
    <row r="53" spans="1:64" ht="15">
      <c r="A53" s="51" t="s">
        <v>133</v>
      </c>
      <c r="B53" s="52"/>
      <c r="C53" s="52"/>
      <c r="D53" s="52"/>
      <c r="E53" s="52"/>
      <c r="F53" s="53"/>
      <c r="I53" s="25"/>
      <c r="J53" s="51" t="s">
        <v>123</v>
      </c>
      <c r="K53" s="190">
        <f t="shared" si="263"/>
        <v>3.2654112085705296E-2</v>
      </c>
      <c r="L53" s="190">
        <f t="shared" si="254"/>
        <v>7.8830834785313789E-2</v>
      </c>
      <c r="M53" s="190">
        <f t="shared" si="255"/>
        <v>1.2584671619962334E-2</v>
      </c>
      <c r="N53" s="190">
        <f t="shared" si="256"/>
        <v>8.4385268561521323E-4</v>
      </c>
      <c r="O53" s="190">
        <f t="shared" si="264"/>
        <v>5.0852411312695437E-3</v>
      </c>
      <c r="P53" s="190">
        <f t="shared" si="257"/>
        <v>2.7727441875096515E-2</v>
      </c>
      <c r="Q53" s="191">
        <f t="shared" si="265"/>
        <v>0</v>
      </c>
      <c r="R53" s="50"/>
      <c r="S53" s="51" t="s">
        <v>123</v>
      </c>
      <c r="T53" s="196">
        <f t="shared" si="266"/>
        <v>3.5802291076690307E-3</v>
      </c>
      <c r="U53" s="196">
        <f t="shared" si="295"/>
        <v>2.2346766679331366E-2</v>
      </c>
      <c r="V53" s="196">
        <f t="shared" si="267"/>
        <v>2.8489956888564641E-4</v>
      </c>
      <c r="W53" s="196">
        <f t="shared" si="268"/>
        <v>7.0960179306946451E-4</v>
      </c>
      <c r="X53" s="196">
        <f t="shared" si="269"/>
        <v>7.3759499183392654E-3</v>
      </c>
      <c r="Y53" s="196">
        <f t="shared" si="258"/>
        <v>2.9216707543762246E-3</v>
      </c>
      <c r="Z53" s="197">
        <f t="shared" si="270"/>
        <v>0</v>
      </c>
      <c r="AA53" s="25"/>
      <c r="AB53" s="51" t="s">
        <v>123</v>
      </c>
      <c r="AC53" s="202">
        <f t="shared" si="271"/>
        <v>0</v>
      </c>
      <c r="AD53" s="202">
        <f t="shared" si="272"/>
        <v>0</v>
      </c>
      <c r="AE53" s="202">
        <f t="shared" si="273"/>
        <v>0</v>
      </c>
      <c r="AF53" s="202">
        <f t="shared" si="274"/>
        <v>0</v>
      </c>
      <c r="AG53" s="202">
        <f t="shared" si="275"/>
        <v>0</v>
      </c>
      <c r="AH53" s="202">
        <f t="shared" si="259"/>
        <v>0</v>
      </c>
      <c r="AI53" s="203">
        <f t="shared" si="276"/>
        <v>0</v>
      </c>
      <c r="AJ53" s="25"/>
      <c r="AK53" s="51" t="s">
        <v>123</v>
      </c>
      <c r="AL53" s="206">
        <f t="shared" si="277"/>
        <v>0</v>
      </c>
      <c r="AM53" s="206">
        <f t="shared" si="278"/>
        <v>0</v>
      </c>
      <c r="AN53" s="206">
        <f t="shared" si="279"/>
        <v>0</v>
      </c>
      <c r="AO53" s="206">
        <f t="shared" si="280"/>
        <v>0</v>
      </c>
      <c r="AP53" s="206">
        <f t="shared" si="281"/>
        <v>0</v>
      </c>
      <c r="AQ53" s="206">
        <f t="shared" si="260"/>
        <v>0</v>
      </c>
      <c r="AR53" s="207">
        <f t="shared" si="282"/>
        <v>0</v>
      </c>
      <c r="AS53" s="25"/>
      <c r="AT53" s="51" t="s">
        <v>123</v>
      </c>
      <c r="AU53" s="202">
        <f t="shared" si="283"/>
        <v>0</v>
      </c>
      <c r="AV53" s="202">
        <f t="shared" si="284"/>
        <v>0</v>
      </c>
      <c r="AW53" s="202">
        <f t="shared" si="285"/>
        <v>0</v>
      </c>
      <c r="AX53" s="202">
        <f t="shared" si="286"/>
        <v>0</v>
      </c>
      <c r="AY53" s="202">
        <f t="shared" si="287"/>
        <v>0</v>
      </c>
      <c r="AZ53" s="202">
        <f t="shared" si="261"/>
        <v>0</v>
      </c>
      <c r="BA53" s="203">
        <f t="shared" si="288"/>
        <v>0</v>
      </c>
      <c r="BB53" s="25"/>
      <c r="BC53" s="51" t="s">
        <v>123</v>
      </c>
      <c r="BD53" s="202">
        <f t="shared" si="289"/>
        <v>0</v>
      </c>
      <c r="BE53" s="202">
        <f t="shared" si="290"/>
        <v>0</v>
      </c>
      <c r="BF53" s="202">
        <f t="shared" si="291"/>
        <v>0</v>
      </c>
      <c r="BG53" s="202">
        <f t="shared" si="292"/>
        <v>0</v>
      </c>
      <c r="BH53" s="202">
        <f t="shared" si="293"/>
        <v>0</v>
      </c>
      <c r="BI53" s="202">
        <f t="shared" si="262"/>
        <v>0</v>
      </c>
      <c r="BJ53" s="203">
        <f t="shared" si="294"/>
        <v>0</v>
      </c>
      <c r="BK53" s="25"/>
      <c r="BL53" s="26"/>
    </row>
    <row r="54" spans="1:64" ht="15">
      <c r="A54" s="51" t="s">
        <v>100</v>
      </c>
      <c r="B54" s="52"/>
      <c r="C54" s="52"/>
      <c r="D54" s="52"/>
      <c r="E54" s="52"/>
      <c r="F54" s="53"/>
      <c r="I54" s="25"/>
      <c r="J54" s="51" t="s">
        <v>124</v>
      </c>
      <c r="K54" s="190">
        <f t="shared" si="263"/>
        <v>6479.8002855728146</v>
      </c>
      <c r="L54" s="190">
        <f t="shared" si="254"/>
        <v>15031.920650362847</v>
      </c>
      <c r="M54" s="190">
        <f t="shared" si="255"/>
        <v>2497.6396942480055</v>
      </c>
      <c r="N54" s="190">
        <f t="shared" si="256"/>
        <v>167.45201500864229</v>
      </c>
      <c r="O54" s="190">
        <f t="shared" si="264"/>
        <v>1009.3542658947558</v>
      </c>
      <c r="P54" s="190">
        <f t="shared" si="257"/>
        <v>5514.070364582979</v>
      </c>
      <c r="Q54" s="191">
        <f t="shared" si="265"/>
        <v>0</v>
      </c>
      <c r="R54" s="50"/>
      <c r="S54" s="51" t="s">
        <v>124</v>
      </c>
      <c r="T54" s="196">
        <f t="shared" si="266"/>
        <v>355.22585094328133</v>
      </c>
      <c r="U54" s="196">
        <f t="shared" si="295"/>
        <v>6921.5047531784958</v>
      </c>
      <c r="V54" s="196">
        <f t="shared" si="267"/>
        <v>42.008208181809657</v>
      </c>
      <c r="W54" s="196">
        <f t="shared" si="268"/>
        <v>70.405799024311733</v>
      </c>
      <c r="X54" s="196">
        <f t="shared" si="269"/>
        <v>533.44976046100464</v>
      </c>
      <c r="Y54" s="196">
        <f t="shared" si="258"/>
        <v>437.87398845096789</v>
      </c>
      <c r="Z54" s="197">
        <f t="shared" si="270"/>
        <v>0</v>
      </c>
      <c r="AA54" s="25"/>
      <c r="AB54" s="51" t="s">
        <v>124</v>
      </c>
      <c r="AC54" s="202">
        <f t="shared" si="271"/>
        <v>0</v>
      </c>
      <c r="AD54" s="202">
        <f t="shared" si="272"/>
        <v>0</v>
      </c>
      <c r="AE54" s="202">
        <f t="shared" si="273"/>
        <v>0</v>
      </c>
      <c r="AF54" s="202">
        <f t="shared" si="274"/>
        <v>0</v>
      </c>
      <c r="AG54" s="202">
        <f t="shared" si="275"/>
        <v>0</v>
      </c>
      <c r="AH54" s="202">
        <f t="shared" si="259"/>
        <v>0</v>
      </c>
      <c r="AI54" s="203">
        <f t="shared" si="276"/>
        <v>0</v>
      </c>
      <c r="AJ54" s="25"/>
      <c r="AK54" s="51" t="s">
        <v>124</v>
      </c>
      <c r="AL54" s="206">
        <f t="shared" si="277"/>
        <v>0</v>
      </c>
      <c r="AM54" s="206">
        <f t="shared" si="278"/>
        <v>0</v>
      </c>
      <c r="AN54" s="206">
        <f t="shared" si="279"/>
        <v>0</v>
      </c>
      <c r="AO54" s="206">
        <f t="shared" si="280"/>
        <v>0</v>
      </c>
      <c r="AP54" s="206">
        <f t="shared" si="281"/>
        <v>0</v>
      </c>
      <c r="AQ54" s="206">
        <f t="shared" si="260"/>
        <v>0</v>
      </c>
      <c r="AR54" s="207">
        <f t="shared" si="282"/>
        <v>0</v>
      </c>
      <c r="AS54" s="25"/>
      <c r="AT54" s="51" t="s">
        <v>124</v>
      </c>
      <c r="AU54" s="202">
        <f t="shared" si="283"/>
        <v>0</v>
      </c>
      <c r="AV54" s="202">
        <f t="shared" si="284"/>
        <v>0</v>
      </c>
      <c r="AW54" s="202">
        <f t="shared" si="285"/>
        <v>0</v>
      </c>
      <c r="AX54" s="202">
        <f t="shared" si="286"/>
        <v>0</v>
      </c>
      <c r="AY54" s="202">
        <f t="shared" si="287"/>
        <v>0</v>
      </c>
      <c r="AZ54" s="202">
        <f t="shared" si="261"/>
        <v>0</v>
      </c>
      <c r="BA54" s="203">
        <f t="shared" si="288"/>
        <v>0</v>
      </c>
      <c r="BB54" s="25"/>
      <c r="BC54" s="51" t="s">
        <v>124</v>
      </c>
      <c r="BD54" s="202">
        <f t="shared" si="289"/>
        <v>0</v>
      </c>
      <c r="BE54" s="202">
        <f t="shared" si="290"/>
        <v>0</v>
      </c>
      <c r="BF54" s="202">
        <f t="shared" si="291"/>
        <v>0</v>
      </c>
      <c r="BG54" s="202">
        <f t="shared" si="292"/>
        <v>0</v>
      </c>
      <c r="BH54" s="202">
        <f t="shared" si="293"/>
        <v>0</v>
      </c>
      <c r="BI54" s="202">
        <f t="shared" si="262"/>
        <v>0</v>
      </c>
      <c r="BJ54" s="203">
        <f t="shared" si="294"/>
        <v>0</v>
      </c>
      <c r="BK54" s="25"/>
      <c r="BL54" s="26"/>
    </row>
    <row r="55" spans="1:64" ht="15.75" thickBot="1">
      <c r="A55" s="51" t="s">
        <v>134</v>
      </c>
      <c r="B55" s="52"/>
      <c r="C55" s="52"/>
      <c r="D55" s="52"/>
      <c r="E55" s="52"/>
      <c r="F55" s="53"/>
      <c r="I55" s="25"/>
      <c r="J55" s="55" t="s">
        <v>125</v>
      </c>
      <c r="K55" s="192">
        <f t="shared" si="263"/>
        <v>2040.8820089917062</v>
      </c>
      <c r="L55" s="192">
        <f t="shared" si="254"/>
        <v>4819.6555078614529</v>
      </c>
      <c r="M55" s="192">
        <f t="shared" si="255"/>
        <v>786.77362158925064</v>
      </c>
      <c r="N55" s="192">
        <f t="shared" si="256"/>
        <v>52.740792966952668</v>
      </c>
      <c r="O55" s="192">
        <f t="shared" si="264"/>
        <v>317.91182232900803</v>
      </c>
      <c r="P55" s="190">
        <f t="shared" si="257"/>
        <v>1736.9497823351664</v>
      </c>
      <c r="Q55" s="193">
        <f t="shared" si="265"/>
        <v>0</v>
      </c>
      <c r="R55" s="50"/>
      <c r="S55" s="55" t="s">
        <v>125</v>
      </c>
      <c r="T55" s="198">
        <f t="shared" si="266"/>
        <v>111.88216203633904</v>
      </c>
      <c r="U55" s="198">
        <f t="shared" si="295"/>
        <v>2204.1155311594393</v>
      </c>
      <c r="V55" s="198">
        <f t="shared" si="267"/>
        <v>13.234774135827179</v>
      </c>
      <c r="W55" s="198">
        <f t="shared" si="268"/>
        <v>22.175054990738612</v>
      </c>
      <c r="X55" s="198">
        <f t="shared" si="269"/>
        <v>168.01567788290961</v>
      </c>
      <c r="Y55" s="198">
        <f t="shared" si="258"/>
        <v>138.90689160389331</v>
      </c>
      <c r="Z55" s="199">
        <f t="shared" si="270"/>
        <v>0</v>
      </c>
      <c r="AA55" s="25"/>
      <c r="AB55" s="55" t="s">
        <v>125</v>
      </c>
      <c r="AC55" s="204">
        <f t="shared" si="271"/>
        <v>0</v>
      </c>
      <c r="AD55" s="204">
        <f t="shared" si="272"/>
        <v>0</v>
      </c>
      <c r="AE55" s="204">
        <f t="shared" si="273"/>
        <v>0</v>
      </c>
      <c r="AF55" s="204">
        <f t="shared" si="274"/>
        <v>0</v>
      </c>
      <c r="AG55" s="204">
        <f t="shared" si="275"/>
        <v>0</v>
      </c>
      <c r="AH55" s="204">
        <f t="shared" si="259"/>
        <v>0</v>
      </c>
      <c r="AI55" s="205">
        <f t="shared" si="276"/>
        <v>0</v>
      </c>
      <c r="AJ55" s="25"/>
      <c r="AK55" s="55" t="s">
        <v>125</v>
      </c>
      <c r="AL55" s="208">
        <f t="shared" si="277"/>
        <v>0</v>
      </c>
      <c r="AM55" s="208">
        <f t="shared" si="278"/>
        <v>0</v>
      </c>
      <c r="AN55" s="208">
        <f t="shared" si="279"/>
        <v>0</v>
      </c>
      <c r="AO55" s="208">
        <f t="shared" si="280"/>
        <v>0</v>
      </c>
      <c r="AP55" s="208">
        <f t="shared" si="281"/>
        <v>0</v>
      </c>
      <c r="AQ55" s="208">
        <f t="shared" si="260"/>
        <v>0</v>
      </c>
      <c r="AR55" s="209">
        <f t="shared" si="282"/>
        <v>0</v>
      </c>
      <c r="AS55" s="25"/>
      <c r="AT55" s="55" t="s">
        <v>125</v>
      </c>
      <c r="AU55" s="204">
        <f t="shared" si="283"/>
        <v>0</v>
      </c>
      <c r="AV55" s="204">
        <f t="shared" si="284"/>
        <v>0</v>
      </c>
      <c r="AW55" s="204">
        <f t="shared" si="285"/>
        <v>0</v>
      </c>
      <c r="AX55" s="204">
        <f t="shared" si="286"/>
        <v>0</v>
      </c>
      <c r="AY55" s="204">
        <f t="shared" si="287"/>
        <v>0</v>
      </c>
      <c r="AZ55" s="204">
        <f t="shared" si="261"/>
        <v>0</v>
      </c>
      <c r="BA55" s="205">
        <f t="shared" si="288"/>
        <v>0</v>
      </c>
      <c r="BB55" s="25"/>
      <c r="BC55" s="55" t="s">
        <v>125</v>
      </c>
      <c r="BD55" s="204">
        <f t="shared" si="289"/>
        <v>0</v>
      </c>
      <c r="BE55" s="204">
        <f t="shared" si="290"/>
        <v>0</v>
      </c>
      <c r="BF55" s="204">
        <f t="shared" si="291"/>
        <v>0</v>
      </c>
      <c r="BG55" s="204">
        <f t="shared" si="292"/>
        <v>0</v>
      </c>
      <c r="BH55" s="204">
        <f t="shared" si="293"/>
        <v>0</v>
      </c>
      <c r="BI55" s="204">
        <f t="shared" si="262"/>
        <v>0</v>
      </c>
      <c r="BJ55" s="205">
        <f t="shared" si="294"/>
        <v>0</v>
      </c>
      <c r="BK55" s="25"/>
      <c r="BL55" s="26"/>
    </row>
    <row r="56" spans="1:64" ht="15.75" thickBot="1">
      <c r="A56" s="51" t="s">
        <v>99</v>
      </c>
      <c r="B56" s="52"/>
      <c r="C56" s="52"/>
      <c r="D56" s="52"/>
      <c r="E56" s="52"/>
      <c r="F56" s="53"/>
      <c r="I56" s="25"/>
      <c r="J56" s="58" t="s">
        <v>126</v>
      </c>
      <c r="K56" s="194">
        <f>SUM(K42:K53)</f>
        <v>64.769698460030227</v>
      </c>
      <c r="L56" s="194">
        <f t="shared" ref="L56:Q56" si="297">SUM(L42:L53)</f>
        <v>59.749923703727148</v>
      </c>
      <c r="M56" s="194">
        <f t="shared" si="297"/>
        <v>15.996136555039275</v>
      </c>
      <c r="N56" s="194">
        <f t="shared" si="297"/>
        <v>16.866280095478409</v>
      </c>
      <c r="O56" s="194">
        <f t="shared" si="297"/>
        <v>9.6846758815238019</v>
      </c>
      <c r="P56" s="194">
        <f t="shared" si="297"/>
        <v>68.76264334992419</v>
      </c>
      <c r="Q56" s="195">
        <f t="shared" si="297"/>
        <v>0</v>
      </c>
      <c r="R56" s="25"/>
      <c r="S56" s="58" t="s">
        <v>126</v>
      </c>
      <c r="T56" s="200">
        <f>SUM(T42:T53)</f>
        <v>15.287697106413024</v>
      </c>
      <c r="U56" s="200">
        <f t="shared" ref="U56:Z56" si="298">SUM(U42:U53)</f>
        <v>807.54327282592146</v>
      </c>
      <c r="V56" s="200">
        <f t="shared" si="298"/>
        <v>1.4036809119183205</v>
      </c>
      <c r="W56" s="200">
        <f t="shared" si="298"/>
        <v>88.913847140176898</v>
      </c>
      <c r="X56" s="200">
        <f t="shared" si="298"/>
        <v>38.657096564442654</v>
      </c>
      <c r="Y56" s="200">
        <f t="shared" si="298"/>
        <v>48.22291029897444</v>
      </c>
      <c r="Z56" s="201">
        <f t="shared" si="298"/>
        <v>0</v>
      </c>
      <c r="AA56" s="25"/>
      <c r="AB56" s="58" t="s">
        <v>126</v>
      </c>
      <c r="AC56" s="200">
        <f>SUM(AC42:AC53)</f>
        <v>0</v>
      </c>
      <c r="AD56" s="200">
        <f t="shared" ref="AD56:AI56" si="299">SUM(AD42:AD53)</f>
        <v>0.41844540143708014</v>
      </c>
      <c r="AE56" s="200">
        <f t="shared" si="299"/>
        <v>0</v>
      </c>
      <c r="AF56" s="200">
        <f t="shared" si="299"/>
        <v>7.7791675334912394E-2</v>
      </c>
      <c r="AG56" s="200">
        <f t="shared" si="299"/>
        <v>0</v>
      </c>
      <c r="AH56" s="200">
        <f t="shared" si="299"/>
        <v>0.55169530217996365</v>
      </c>
      <c r="AI56" s="201">
        <f t="shared" si="299"/>
        <v>0</v>
      </c>
      <c r="AJ56" s="25"/>
      <c r="AK56" s="58" t="s">
        <v>126</v>
      </c>
      <c r="AL56" s="194">
        <f>SUM(AL42:AL53)</f>
        <v>0</v>
      </c>
      <c r="AM56" s="194">
        <f t="shared" ref="AM56:AR56" si="300">SUM(AM42:AM53)</f>
        <v>10.804643746439805</v>
      </c>
      <c r="AN56" s="194">
        <f t="shared" si="300"/>
        <v>0</v>
      </c>
      <c r="AO56" s="194">
        <f t="shared" si="300"/>
        <v>1.1625870164462715</v>
      </c>
      <c r="AP56" s="194">
        <f t="shared" si="300"/>
        <v>0</v>
      </c>
      <c r="AQ56" s="194">
        <f t="shared" si="300"/>
        <v>2.7730276127188906</v>
      </c>
      <c r="AR56" s="195">
        <f t="shared" si="300"/>
        <v>0</v>
      </c>
      <c r="AS56" s="25"/>
      <c r="AT56" s="58" t="s">
        <v>126</v>
      </c>
      <c r="AU56" s="200">
        <f>SUM(AU42:AU53)</f>
        <v>0</v>
      </c>
      <c r="AV56" s="200">
        <f t="shared" ref="AV56:BA56" si="301">SUM(AV42:AV53)</f>
        <v>4.6530921648579389</v>
      </c>
      <c r="AW56" s="200">
        <f t="shared" si="301"/>
        <v>0</v>
      </c>
      <c r="AX56" s="200">
        <f t="shared" si="301"/>
        <v>0.22239606437298093</v>
      </c>
      <c r="AY56" s="200">
        <f t="shared" si="301"/>
        <v>0</v>
      </c>
      <c r="AZ56" s="200">
        <f t="shared" si="301"/>
        <v>0.21839937969514966</v>
      </c>
      <c r="BA56" s="201">
        <f t="shared" si="301"/>
        <v>0</v>
      </c>
      <c r="BB56" s="25"/>
      <c r="BC56" s="58" t="s">
        <v>126</v>
      </c>
      <c r="BD56" s="200">
        <f>SUM(BD42:BD53)</f>
        <v>0.64172083563511606</v>
      </c>
      <c r="BE56" s="200">
        <f t="shared" ref="BE56:BJ56" si="302">SUM(BE42:BE53)</f>
        <v>2.7837256746710928</v>
      </c>
      <c r="BF56" s="200">
        <f t="shared" si="302"/>
        <v>0.57540518330117729</v>
      </c>
      <c r="BG56" s="200">
        <f t="shared" si="302"/>
        <v>2.8840636721415E-2</v>
      </c>
      <c r="BH56" s="200">
        <f t="shared" si="302"/>
        <v>7.8575563477025726E-2</v>
      </c>
      <c r="BI56" s="200">
        <f t="shared" si="302"/>
        <v>2.9534716322891601</v>
      </c>
      <c r="BJ56" s="201">
        <f t="shared" si="302"/>
        <v>0</v>
      </c>
      <c r="BK56" s="25"/>
      <c r="BL56" s="26"/>
    </row>
    <row r="57" spans="1:64" ht="15.75" thickBot="1">
      <c r="A57" s="54" t="s">
        <v>135</v>
      </c>
      <c r="B57" s="59"/>
      <c r="C57" s="59"/>
      <c r="D57" s="59"/>
      <c r="E57" s="59"/>
      <c r="F57" s="60"/>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6"/>
    </row>
    <row r="58" spans="1:64">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6"/>
    </row>
    <row r="59" spans="1:64">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pans="1:64">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pans="1:64">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pans="1:64" ht="18.600000000000001" customHeight="1">
      <c r="C62" t="s">
        <v>136</v>
      </c>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pans="1:64">
      <c r="C63" t="s">
        <v>91</v>
      </c>
      <c r="D63">
        <v>0.20150000000000001</v>
      </c>
      <c r="F63" s="61"/>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pans="1:64">
      <c r="C64" t="s">
        <v>137</v>
      </c>
      <c r="D64">
        <v>0.9</v>
      </c>
      <c r="F64" s="61"/>
    </row>
    <row r="65" spans="3:4">
      <c r="C65" t="s">
        <v>94</v>
      </c>
      <c r="D65">
        <v>1.2</v>
      </c>
    </row>
    <row r="66" spans="3:4">
      <c r="C66" t="s">
        <v>90</v>
      </c>
      <c r="D66">
        <v>1.2</v>
      </c>
    </row>
  </sheetData>
  <mergeCells count="16">
    <mergeCell ref="A1:O1"/>
    <mergeCell ref="A12:H12"/>
    <mergeCell ref="J23:Q23"/>
    <mergeCell ref="S23:Z23"/>
    <mergeCell ref="AB23:AI23"/>
    <mergeCell ref="A51:F51"/>
    <mergeCell ref="AT23:BA23"/>
    <mergeCell ref="BC23:BJ23"/>
    <mergeCell ref="A32:H32"/>
    <mergeCell ref="J40:Q40"/>
    <mergeCell ref="S40:Z40"/>
    <mergeCell ref="AB40:AI40"/>
    <mergeCell ref="AK40:AR40"/>
    <mergeCell ref="AT40:BA40"/>
    <mergeCell ref="BC40:BJ40"/>
    <mergeCell ref="AK23:AR23"/>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13</vt:i4>
      </vt:variant>
    </vt:vector>
  </HeadingPairs>
  <TitlesOfParts>
    <vt:vector size="13" baseType="lpstr">
      <vt:lpstr>Money</vt:lpstr>
      <vt:lpstr>Area</vt:lpstr>
      <vt:lpstr>PVEmissions</vt:lpstr>
      <vt:lpstr>Polutant Register - GHG</vt:lpstr>
      <vt:lpstr>Construction</vt:lpstr>
      <vt:lpstr>Population</vt:lpstr>
      <vt:lpstr>Materials</vt:lpstr>
      <vt:lpstr>Food</vt:lpstr>
      <vt:lpstr>TransportationConsumption</vt:lpstr>
      <vt:lpstr>FuelProductionEmissionsForTrans</vt:lpstr>
      <vt:lpstr>Water</vt:lpstr>
      <vt:lpstr>ElectricityConsumption</vt:lpstr>
      <vt:lpstr>ElectricityManufactureEmissions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‏‏משתמש Windows</dc:creator>
  <cp:lastModifiedBy>Lidor Tzur</cp:lastModifiedBy>
  <dcterms:created xsi:type="dcterms:W3CDTF">2024-09-14T11:08:04Z</dcterms:created>
  <dcterms:modified xsi:type="dcterms:W3CDTF">2024-10-26T19:25:52Z</dcterms:modified>
</cp:coreProperties>
</file>