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talco\Desktop\System-1\"/>
    </mc:Choice>
  </mc:AlternateContent>
  <xr:revisionPtr revIDLastSave="0" documentId="13_ncr:1_{F0C219CC-F3EF-475C-BD1F-217DB31E0A79}" xr6:coauthVersionLast="47" xr6:coauthVersionMax="47" xr10:uidLastSave="{00000000-0000-0000-0000-000000000000}"/>
  <bookViews>
    <workbookView xWindow="28680" yWindow="-120" windowWidth="29040" windowHeight="15840" tabRatio="719" xr2:uid="{00000000-000D-0000-FFFF-FFFF00000000}"/>
  </bookViews>
  <sheets>
    <sheet name="Arad" sheetId="1" r:id="rId1"/>
    <sheet name="Beersheba" sheetId="2" r:id="rId2"/>
    <sheet name="BesorFarm" sheetId="3" r:id="rId3"/>
    <sheet name="Eilat" sheetId="4" r:id="rId4"/>
    <sheet name="Haifa" sheetId="5" r:id="rId5"/>
    <sheet name="Hatzeva" sheetId="6" r:id="rId6"/>
    <sheet name="Jerusalem" sheetId="7" r:id="rId7"/>
    <sheet name="MitzpeRamon" sheetId="8" r:id="rId8"/>
    <sheet name="SedeBoqer" sheetId="9" r:id="rId9"/>
    <sheet name="Sedom" sheetId="10" r:id="rId10"/>
    <sheet name="TelAviv" sheetId="11" r:id="rId11"/>
    <sheet name="Yotvata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" i="12" l="1"/>
  <c r="W3" i="12"/>
  <c r="W4" i="12"/>
  <c r="W5" i="12"/>
  <c r="W6" i="12"/>
  <c r="W7" i="12"/>
  <c r="W8" i="12"/>
  <c r="W9" i="12"/>
  <c r="W10" i="12"/>
  <c r="W11" i="12"/>
  <c r="W12" i="12"/>
  <c r="W13" i="12"/>
  <c r="V2" i="12"/>
  <c r="V3" i="12"/>
  <c r="V4" i="12"/>
  <c r="V5" i="12"/>
  <c r="V6" i="12"/>
  <c r="V7" i="12"/>
  <c r="V8" i="12"/>
  <c r="V9" i="12"/>
  <c r="V10" i="12"/>
  <c r="V11" i="12"/>
  <c r="V12" i="12"/>
  <c r="V13" i="12"/>
  <c r="D14" i="12"/>
  <c r="E14" i="12"/>
  <c r="F14" i="12"/>
  <c r="G14" i="12"/>
  <c r="V14" i="12" s="1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C14" i="12"/>
  <c r="V2" i="11"/>
  <c r="W2" i="11" s="1"/>
  <c r="V3" i="11"/>
  <c r="W3" i="11" s="1"/>
  <c r="V4" i="11"/>
  <c r="W4" i="11" s="1"/>
  <c r="V5" i="11"/>
  <c r="W5" i="11" s="1"/>
  <c r="V6" i="11"/>
  <c r="W6" i="11" s="1"/>
  <c r="V7" i="11"/>
  <c r="W7" i="11" s="1"/>
  <c r="V8" i="11"/>
  <c r="W8" i="11" s="1"/>
  <c r="V9" i="11"/>
  <c r="W9" i="11" s="1"/>
  <c r="V10" i="11"/>
  <c r="W10" i="11" s="1"/>
  <c r="V11" i="11"/>
  <c r="W11" i="11" s="1"/>
  <c r="V12" i="11"/>
  <c r="W12" i="11" s="1"/>
  <c r="V13" i="11"/>
  <c r="W13" i="11" s="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G14" i="11"/>
  <c r="V14" i="11" s="1"/>
  <c r="W14" i="11" s="1"/>
  <c r="W2" i="10"/>
  <c r="W3" i="10"/>
  <c r="W4" i="10"/>
  <c r="W5" i="10"/>
  <c r="W6" i="10"/>
  <c r="W7" i="10"/>
  <c r="W8" i="10"/>
  <c r="W9" i="10"/>
  <c r="W10" i="10"/>
  <c r="W11" i="10"/>
  <c r="W12" i="10"/>
  <c r="W13" i="10"/>
  <c r="V2" i="10"/>
  <c r="V3" i="10"/>
  <c r="V4" i="10"/>
  <c r="V5" i="10"/>
  <c r="V6" i="10"/>
  <c r="V7" i="10"/>
  <c r="V8" i="10"/>
  <c r="V9" i="10"/>
  <c r="V10" i="10"/>
  <c r="V11" i="10"/>
  <c r="V12" i="10"/>
  <c r="V13" i="10"/>
  <c r="C14" i="10"/>
  <c r="W14" i="10" s="1"/>
  <c r="D14" i="10"/>
  <c r="I14" i="10"/>
  <c r="J14" i="10"/>
  <c r="K14" i="10"/>
  <c r="L14" i="10"/>
  <c r="M14" i="10"/>
  <c r="N14" i="10"/>
  <c r="O14" i="10"/>
  <c r="P14" i="10"/>
  <c r="R14" i="10"/>
  <c r="S14" i="10"/>
  <c r="T14" i="10"/>
  <c r="U14" i="10"/>
  <c r="V2" i="9"/>
  <c r="W2" i="9" s="1"/>
  <c r="V3" i="9"/>
  <c r="W3" i="9" s="1"/>
  <c r="V4" i="9"/>
  <c r="W4" i="9" s="1"/>
  <c r="V5" i="9"/>
  <c r="W5" i="9" s="1"/>
  <c r="V6" i="9"/>
  <c r="W6" i="9" s="1"/>
  <c r="V7" i="9"/>
  <c r="W7" i="9" s="1"/>
  <c r="V8" i="9"/>
  <c r="W8" i="9" s="1"/>
  <c r="V9" i="9"/>
  <c r="W9" i="9" s="1"/>
  <c r="V10" i="9"/>
  <c r="W10" i="9" s="1"/>
  <c r="V11" i="9"/>
  <c r="W11" i="9" s="1"/>
  <c r="V12" i="9"/>
  <c r="W12" i="9" s="1"/>
  <c r="V13" i="9"/>
  <c r="W13" i="9" s="1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B14" i="9"/>
  <c r="W2" i="8"/>
  <c r="W3" i="8"/>
  <c r="W4" i="8"/>
  <c r="W5" i="8"/>
  <c r="W6" i="8"/>
  <c r="W7" i="8"/>
  <c r="W8" i="8"/>
  <c r="W9" i="8"/>
  <c r="W10" i="8"/>
  <c r="W11" i="8"/>
  <c r="W12" i="8"/>
  <c r="W13" i="8"/>
  <c r="V2" i="8"/>
  <c r="V3" i="8"/>
  <c r="V4" i="8"/>
  <c r="V5" i="8"/>
  <c r="V6" i="8"/>
  <c r="V7" i="8"/>
  <c r="V8" i="8"/>
  <c r="V9" i="8"/>
  <c r="V10" i="8"/>
  <c r="V11" i="8"/>
  <c r="V12" i="8"/>
  <c r="V13" i="8"/>
  <c r="M14" i="8"/>
  <c r="N14" i="8"/>
  <c r="O14" i="8"/>
  <c r="W14" i="8" s="1"/>
  <c r="P14" i="8"/>
  <c r="V14" i="8" s="1"/>
  <c r="Q14" i="8"/>
  <c r="R14" i="8"/>
  <c r="S14" i="8"/>
  <c r="T14" i="8"/>
  <c r="K14" i="8"/>
  <c r="W2" i="7"/>
  <c r="W3" i="7"/>
  <c r="W4" i="7"/>
  <c r="W5" i="7"/>
  <c r="W6" i="7"/>
  <c r="W7" i="7"/>
  <c r="W8" i="7"/>
  <c r="W9" i="7"/>
  <c r="W10" i="7"/>
  <c r="W11" i="7"/>
  <c r="W12" i="7"/>
  <c r="W13" i="7"/>
  <c r="V2" i="7"/>
  <c r="V3" i="7"/>
  <c r="V4" i="7"/>
  <c r="V5" i="7"/>
  <c r="V6" i="7"/>
  <c r="V7" i="7"/>
  <c r="V8" i="7"/>
  <c r="V9" i="7"/>
  <c r="V10" i="7"/>
  <c r="V11" i="7"/>
  <c r="V12" i="7"/>
  <c r="V13" i="7"/>
  <c r="H14" i="7"/>
  <c r="W14" i="7" s="1"/>
  <c r="I14" i="7"/>
  <c r="J14" i="7"/>
  <c r="K14" i="7"/>
  <c r="L14" i="7"/>
  <c r="M14" i="7"/>
  <c r="N14" i="7"/>
  <c r="O14" i="7"/>
  <c r="P14" i="7"/>
  <c r="R14" i="7"/>
  <c r="S14" i="7"/>
  <c r="T14" i="7"/>
  <c r="U14" i="7"/>
  <c r="G14" i="7"/>
  <c r="W2" i="6"/>
  <c r="W3" i="6"/>
  <c r="W4" i="6"/>
  <c r="W5" i="6"/>
  <c r="W6" i="6"/>
  <c r="W7" i="6"/>
  <c r="W8" i="6"/>
  <c r="W9" i="6"/>
  <c r="W10" i="6"/>
  <c r="W11" i="6"/>
  <c r="W12" i="6"/>
  <c r="W13" i="6"/>
  <c r="V2" i="6"/>
  <c r="V3" i="6"/>
  <c r="V4" i="6"/>
  <c r="V5" i="6"/>
  <c r="V6" i="6"/>
  <c r="V7" i="6"/>
  <c r="V8" i="6"/>
  <c r="V9" i="6"/>
  <c r="V10" i="6"/>
  <c r="V11" i="6"/>
  <c r="V12" i="6"/>
  <c r="V13" i="6"/>
  <c r="M14" i="6"/>
  <c r="H14" i="6"/>
  <c r="I14" i="6"/>
  <c r="W14" i="6" s="1"/>
  <c r="J14" i="6"/>
  <c r="V14" i="6" s="1"/>
  <c r="K14" i="6"/>
  <c r="G14" i="6"/>
  <c r="W14" i="12" l="1"/>
  <c r="V14" i="7"/>
  <c r="V14" i="9"/>
  <c r="W14" i="9" s="1"/>
  <c r="V14" i="10"/>
  <c r="W2" i="5"/>
  <c r="W3" i="5"/>
  <c r="W4" i="5"/>
  <c r="W5" i="5"/>
  <c r="W6" i="5"/>
  <c r="W7" i="5"/>
  <c r="W8" i="5"/>
  <c r="W9" i="5"/>
  <c r="W10" i="5"/>
  <c r="W11" i="5"/>
  <c r="W12" i="5"/>
  <c r="W13" i="5"/>
  <c r="V2" i="5"/>
  <c r="V3" i="5"/>
  <c r="V4" i="5"/>
  <c r="V5" i="5"/>
  <c r="V6" i="5"/>
  <c r="V7" i="5"/>
  <c r="V8" i="5"/>
  <c r="V9" i="5"/>
  <c r="V10" i="5"/>
  <c r="V11" i="5"/>
  <c r="V12" i="5"/>
  <c r="V13" i="5"/>
  <c r="H14" i="5"/>
  <c r="V14" i="5" s="1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G14" i="5"/>
  <c r="W14" i="5" s="1"/>
  <c r="W2" i="4"/>
  <c r="W3" i="4"/>
  <c r="W4" i="4"/>
  <c r="W5" i="4"/>
  <c r="W6" i="4"/>
  <c r="W7" i="4"/>
  <c r="W8" i="4"/>
  <c r="W9" i="4"/>
  <c r="W10" i="4"/>
  <c r="W11" i="4"/>
  <c r="W12" i="4"/>
  <c r="W13" i="4"/>
  <c r="V2" i="4"/>
  <c r="V3" i="4"/>
  <c r="V4" i="4"/>
  <c r="V5" i="4"/>
  <c r="V6" i="4"/>
  <c r="V7" i="4"/>
  <c r="V8" i="4"/>
  <c r="V9" i="4"/>
  <c r="V10" i="4"/>
  <c r="V11" i="4"/>
  <c r="V12" i="4"/>
  <c r="V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B14" i="4"/>
  <c r="W14" i="4" s="1"/>
  <c r="W2" i="3"/>
  <c r="W3" i="3"/>
  <c r="W4" i="3"/>
  <c r="W5" i="3"/>
  <c r="W6" i="3"/>
  <c r="W7" i="3"/>
  <c r="W8" i="3"/>
  <c r="W9" i="3"/>
  <c r="W10" i="3"/>
  <c r="W11" i="3"/>
  <c r="W12" i="3"/>
  <c r="W13" i="3"/>
  <c r="G14" i="3"/>
  <c r="H14" i="3"/>
  <c r="I14" i="3"/>
  <c r="J14" i="3"/>
  <c r="W14" i="3" s="1"/>
  <c r="K14" i="3"/>
  <c r="L14" i="3"/>
  <c r="M14" i="3"/>
  <c r="N14" i="3"/>
  <c r="O14" i="3"/>
  <c r="R14" i="3"/>
  <c r="S14" i="3"/>
  <c r="T14" i="3"/>
  <c r="U14" i="3"/>
  <c r="F14" i="3"/>
  <c r="V2" i="3"/>
  <c r="V3" i="3"/>
  <c r="V4" i="3"/>
  <c r="V5" i="3"/>
  <c r="V6" i="3"/>
  <c r="V7" i="3"/>
  <c r="V8" i="3"/>
  <c r="V9" i="3"/>
  <c r="V10" i="3"/>
  <c r="V11" i="3"/>
  <c r="V12" i="3"/>
  <c r="V13" i="3"/>
  <c r="W2" i="2"/>
  <c r="W3" i="2"/>
  <c r="W4" i="2"/>
  <c r="W5" i="2"/>
  <c r="W6" i="2"/>
  <c r="W7" i="2"/>
  <c r="W8" i="2"/>
  <c r="W9" i="2"/>
  <c r="W10" i="2"/>
  <c r="W11" i="2"/>
  <c r="W12" i="2"/>
  <c r="W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B14" i="2"/>
  <c r="W14" i="2" s="1"/>
  <c r="V2" i="2"/>
  <c r="V3" i="2"/>
  <c r="V4" i="2"/>
  <c r="V5" i="2"/>
  <c r="V6" i="2"/>
  <c r="V7" i="2"/>
  <c r="V8" i="2"/>
  <c r="V9" i="2"/>
  <c r="V10" i="2"/>
  <c r="V11" i="2"/>
  <c r="V12" i="2"/>
  <c r="V13" i="2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F14" i="1"/>
  <c r="V14" i="1" s="1"/>
  <c r="W14" i="1" s="1"/>
  <c r="D14" i="1"/>
  <c r="C14" i="1"/>
  <c r="V2" i="1"/>
  <c r="W2" i="1" s="1"/>
  <c r="V3" i="1"/>
  <c r="W3" i="1" s="1"/>
  <c r="V4" i="1"/>
  <c r="W4" i="1" s="1"/>
  <c r="V5" i="1"/>
  <c r="W5" i="1" s="1"/>
  <c r="V6" i="1"/>
  <c r="W6" i="1" s="1"/>
  <c r="V7" i="1"/>
  <c r="W7" i="1" s="1"/>
  <c r="V8" i="1"/>
  <c r="W8" i="1" s="1"/>
  <c r="V9" i="1"/>
  <c r="W9" i="1" s="1"/>
  <c r="V10" i="1"/>
  <c r="W10" i="1" s="1"/>
  <c r="V11" i="1"/>
  <c r="W11" i="1" s="1"/>
  <c r="V12" i="1"/>
  <c r="W12" i="1" s="1"/>
  <c r="V13" i="1"/>
  <c r="W13" i="1" s="1"/>
  <c r="V14" i="4" l="1"/>
  <c r="V14" i="3"/>
  <c r="V14" i="2"/>
</calcChain>
</file>

<file path=xl/sharedStrings.xml><?xml version="1.0" encoding="utf-8"?>
<sst xmlns="http://schemas.openxmlformats.org/spreadsheetml/2006/main" count="433" uniqueCount="37">
  <si>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</si>
  <si>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</si>
  <si>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</si>
  <si>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</si>
  <si>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</si>
  <si>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</si>
  <si>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</si>
  <si>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</si>
  <si>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</si>
  <si>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</si>
  <si>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</si>
  <si>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</si>
  <si>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Column1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</si>
  <si>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</si>
  <si>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</si>
  <si>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</si>
  <si>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</si>
  <si>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</si>
  <si>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</si>
  <si>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</si>
  <si>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</si>
  <si>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</si>
  <si>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</si>
  <si>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</si>
  <si>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</si>
  <si>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</si>
  <si>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</si>
  <si>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</si>
  <si>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</si>
  <si>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</si>
  <si>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</si>
  <si>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</si>
  <si>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</si>
  <si>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units in kWh m^-2 day^-1</t>
  </si>
  <si>
    <t>Mean</t>
  </si>
  <si>
    <t>SD</t>
  </si>
  <si>
    <t>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</si>
</sst>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1" fillId="2" borderId="0" xfId="0" applyFont="1" applyFill="1" applyBorder="1"/>
    <xf numFmtId="0" fontId="1" fillId="2" borderId="3" xfId="0" applyFont="1" applyFill="1" applyBorder="1"/>
    <xf numFmtId="0" fontId="0" fillId="0" borderId="0" xfId="0" applyNumberFormat="1"/>
    <xf numFmtId="0" fontId="2" fillId="0" borderId="2" xfId="0" applyFont="1" applyBorder="1"/>
    <xf numFmtId="2" fontId="0" fillId="0" borderId="0" xfId="0" applyNumberFormat="1"/>
  </cellXfs>
  <cellStyles count="1">
    <cellStyle name="Normal" xfId="0" builtinId="0"/>
  </cellStyles>
  <dxfs count="57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left style="thin">
          <color theme="1"/>
        </left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numFmt numFmtId="0" formatCode="General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left style="thin">
          <color theme="1"/>
        </left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left style="thin">
          <color theme="1"/>
        </left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left style="thin">
          <color theme="1"/>
        </left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left style="thin">
          <color theme="1"/>
        </left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left style="thin">
          <color theme="1"/>
        </left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left style="thin">
          <color theme="1"/>
        </left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left style="thin">
          <color theme="1"/>
        </left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left style="thin">
          <color theme="1"/>
        </left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left style="thin">
          <color theme="1"/>
        </left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Arad - Yearly</a:t>
            </a:r>
            <a:r>
              <a:rPr lang="en-US" sz="1600" b="1" baseline="0"/>
              <a:t> direct beam Averages (1989-2008)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932988670869319E-2"/>
          <c:y val="0.12757711737645697"/>
          <c:w val="0.923635384540614"/>
          <c:h val="0.7615386786329128"/>
        </c:manualLayout>
      </c:layout>
      <c:lineChart>
        <c:grouping val="standard"/>
        <c:varyColors val="0"/>
        <c:ser>
          <c:idx val="0"/>
          <c:order val="0"/>
          <c:tx>
            <c:strRef>
              <c:f>Arad!$V$1</c:f>
              <c:strCache>
                <c:ptCount val="1"/>
                <c:pt idx="0">
                  <c:v>Mean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Arad!$A$2:$A$14</c15:sqref>
                  </c15:fullRef>
                </c:ext>
              </c:extLst>
              <c:f>Arad!$A$2:$A$13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Arad!$V$2:$V$14</c15:sqref>
                  </c15:fullRef>
                </c:ext>
              </c:extLst>
              <c:f>Arad!$V$2:$V$13</c:f>
              <c:numCache>
                <c:formatCode>General</c:formatCode>
                <c:ptCount val="12"/>
                <c:pt idx="0">
                  <c:v>4.1159999999999997</c:v>
                </c:pt>
                <c:pt idx="1">
                  <c:v>4.2539999999999996</c:v>
                </c:pt>
                <c:pt idx="2">
                  <c:v>5.3230000000000022</c:v>
                </c:pt>
                <c:pt idx="3">
                  <c:v>5.8750000000000009</c:v>
                </c:pt>
                <c:pt idx="4">
                  <c:v>7.2405263157894737</c:v>
                </c:pt>
                <c:pt idx="5">
                  <c:v>8.7664999999999988</c:v>
                </c:pt>
                <c:pt idx="6">
                  <c:v>8.4930000000000021</c:v>
                </c:pt>
                <c:pt idx="7">
                  <c:v>8.1020000000000003</c:v>
                </c:pt>
                <c:pt idx="8">
                  <c:v>7.2080000000000002</c:v>
                </c:pt>
                <c:pt idx="9">
                  <c:v>5.8579999999999988</c:v>
                </c:pt>
                <c:pt idx="10">
                  <c:v>5.2036842105263146</c:v>
                </c:pt>
                <c:pt idx="11">
                  <c:v>4.3620000000000001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C7-4021-9E01-B37CDCA7D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745824"/>
        <c:axId val="132752064"/>
      </c:lineChart>
      <c:catAx>
        <c:axId val="13274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52064"/>
        <c:crosses val="autoZero"/>
        <c:auto val="1"/>
        <c:lblAlgn val="ctr"/>
        <c:lblOffset val="100"/>
        <c:noMultiLvlLbl val="0"/>
      </c:catAx>
      <c:valAx>
        <c:axId val="13275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Radiation</a:t>
                </a:r>
                <a:r>
                  <a:rPr lang="en-US" sz="1200" b="1" baseline="0"/>
                  <a:t> (kWh m^-2 day^-1)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4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Solar Radiation - Sedom</a:t>
            </a:r>
          </a:p>
        </c:rich>
      </c:tx>
      <c:layout>
        <c:manualLayout>
          <c:xMode val="edge"/>
          <c:yMode val="edge"/>
          <c:x val="0.30480359722476552"/>
          <c:y val="2.26414757645379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Sedom!$A$2:$A$13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Sedom!$V$2:$V$13</c:f>
              <c:numCache>
                <c:formatCode>General</c:formatCode>
                <c:ptCount val="12"/>
                <c:pt idx="0">
                  <c:v>3.7618750000000007</c:v>
                </c:pt>
                <c:pt idx="1">
                  <c:v>4.1800000000000006</c:v>
                </c:pt>
                <c:pt idx="2">
                  <c:v>4.9376470588235293</c:v>
                </c:pt>
                <c:pt idx="3">
                  <c:v>5.1241176470588234</c:v>
                </c:pt>
                <c:pt idx="4">
                  <c:v>6.1412499999999994</c:v>
                </c:pt>
                <c:pt idx="5">
                  <c:v>7.9147058823529406</c:v>
                </c:pt>
                <c:pt idx="6">
                  <c:v>7.383529411764707</c:v>
                </c:pt>
                <c:pt idx="7">
                  <c:v>6.8662500000000017</c:v>
                </c:pt>
                <c:pt idx="8">
                  <c:v>6.3181249999999993</c:v>
                </c:pt>
                <c:pt idx="9">
                  <c:v>4.8858823529411763</c:v>
                </c:pt>
                <c:pt idx="10">
                  <c:v>4.472142857142857</c:v>
                </c:pt>
                <c:pt idx="11">
                  <c:v>3.9011764705882359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31-49AC-BB0B-1CA124B8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840096"/>
        <c:axId val="59684567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3810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Sedom!$A$2:$A$13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BesorFarm!$V$2:$V$13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3.5143749999999994</c:v>
                      </c:pt>
                      <c:pt idx="1">
                        <c:v>3.8787499999999997</c:v>
                      </c:pt>
                      <c:pt idx="2">
                        <c:v>4.46875</c:v>
                      </c:pt>
                      <c:pt idx="3">
                        <c:v>5.0659999999999998</c:v>
                      </c:pt>
                      <c:pt idx="4">
                        <c:v>6.5646666666666667</c:v>
                      </c:pt>
                      <c:pt idx="5">
                        <c:v>7.8937499999999998</c:v>
                      </c:pt>
                      <c:pt idx="6">
                        <c:v>7.1847058823529402</c:v>
                      </c:pt>
                      <c:pt idx="7">
                        <c:v>6.9552941176470595</c:v>
                      </c:pt>
                      <c:pt idx="8">
                        <c:v>6.1052941176470581</c:v>
                      </c:pt>
                      <c:pt idx="9">
                        <c:v>4.8475000000000001</c:v>
                      </c:pt>
                      <c:pt idx="10">
                        <c:v>4.4705882352941178</c:v>
                      </c:pt>
                      <c:pt idx="11">
                        <c:v>3.774375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531-49AC-BB0B-1CA124B87F5C}"/>
                  </c:ext>
                </c:extLst>
              </c15:ser>
            </c15:filteredLineSeries>
          </c:ext>
        </c:extLst>
      </c:lineChart>
      <c:catAx>
        <c:axId val="59684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845672"/>
        <c:crosses val="autoZero"/>
        <c:auto val="1"/>
        <c:lblAlgn val="ctr"/>
        <c:lblOffset val="100"/>
        <c:noMultiLvlLbl val="0"/>
      </c:catAx>
      <c:valAx>
        <c:axId val="59684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cap="all" baseline="0">
                    <a:effectLst/>
                  </a:rPr>
                  <a:t>Radiation (KWH m^-2 day ^-1)</a:t>
                </a:r>
                <a:endParaRPr lang="en-US" sz="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84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Solar Radiation - Tel Aviv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TelAviv!$V$1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TelAviv!$A$2:$A$14</c15:sqref>
                  </c15:fullRef>
                </c:ext>
              </c:extLst>
              <c:f>TelAviv!$A$2:$A$13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TelAviv!$V$2:$V$14</c15:sqref>
                  </c15:fullRef>
                </c:ext>
              </c:extLst>
              <c:f>TelAviv!$V$2:$V$13</c:f>
              <c:numCache>
                <c:formatCode>0.00</c:formatCode>
                <c:ptCount val="12"/>
                <c:pt idx="0">
                  <c:v>3.3959999999999999</c:v>
                </c:pt>
                <c:pt idx="1">
                  <c:v>3.8959999999999999</c:v>
                </c:pt>
                <c:pt idx="2">
                  <c:v>4.6446666666666676</c:v>
                </c:pt>
                <c:pt idx="3">
                  <c:v>5.1086666666666671</c:v>
                </c:pt>
                <c:pt idx="4">
                  <c:v>6.7446666666666655</c:v>
                </c:pt>
                <c:pt idx="5">
                  <c:v>7.9766666666666657</c:v>
                </c:pt>
                <c:pt idx="6">
                  <c:v>7.4846666666666666</c:v>
                </c:pt>
                <c:pt idx="7">
                  <c:v>6.9546666666666672</c:v>
                </c:pt>
                <c:pt idx="8">
                  <c:v>6.4286666666666674</c:v>
                </c:pt>
                <c:pt idx="9">
                  <c:v>5.1353333333333326</c:v>
                </c:pt>
                <c:pt idx="10">
                  <c:v>4.4539999999999997</c:v>
                </c:pt>
                <c:pt idx="11">
                  <c:v>3.6686666666666663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85-40BD-A874-C2DCC42D3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840096"/>
        <c:axId val="596845672"/>
      </c:lineChart>
      <c:catAx>
        <c:axId val="596840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49739302494116883"/>
              <c:y val="0.913538283370261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845672"/>
        <c:crosses val="autoZero"/>
        <c:auto val="1"/>
        <c:lblAlgn val="ctr"/>
        <c:lblOffset val="100"/>
        <c:noMultiLvlLbl val="0"/>
      </c:catAx>
      <c:valAx>
        <c:axId val="59684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Radiation (KWH m^-2 day ^-1)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84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Solar Radiation - Yotvata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Yotvata!$V$1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Yotvata!$A$2:$A$14</c15:sqref>
                  </c15:fullRef>
                </c:ext>
              </c:extLst>
              <c:f>Yotvata!$A$2:$A$13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Yotvata!$V$2:$V$14</c15:sqref>
                  </c15:fullRef>
                </c:ext>
              </c:extLst>
              <c:f>Yotvata!$V$2:$V$13</c:f>
              <c:numCache>
                <c:formatCode>General</c:formatCode>
                <c:ptCount val="12"/>
                <c:pt idx="0">
                  <c:v>4.5905000000000005</c:v>
                </c:pt>
                <c:pt idx="1">
                  <c:v>5.1244999999999994</c:v>
                </c:pt>
                <c:pt idx="2">
                  <c:v>5.753000000000001</c:v>
                </c:pt>
                <c:pt idx="3">
                  <c:v>5.8484210526315783</c:v>
                </c:pt>
                <c:pt idx="4">
                  <c:v>6.8400000000000007</c:v>
                </c:pt>
                <c:pt idx="5">
                  <c:v>8.6620000000000008</c:v>
                </c:pt>
                <c:pt idx="6">
                  <c:v>8.4439999999999991</c:v>
                </c:pt>
                <c:pt idx="7">
                  <c:v>7.8557894736842115</c:v>
                </c:pt>
                <c:pt idx="8">
                  <c:v>7.1273684210526325</c:v>
                </c:pt>
                <c:pt idx="9">
                  <c:v>5.835789473684212</c:v>
                </c:pt>
                <c:pt idx="10">
                  <c:v>5.0636842105263149</c:v>
                </c:pt>
                <c:pt idx="11">
                  <c:v>4.5473684210526306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08-49AE-8D5D-DBA486697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840096"/>
        <c:axId val="596845672"/>
      </c:lineChart>
      <c:catAx>
        <c:axId val="596840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49739302494116883"/>
              <c:y val="0.913538283370261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845672"/>
        <c:crosses val="autoZero"/>
        <c:auto val="1"/>
        <c:lblAlgn val="ctr"/>
        <c:lblOffset val="100"/>
        <c:noMultiLvlLbl val="0"/>
      </c:catAx>
      <c:valAx>
        <c:axId val="59684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Radiation (KWH m^-2 day ^-1)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84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Solar Radiation - Beer Sheba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Beersheba!$V$1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Beersheba!$A$2:$A$13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Beersheba!$V$2:$V$13</c:f>
              <c:numCache>
                <c:formatCode>General</c:formatCode>
                <c:ptCount val="12"/>
                <c:pt idx="0">
                  <c:v>3.7964999999999995</c:v>
                </c:pt>
                <c:pt idx="1">
                  <c:v>4.0739999999999998</c:v>
                </c:pt>
                <c:pt idx="2">
                  <c:v>4.8574999999999999</c:v>
                </c:pt>
                <c:pt idx="3">
                  <c:v>5.4720000000000013</c:v>
                </c:pt>
                <c:pt idx="4">
                  <c:v>6.724000000000002</c:v>
                </c:pt>
                <c:pt idx="5">
                  <c:v>8.2979999999999983</c:v>
                </c:pt>
                <c:pt idx="6">
                  <c:v>7.9470000000000001</c:v>
                </c:pt>
                <c:pt idx="7">
                  <c:v>7.4370000000000003</c:v>
                </c:pt>
                <c:pt idx="8">
                  <c:v>6.6485000000000003</c:v>
                </c:pt>
                <c:pt idx="9">
                  <c:v>5.3585000000000003</c:v>
                </c:pt>
                <c:pt idx="10">
                  <c:v>4.7730000000000006</c:v>
                </c:pt>
                <c:pt idx="11">
                  <c:v>4.1254999999999997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FE-4FEE-90D3-DC4399C50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840096"/>
        <c:axId val="596845672"/>
      </c:lineChart>
      <c:catAx>
        <c:axId val="59684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845672"/>
        <c:crosses val="autoZero"/>
        <c:auto val="1"/>
        <c:lblAlgn val="ctr"/>
        <c:lblOffset val="100"/>
        <c:noMultiLvlLbl val="0"/>
      </c:catAx>
      <c:valAx>
        <c:axId val="59684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cap="all" baseline="0">
                    <a:effectLst/>
                  </a:rPr>
                  <a:t>Radiation (KWH m^-2 day ^-1)</a:t>
                </a:r>
                <a:endParaRPr lang="en-US" sz="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84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Solar Radiation - Besor</a:t>
            </a:r>
            <a:r>
              <a:rPr lang="en-US" baseline="0"/>
              <a:t> Farm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BesorFarm!$A$2:$A$13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BesorFarm!$V$2:$V$13</c:f>
              <c:numCache>
                <c:formatCode>General</c:formatCode>
                <c:ptCount val="12"/>
                <c:pt idx="0">
                  <c:v>3.5143749999999994</c:v>
                </c:pt>
                <c:pt idx="1">
                  <c:v>3.8787499999999997</c:v>
                </c:pt>
                <c:pt idx="2">
                  <c:v>4.46875</c:v>
                </c:pt>
                <c:pt idx="3">
                  <c:v>5.0659999999999998</c:v>
                </c:pt>
                <c:pt idx="4">
                  <c:v>6.5646666666666667</c:v>
                </c:pt>
                <c:pt idx="5">
                  <c:v>7.8937499999999998</c:v>
                </c:pt>
                <c:pt idx="6">
                  <c:v>7.1847058823529402</c:v>
                </c:pt>
                <c:pt idx="7">
                  <c:v>6.9552941176470595</c:v>
                </c:pt>
                <c:pt idx="8">
                  <c:v>6.1052941176470581</c:v>
                </c:pt>
                <c:pt idx="9">
                  <c:v>4.8475000000000001</c:v>
                </c:pt>
                <c:pt idx="10">
                  <c:v>4.4705882352941178</c:v>
                </c:pt>
                <c:pt idx="11">
                  <c:v>3.774375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0A-4DAC-B56D-6B588E6F0756}"/>
            </c:ext>
          </c:extLst>
        </c:ser>
        <c:ser>
          <c:idx val="1"/>
          <c:order val="1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BesorFarm!$A$2:$A$13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BesorFarm!$V$2:$V$13</c:f>
              <c:numCache>
                <c:formatCode>General</c:formatCode>
                <c:ptCount val="12"/>
                <c:pt idx="0">
                  <c:v>3.5143749999999994</c:v>
                </c:pt>
                <c:pt idx="1">
                  <c:v>3.8787499999999997</c:v>
                </c:pt>
                <c:pt idx="2">
                  <c:v>4.46875</c:v>
                </c:pt>
                <c:pt idx="3">
                  <c:v>5.0659999999999998</c:v>
                </c:pt>
                <c:pt idx="4">
                  <c:v>6.5646666666666667</c:v>
                </c:pt>
                <c:pt idx="5">
                  <c:v>7.8937499999999998</c:v>
                </c:pt>
                <c:pt idx="6">
                  <c:v>7.1847058823529402</c:v>
                </c:pt>
                <c:pt idx="7">
                  <c:v>6.9552941176470595</c:v>
                </c:pt>
                <c:pt idx="8">
                  <c:v>6.1052941176470581</c:v>
                </c:pt>
                <c:pt idx="9">
                  <c:v>4.8475000000000001</c:v>
                </c:pt>
                <c:pt idx="10">
                  <c:v>4.4705882352941178</c:v>
                </c:pt>
                <c:pt idx="11">
                  <c:v>3.774375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0A-4DAC-B56D-6B588E6F0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840096"/>
        <c:axId val="596845672"/>
      </c:lineChart>
      <c:catAx>
        <c:axId val="59684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845672"/>
        <c:crosses val="autoZero"/>
        <c:auto val="1"/>
        <c:lblAlgn val="ctr"/>
        <c:lblOffset val="100"/>
        <c:noMultiLvlLbl val="0"/>
      </c:catAx>
      <c:valAx>
        <c:axId val="59684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cap="all" baseline="0">
                    <a:effectLst/>
                  </a:rPr>
                  <a:t>Radiation (KWH m^-2 day ^-1)</a:t>
                </a:r>
                <a:endParaRPr lang="en-US" sz="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84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Solar Radiation - Eilat</a:t>
            </a:r>
          </a:p>
        </c:rich>
      </c:tx>
      <c:layout>
        <c:manualLayout>
          <c:xMode val="edge"/>
          <c:yMode val="edge"/>
          <c:x val="0.25523514211886306"/>
          <c:y val="2.26628895184135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Eilat!$V$1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Eilat!$A$2:$A$13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Eilat!$V$2:$V$13</c:f>
              <c:numCache>
                <c:formatCode>General</c:formatCode>
                <c:ptCount val="12"/>
                <c:pt idx="0">
                  <c:v>4.7389999999999999</c:v>
                </c:pt>
                <c:pt idx="1">
                  <c:v>5.3194999999999988</c:v>
                </c:pt>
                <c:pt idx="2">
                  <c:v>5.9450000000000003</c:v>
                </c:pt>
                <c:pt idx="3">
                  <c:v>6.0314999999999994</c:v>
                </c:pt>
                <c:pt idx="4">
                  <c:v>6.6575000000000006</c:v>
                </c:pt>
                <c:pt idx="5">
                  <c:v>8.4105000000000008</c:v>
                </c:pt>
                <c:pt idx="6">
                  <c:v>8.2275000000000009</c:v>
                </c:pt>
                <c:pt idx="7">
                  <c:v>7.6835000000000004</c:v>
                </c:pt>
                <c:pt idx="8">
                  <c:v>6.9809999999999999</c:v>
                </c:pt>
                <c:pt idx="9">
                  <c:v>5.8149999999999995</c:v>
                </c:pt>
                <c:pt idx="10">
                  <c:v>5.3609999999999998</c:v>
                </c:pt>
                <c:pt idx="11">
                  <c:v>4.9639999999999995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86-41E7-AD7B-C325E01C3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840096"/>
        <c:axId val="596845672"/>
      </c:lineChart>
      <c:catAx>
        <c:axId val="59684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845672"/>
        <c:crosses val="autoZero"/>
        <c:auto val="1"/>
        <c:lblAlgn val="ctr"/>
        <c:lblOffset val="100"/>
        <c:noMultiLvlLbl val="0"/>
      </c:catAx>
      <c:valAx>
        <c:axId val="59684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cap="all" baseline="0">
                    <a:effectLst/>
                  </a:rPr>
                  <a:t>Radiation (KWH m^-2 day ^-1)</a:t>
                </a:r>
                <a:endParaRPr lang="en-US" sz="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84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Solar Radiation - Haifa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Haifa!$A$2:$A$13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Haifa!$V$2:$V$13</c:f>
              <c:numCache>
                <c:formatCode>General</c:formatCode>
                <c:ptCount val="12"/>
                <c:pt idx="0">
                  <c:v>3.0540000000000007</c:v>
                </c:pt>
                <c:pt idx="1">
                  <c:v>3.6306666666666674</c:v>
                </c:pt>
                <c:pt idx="2">
                  <c:v>4.4713333333333329</c:v>
                </c:pt>
                <c:pt idx="3">
                  <c:v>4.9260000000000002</c:v>
                </c:pt>
                <c:pt idx="4">
                  <c:v>6.9573333333333336</c:v>
                </c:pt>
                <c:pt idx="5">
                  <c:v>8.4393333333333356</c:v>
                </c:pt>
                <c:pt idx="6">
                  <c:v>8.118666666666666</c:v>
                </c:pt>
                <c:pt idx="7">
                  <c:v>7.2733333333333343</c:v>
                </c:pt>
                <c:pt idx="8">
                  <c:v>6.3906666666666672</c:v>
                </c:pt>
                <c:pt idx="9">
                  <c:v>4.798</c:v>
                </c:pt>
                <c:pt idx="10">
                  <c:v>4.1260000000000003</c:v>
                </c:pt>
                <c:pt idx="11">
                  <c:v>3.1673333333333327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0D-40F4-BBF6-ED47B3449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840096"/>
        <c:axId val="59684567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3810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Haifa!$A$2:$A$13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BesorFarm!$V$2:$V$13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3.5143749999999994</c:v>
                      </c:pt>
                      <c:pt idx="1">
                        <c:v>3.8787499999999997</c:v>
                      </c:pt>
                      <c:pt idx="2">
                        <c:v>4.46875</c:v>
                      </c:pt>
                      <c:pt idx="3">
                        <c:v>5.0659999999999998</c:v>
                      </c:pt>
                      <c:pt idx="4">
                        <c:v>6.5646666666666667</c:v>
                      </c:pt>
                      <c:pt idx="5">
                        <c:v>7.8937499999999998</c:v>
                      </c:pt>
                      <c:pt idx="6">
                        <c:v>7.1847058823529402</c:v>
                      </c:pt>
                      <c:pt idx="7">
                        <c:v>6.9552941176470595</c:v>
                      </c:pt>
                      <c:pt idx="8">
                        <c:v>6.1052941176470581</c:v>
                      </c:pt>
                      <c:pt idx="9">
                        <c:v>4.8475000000000001</c:v>
                      </c:pt>
                      <c:pt idx="10">
                        <c:v>4.4705882352941178</c:v>
                      </c:pt>
                      <c:pt idx="11">
                        <c:v>3.774375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D0D-40F4-BBF6-ED47B344913A}"/>
                  </c:ext>
                </c:extLst>
              </c15:ser>
            </c15:filteredLineSeries>
          </c:ext>
        </c:extLst>
      </c:lineChart>
      <c:catAx>
        <c:axId val="59684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845672"/>
        <c:crosses val="autoZero"/>
        <c:auto val="1"/>
        <c:lblAlgn val="ctr"/>
        <c:lblOffset val="100"/>
        <c:noMultiLvlLbl val="0"/>
      </c:catAx>
      <c:valAx>
        <c:axId val="59684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cap="all" baseline="0">
                    <a:effectLst/>
                  </a:rPr>
                  <a:t>Radiation (KWH m^-2 day ^-1)</a:t>
                </a:r>
                <a:endParaRPr lang="en-US" sz="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84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Solar Radiation - Hatzeva</a:t>
            </a:r>
          </a:p>
        </c:rich>
      </c:tx>
      <c:layout>
        <c:manualLayout>
          <c:xMode val="edge"/>
          <c:yMode val="edge"/>
          <c:x val="0.30480363766512653"/>
          <c:y val="2.2641509433962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Hatzeva!$A$2:$A$13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Hatzeva!$V$2:$V$13</c:f>
              <c:numCache>
                <c:formatCode>General</c:formatCode>
                <c:ptCount val="12"/>
                <c:pt idx="0">
                  <c:v>3.8142857142857141</c:v>
                </c:pt>
                <c:pt idx="1">
                  <c:v>4.411428571428571</c:v>
                </c:pt>
                <c:pt idx="2">
                  <c:v>4.6585714285714284</c:v>
                </c:pt>
                <c:pt idx="3">
                  <c:v>5.1971428571428575</c:v>
                </c:pt>
                <c:pt idx="4">
                  <c:v>6.0762499999999999</c:v>
                </c:pt>
                <c:pt idx="5">
                  <c:v>7.3862499999999995</c:v>
                </c:pt>
                <c:pt idx="6">
                  <c:v>7.03125</c:v>
                </c:pt>
                <c:pt idx="7">
                  <c:v>6.9157142857142855</c:v>
                </c:pt>
                <c:pt idx="8">
                  <c:v>5.9942857142857138</c:v>
                </c:pt>
                <c:pt idx="9">
                  <c:v>4.7485714285714291</c:v>
                </c:pt>
                <c:pt idx="10">
                  <c:v>4.0233333333333334</c:v>
                </c:pt>
                <c:pt idx="11">
                  <c:v>3.8185714285714281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3F-4937-8A3F-74B7DCD5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840096"/>
        <c:axId val="59684567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3810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Hatzeva!$A$2:$A$13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BesorFarm!$V$2:$V$13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3.5143749999999994</c:v>
                      </c:pt>
                      <c:pt idx="1">
                        <c:v>3.8787499999999997</c:v>
                      </c:pt>
                      <c:pt idx="2">
                        <c:v>4.46875</c:v>
                      </c:pt>
                      <c:pt idx="3">
                        <c:v>5.0659999999999998</c:v>
                      </c:pt>
                      <c:pt idx="4">
                        <c:v>6.5646666666666667</c:v>
                      </c:pt>
                      <c:pt idx="5">
                        <c:v>7.8937499999999998</c:v>
                      </c:pt>
                      <c:pt idx="6">
                        <c:v>7.1847058823529402</c:v>
                      </c:pt>
                      <c:pt idx="7">
                        <c:v>6.9552941176470595</c:v>
                      </c:pt>
                      <c:pt idx="8">
                        <c:v>6.1052941176470581</c:v>
                      </c:pt>
                      <c:pt idx="9">
                        <c:v>4.8475000000000001</c:v>
                      </c:pt>
                      <c:pt idx="10">
                        <c:v>4.4705882352941178</c:v>
                      </c:pt>
                      <c:pt idx="11">
                        <c:v>3.774375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33F-4937-8A3F-74B7DCD5F0D0}"/>
                  </c:ext>
                </c:extLst>
              </c15:ser>
            </c15:filteredLineSeries>
          </c:ext>
        </c:extLst>
      </c:lineChart>
      <c:catAx>
        <c:axId val="59684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845672"/>
        <c:crosses val="autoZero"/>
        <c:auto val="1"/>
        <c:lblAlgn val="ctr"/>
        <c:lblOffset val="100"/>
        <c:noMultiLvlLbl val="0"/>
      </c:catAx>
      <c:valAx>
        <c:axId val="59684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cap="all" baseline="0">
                    <a:effectLst/>
                  </a:rPr>
                  <a:t>Radiation (KWH m^-2 day ^-1)</a:t>
                </a:r>
                <a:endParaRPr lang="en-US" sz="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84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Solar Radiation - Jerusalem</a:t>
            </a:r>
          </a:p>
        </c:rich>
      </c:tx>
      <c:layout>
        <c:manualLayout>
          <c:xMode val="edge"/>
          <c:yMode val="edge"/>
          <c:x val="0.30480363766512653"/>
          <c:y val="2.2641509433962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Jerusalem!$A$2:$A$13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Jerusalem!$V$2:$V$13</c:f>
              <c:numCache>
                <c:formatCode>General</c:formatCode>
                <c:ptCount val="12"/>
                <c:pt idx="0">
                  <c:v>3.6814285714285719</c:v>
                </c:pt>
                <c:pt idx="1">
                  <c:v>4.1628571428571428</c:v>
                </c:pt>
                <c:pt idx="2">
                  <c:v>4.95</c:v>
                </c:pt>
                <c:pt idx="3">
                  <c:v>5.2759999999999998</c:v>
                </c:pt>
                <c:pt idx="4">
                  <c:v>7.58</c:v>
                </c:pt>
                <c:pt idx="5">
                  <c:v>9.303333333333331</c:v>
                </c:pt>
                <c:pt idx="6">
                  <c:v>8.9426666666666659</c:v>
                </c:pt>
                <c:pt idx="7">
                  <c:v>8.1946666666666683</c:v>
                </c:pt>
                <c:pt idx="8">
                  <c:v>7.3386666666666676</c:v>
                </c:pt>
                <c:pt idx="9">
                  <c:v>5.1253333333333329</c:v>
                </c:pt>
                <c:pt idx="10">
                  <c:v>4.7113333333333323</c:v>
                </c:pt>
                <c:pt idx="11">
                  <c:v>3.9933333333333327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7C-4FBE-BA89-89108F3CF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840096"/>
        <c:axId val="59684567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3810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Jerusalem!$A$2:$A$13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BesorFarm!$V$2:$V$13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3.5143749999999994</c:v>
                      </c:pt>
                      <c:pt idx="1">
                        <c:v>3.8787499999999997</c:v>
                      </c:pt>
                      <c:pt idx="2">
                        <c:v>4.46875</c:v>
                      </c:pt>
                      <c:pt idx="3">
                        <c:v>5.0659999999999998</c:v>
                      </c:pt>
                      <c:pt idx="4">
                        <c:v>6.5646666666666667</c:v>
                      </c:pt>
                      <c:pt idx="5">
                        <c:v>7.8937499999999998</c:v>
                      </c:pt>
                      <c:pt idx="6">
                        <c:v>7.1847058823529402</c:v>
                      </c:pt>
                      <c:pt idx="7">
                        <c:v>6.9552941176470595</c:v>
                      </c:pt>
                      <c:pt idx="8">
                        <c:v>6.1052941176470581</c:v>
                      </c:pt>
                      <c:pt idx="9">
                        <c:v>4.8475000000000001</c:v>
                      </c:pt>
                      <c:pt idx="10">
                        <c:v>4.4705882352941178</c:v>
                      </c:pt>
                      <c:pt idx="11">
                        <c:v>3.774375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27C-4FBE-BA89-89108F3CF99C}"/>
                  </c:ext>
                </c:extLst>
              </c15:ser>
            </c15:filteredLineSeries>
          </c:ext>
        </c:extLst>
      </c:lineChart>
      <c:catAx>
        <c:axId val="59684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845672"/>
        <c:crosses val="autoZero"/>
        <c:auto val="1"/>
        <c:lblAlgn val="ctr"/>
        <c:lblOffset val="100"/>
        <c:noMultiLvlLbl val="0"/>
      </c:catAx>
      <c:valAx>
        <c:axId val="59684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cap="all" baseline="0">
                    <a:effectLst/>
                  </a:rPr>
                  <a:t>Radiation (KWH m^-2 day ^-1)</a:t>
                </a:r>
                <a:endParaRPr lang="en-US" sz="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84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Solar Radiation - Mitzpe Ramon</a:t>
            </a:r>
          </a:p>
        </c:rich>
      </c:tx>
      <c:layout>
        <c:manualLayout>
          <c:xMode val="edge"/>
          <c:yMode val="edge"/>
          <c:x val="0.30480363766512653"/>
          <c:y val="2.2641509433962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MitzpeRamon!$A$2:$A$13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MitzpeRamon!$V$2:$V$13</c:f>
              <c:numCache>
                <c:formatCode>General</c:formatCode>
                <c:ptCount val="12"/>
                <c:pt idx="0">
                  <c:v>4.9770000000000003</c:v>
                </c:pt>
                <c:pt idx="1">
                  <c:v>5.0299999999999994</c:v>
                </c:pt>
                <c:pt idx="2">
                  <c:v>5.8211111111111116</c:v>
                </c:pt>
                <c:pt idx="3">
                  <c:v>5.9530000000000003</c:v>
                </c:pt>
                <c:pt idx="4">
                  <c:v>7.4599999999999991</c:v>
                </c:pt>
                <c:pt idx="5">
                  <c:v>10.128</c:v>
                </c:pt>
                <c:pt idx="6">
                  <c:v>9.2489999999999988</c:v>
                </c:pt>
                <c:pt idx="7">
                  <c:v>8.661999999999999</c:v>
                </c:pt>
                <c:pt idx="8">
                  <c:v>7.8109999999999999</c:v>
                </c:pt>
                <c:pt idx="9">
                  <c:v>6.4270000000000014</c:v>
                </c:pt>
                <c:pt idx="10">
                  <c:v>5.88</c:v>
                </c:pt>
                <c:pt idx="11">
                  <c:v>5.056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FD-4029-BB6E-E5EE95FEC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840096"/>
        <c:axId val="59684567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3810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MitzpeRamon!$A$2:$A$13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BesorFarm!$V$2:$V$13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3.5143749999999994</c:v>
                      </c:pt>
                      <c:pt idx="1">
                        <c:v>3.8787499999999997</c:v>
                      </c:pt>
                      <c:pt idx="2">
                        <c:v>4.46875</c:v>
                      </c:pt>
                      <c:pt idx="3">
                        <c:v>5.0659999999999998</c:v>
                      </c:pt>
                      <c:pt idx="4">
                        <c:v>6.5646666666666667</c:v>
                      </c:pt>
                      <c:pt idx="5">
                        <c:v>7.8937499999999998</c:v>
                      </c:pt>
                      <c:pt idx="6">
                        <c:v>7.1847058823529402</c:v>
                      </c:pt>
                      <c:pt idx="7">
                        <c:v>6.9552941176470595</c:v>
                      </c:pt>
                      <c:pt idx="8">
                        <c:v>6.1052941176470581</c:v>
                      </c:pt>
                      <c:pt idx="9">
                        <c:v>4.8475000000000001</c:v>
                      </c:pt>
                      <c:pt idx="10">
                        <c:v>4.4705882352941178</c:v>
                      </c:pt>
                      <c:pt idx="11">
                        <c:v>3.774375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1FD-4029-BB6E-E5EE95FEC4E1}"/>
                  </c:ext>
                </c:extLst>
              </c15:ser>
            </c15:filteredLineSeries>
          </c:ext>
        </c:extLst>
      </c:lineChart>
      <c:catAx>
        <c:axId val="59684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845672"/>
        <c:crosses val="autoZero"/>
        <c:auto val="1"/>
        <c:lblAlgn val="ctr"/>
        <c:lblOffset val="100"/>
        <c:noMultiLvlLbl val="0"/>
      </c:catAx>
      <c:valAx>
        <c:axId val="59684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cap="all" baseline="0">
                    <a:effectLst/>
                  </a:rPr>
                  <a:t>Radiation (KWH m^-2 day ^-1)</a:t>
                </a:r>
                <a:endParaRPr lang="en-US" sz="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84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Solar Radiation - Sede Boquer</a:t>
            </a:r>
          </a:p>
        </c:rich>
      </c:tx>
      <c:layout>
        <c:manualLayout>
          <c:xMode val="edge"/>
          <c:yMode val="edge"/>
          <c:x val="0.30480359722476552"/>
          <c:y val="2.26414757645379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SedeBoqer!$A$2:$A$13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SedeBoqer!$V$2:$V$13</c:f>
              <c:numCache>
                <c:formatCode>General</c:formatCode>
                <c:ptCount val="12"/>
                <c:pt idx="0">
                  <c:v>4.4379999999999997</c:v>
                </c:pt>
                <c:pt idx="1">
                  <c:v>4.9135</c:v>
                </c:pt>
                <c:pt idx="2">
                  <c:v>5.5820000000000007</c:v>
                </c:pt>
                <c:pt idx="3">
                  <c:v>5.9820000000000002</c:v>
                </c:pt>
                <c:pt idx="4">
                  <c:v>7.419999999999999</c:v>
                </c:pt>
                <c:pt idx="5">
                  <c:v>9.2729999999999997</c:v>
                </c:pt>
                <c:pt idx="6">
                  <c:v>9.0224999999999991</c:v>
                </c:pt>
                <c:pt idx="7">
                  <c:v>8.4160000000000004</c:v>
                </c:pt>
                <c:pt idx="8">
                  <c:v>7.4109999999999996</c:v>
                </c:pt>
                <c:pt idx="9">
                  <c:v>6.0049999999999999</c:v>
                </c:pt>
                <c:pt idx="10">
                  <c:v>5.4260000000000002</c:v>
                </c:pt>
                <c:pt idx="11">
                  <c:v>4.730500000000001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C0-4C2B-846E-8DBCCDC6F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840096"/>
        <c:axId val="59684567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3810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SedeBoqer!$A$2:$A$13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BesorFarm!$V$2:$V$13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3.5143749999999994</c:v>
                      </c:pt>
                      <c:pt idx="1">
                        <c:v>3.8787499999999997</c:v>
                      </c:pt>
                      <c:pt idx="2">
                        <c:v>4.46875</c:v>
                      </c:pt>
                      <c:pt idx="3">
                        <c:v>5.0659999999999998</c:v>
                      </c:pt>
                      <c:pt idx="4">
                        <c:v>6.5646666666666667</c:v>
                      </c:pt>
                      <c:pt idx="5">
                        <c:v>7.8937499999999998</c:v>
                      </c:pt>
                      <c:pt idx="6">
                        <c:v>7.1847058823529402</c:v>
                      </c:pt>
                      <c:pt idx="7">
                        <c:v>6.9552941176470595</c:v>
                      </c:pt>
                      <c:pt idx="8">
                        <c:v>6.1052941176470581</c:v>
                      </c:pt>
                      <c:pt idx="9">
                        <c:v>4.8475000000000001</c:v>
                      </c:pt>
                      <c:pt idx="10">
                        <c:v>4.4705882352941178</c:v>
                      </c:pt>
                      <c:pt idx="11">
                        <c:v>3.774375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2C0-4C2B-846E-8DBCCDC6F591}"/>
                  </c:ext>
                </c:extLst>
              </c15:ser>
            </c15:filteredLineSeries>
          </c:ext>
        </c:extLst>
      </c:lineChart>
      <c:catAx>
        <c:axId val="59684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845672"/>
        <c:crosses val="autoZero"/>
        <c:auto val="1"/>
        <c:lblAlgn val="ctr"/>
        <c:lblOffset val="100"/>
        <c:noMultiLvlLbl val="0"/>
      </c:catAx>
      <c:valAx>
        <c:axId val="59684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cap="all" baseline="0">
                    <a:effectLst/>
                  </a:rPr>
                  <a:t>Radiation (KWH m^-2 day ^-1)</a:t>
                </a:r>
                <a:endParaRPr lang="en-US" sz="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84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15</xdr:row>
      <xdr:rowOff>85725</xdr:rowOff>
    </xdr:from>
    <xdr:to>
      <xdr:col>18</xdr:col>
      <xdr:colOff>485774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18</xdr:row>
      <xdr:rowOff>114300</xdr:rowOff>
    </xdr:from>
    <xdr:to>
      <xdr:col>17</xdr:col>
      <xdr:colOff>349250</xdr:colOff>
      <xdr:row>37</xdr:row>
      <xdr:rowOff>34925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70F2B8-8035-4F69-8683-1BB7DC7CFC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18</xdr:row>
      <xdr:rowOff>85725</xdr:rowOff>
    </xdr:from>
    <xdr:to>
      <xdr:col>16</xdr:col>
      <xdr:colOff>9525</xdr:colOff>
      <xdr:row>36</xdr:row>
      <xdr:rowOff>65087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E62ED4-BD48-4F18-8868-AFADB9E5A3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53975</xdr:colOff>
      <xdr:row>18</xdr:row>
      <xdr:rowOff>82550</xdr:rowOff>
    </xdr:from>
    <xdr:to>
      <xdr:col>14</xdr:col>
      <xdr:colOff>101600</xdr:colOff>
      <xdr:row>36</xdr:row>
      <xdr:rowOff>65087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5B8AC5-E149-4EE3-A0D7-9E4BE67026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18</xdr:row>
      <xdr:rowOff>63500</xdr:rowOff>
    </xdr:from>
    <xdr:to>
      <xdr:col>16</xdr:col>
      <xdr:colOff>333375</xdr:colOff>
      <xdr:row>36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F07C91-AF0A-4195-8435-9CF3B67056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16</xdr:row>
      <xdr:rowOff>19050</xdr:rowOff>
    </xdr:from>
    <xdr:to>
      <xdr:col>14</xdr:col>
      <xdr:colOff>57150</xdr:colOff>
      <xdr:row>34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188E69-7087-4C7E-A4D0-21DFA07A02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17</xdr:row>
      <xdr:rowOff>19050</xdr:rowOff>
    </xdr:from>
    <xdr:to>
      <xdr:col>17</xdr:col>
      <xdr:colOff>149225</xdr:colOff>
      <xdr:row>35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1B7422-314C-4FA6-9BDF-1F2C40A956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17</xdr:row>
      <xdr:rowOff>142875</xdr:rowOff>
    </xdr:from>
    <xdr:to>
      <xdr:col>17</xdr:col>
      <xdr:colOff>244475</xdr:colOff>
      <xdr:row>36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7345FE-FFBC-44B4-9815-00DF1C9826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18</xdr:row>
      <xdr:rowOff>104775</xdr:rowOff>
    </xdr:from>
    <xdr:to>
      <xdr:col>16</xdr:col>
      <xdr:colOff>476250</xdr:colOff>
      <xdr:row>37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511B68-7158-4C0A-B5C8-D0F8B9A8DE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282575</xdr:colOff>
      <xdr:row>16</xdr:row>
      <xdr:rowOff>19050</xdr:rowOff>
    </xdr:from>
    <xdr:to>
      <xdr:col>17</xdr:col>
      <xdr:colOff>330200</xdr:colOff>
      <xdr:row>34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48C2EA-FB01-435D-9A53-C06355A7C0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16</xdr:row>
      <xdr:rowOff>19050</xdr:rowOff>
    </xdr:from>
    <xdr:to>
      <xdr:col>17</xdr:col>
      <xdr:colOff>273050</xdr:colOff>
      <xdr:row>34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AA72C4-661B-44F9-B1FE-1FE7DF85B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234950</xdr:colOff>
      <xdr:row>17</xdr:row>
      <xdr:rowOff>44450</xdr:rowOff>
    </xdr:from>
    <xdr:to>
      <xdr:col>15</xdr:col>
      <xdr:colOff>282575</xdr:colOff>
      <xdr:row>35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9C8235-0BEE-4DC0-BFE2-44190B19D0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W14" totalsRowShown="0">
  <autoFilter ref="A1:W14" xr:uid="{00000000-0009-0000-0100-000003000000}"/>
  <tableColumns count="23">
    <tableColumn id="1" xr3:uid="{00000000-0010-0000-0000-000001000000}" name="Column1"/>
    <tableColumn id="2" xr3:uid="{00000000-0010-0000-0000-000002000000}" name="1989"/>
    <tableColumn id="3" xr3:uid="{00000000-0010-0000-0000-000003000000}" name="1990"/>
    <tableColumn id="4" xr3:uid="{00000000-0010-0000-0000-000004000000}" name="1991"/>
    <tableColumn id="5" xr3:uid="{00000000-0010-0000-0000-000005000000}" name="1992"/>
    <tableColumn id="6" xr3:uid="{00000000-0010-0000-0000-000006000000}" name="1993"/>
    <tableColumn id="7" xr3:uid="{00000000-0010-0000-0000-000007000000}" name="1994"/>
    <tableColumn id="8" xr3:uid="{00000000-0010-0000-0000-000008000000}" name="1995"/>
    <tableColumn id="9" xr3:uid="{00000000-0010-0000-0000-000009000000}" name="1996"/>
    <tableColumn id="10" xr3:uid="{00000000-0010-0000-0000-00000A000000}" name="1997"/>
    <tableColumn id="11" xr3:uid="{00000000-0010-0000-0000-00000B000000}" name="1998"/>
    <tableColumn id="12" xr3:uid="{00000000-0010-0000-0000-00000C000000}" name="1999"/>
    <tableColumn id="13" xr3:uid="{00000000-0010-0000-0000-00000D000000}" name="2000"/>
    <tableColumn id="14" xr3:uid="{00000000-0010-0000-0000-00000E000000}" name="2001"/>
    <tableColumn id="15" xr3:uid="{00000000-0010-0000-0000-00000F000000}" name="2002"/>
    <tableColumn id="16" xr3:uid="{00000000-0010-0000-0000-000010000000}" name="2003"/>
    <tableColumn id="17" xr3:uid="{00000000-0010-0000-0000-000011000000}" name="2004"/>
    <tableColumn id="18" xr3:uid="{00000000-0010-0000-0000-000012000000}" name="2005"/>
    <tableColumn id="19" xr3:uid="{00000000-0010-0000-0000-000013000000}" name="2006"/>
    <tableColumn id="20" xr3:uid="{00000000-0010-0000-0000-000014000000}" name="2007"/>
    <tableColumn id="21" xr3:uid="{00000000-0010-0000-0000-000015000000}" name="2008"/>
    <tableColumn id="22" xr3:uid="{00000000-0010-0000-0000-000016000000}" name="Mean" dataDxfId="56">
      <calculatedColumnFormula>AVERAGE(Table3[[#This Row],[1989]:[2008]])</calculatedColumnFormula>
    </tableColumn>
    <tableColumn id="23" xr3:uid="{00000000-0010-0000-0000-000017000000}" name="SD" dataDxfId="55">
      <calculatedColumnFormula>_xlfn.STDEV.S(B2:V2)</calculatedColumnFormula>
    </tableColumn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9000000}" name="Table15" displayName="Table15" ref="A1:W14" totalsRowShown="0" headerRowDxfId="14" tableBorderDxfId="13">
  <autoFilter ref="A1:W14" xr:uid="{00000000-0009-0000-0100-00000F000000}"/>
  <tableColumns count="23">
    <tableColumn id="1" xr3:uid="{00000000-0010-0000-0900-000001000000}" name="Column1" dataDxfId="12"/>
    <tableColumn id="2" xr3:uid="{00000000-0010-0000-0900-000002000000}" name="1989"/>
    <tableColumn id="3" xr3:uid="{00000000-0010-0000-0900-000003000000}" name="1990"/>
    <tableColumn id="4" xr3:uid="{00000000-0010-0000-0900-000004000000}" name="1991"/>
    <tableColumn id="5" xr3:uid="{00000000-0010-0000-0900-000005000000}" name="1992"/>
    <tableColumn id="6" xr3:uid="{00000000-0010-0000-0900-000006000000}" name="1993"/>
    <tableColumn id="7" xr3:uid="{00000000-0010-0000-0900-000007000000}" name="1994"/>
    <tableColumn id="8" xr3:uid="{00000000-0010-0000-0900-000008000000}" name="1995"/>
    <tableColumn id="9" xr3:uid="{00000000-0010-0000-0900-000009000000}" name="1996"/>
    <tableColumn id="10" xr3:uid="{00000000-0010-0000-0900-00000A000000}" name="1997"/>
    <tableColumn id="11" xr3:uid="{00000000-0010-0000-0900-00000B000000}" name="1998"/>
    <tableColumn id="12" xr3:uid="{00000000-0010-0000-0900-00000C000000}" name="1999"/>
    <tableColumn id="13" xr3:uid="{00000000-0010-0000-0900-00000D000000}" name="2000"/>
    <tableColumn id="14" xr3:uid="{00000000-0010-0000-0900-00000E000000}" name="2001"/>
    <tableColumn id="15" xr3:uid="{00000000-0010-0000-0900-00000F000000}" name="2002"/>
    <tableColumn id="16" xr3:uid="{00000000-0010-0000-0900-000010000000}" name="2003"/>
    <tableColumn id="17" xr3:uid="{00000000-0010-0000-0900-000011000000}" name="2004"/>
    <tableColumn id="18" xr3:uid="{00000000-0010-0000-0900-000012000000}" name="2005"/>
    <tableColumn id="19" xr3:uid="{00000000-0010-0000-0900-000013000000}" name="2006"/>
    <tableColumn id="20" xr3:uid="{00000000-0010-0000-0900-000014000000}" name="2007"/>
    <tableColumn id="21" xr3:uid="{00000000-0010-0000-0900-000015000000}" name="2008"/>
    <tableColumn id="22" xr3:uid="{00000000-0010-0000-0900-000016000000}" name="Mean" dataDxfId="11">
      <calculatedColumnFormula>AVERAGE(Table15[[#This Row],[1989]:[2008]])</calculatedColumnFormula>
    </tableColumn>
    <tableColumn id="23" xr3:uid="{00000000-0010-0000-0900-000017000000}" name="SD" dataDxfId="10">
      <calculatedColumnFormula>_xlfn.STDEV.S(Table15[[#This Row],[1989]:[2008]])</calculatedColumnFormula>
    </tableColumn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A000000}" name="Table16" displayName="Table16" ref="A1:W14" totalsRowShown="0" headerRowDxfId="9" tableBorderDxfId="8">
  <autoFilter ref="A1:W14" xr:uid="{00000000-0009-0000-0100-000010000000}"/>
  <tableColumns count="23">
    <tableColumn id="1" xr3:uid="{00000000-0010-0000-0A00-000001000000}" name="Column1" dataDxfId="7"/>
    <tableColumn id="2" xr3:uid="{00000000-0010-0000-0A00-000002000000}" name="1989"/>
    <tableColumn id="3" xr3:uid="{00000000-0010-0000-0A00-000003000000}" name="1990"/>
    <tableColumn id="4" xr3:uid="{00000000-0010-0000-0A00-000004000000}" name="1991"/>
    <tableColumn id="5" xr3:uid="{00000000-0010-0000-0A00-000005000000}" name="1992"/>
    <tableColumn id="6" xr3:uid="{00000000-0010-0000-0A00-000006000000}" name="1993"/>
    <tableColumn id="7" xr3:uid="{00000000-0010-0000-0A00-000007000000}" name="1994"/>
    <tableColumn id="8" xr3:uid="{00000000-0010-0000-0A00-000008000000}" name="1995"/>
    <tableColumn id="9" xr3:uid="{00000000-0010-0000-0A00-000009000000}" name="1996"/>
    <tableColumn id="10" xr3:uid="{00000000-0010-0000-0A00-00000A000000}" name="1997"/>
    <tableColumn id="11" xr3:uid="{00000000-0010-0000-0A00-00000B000000}" name="1998"/>
    <tableColumn id="12" xr3:uid="{00000000-0010-0000-0A00-00000C000000}" name="1999"/>
    <tableColumn id="13" xr3:uid="{00000000-0010-0000-0A00-00000D000000}" name="2000"/>
    <tableColumn id="14" xr3:uid="{00000000-0010-0000-0A00-00000E000000}" name="2001"/>
    <tableColumn id="15" xr3:uid="{00000000-0010-0000-0A00-00000F000000}" name="2002"/>
    <tableColumn id="16" xr3:uid="{00000000-0010-0000-0A00-000010000000}" name="2003"/>
    <tableColumn id="17" xr3:uid="{00000000-0010-0000-0A00-000011000000}" name="2004"/>
    <tableColumn id="18" xr3:uid="{00000000-0010-0000-0A00-000012000000}" name="2005"/>
    <tableColumn id="19" xr3:uid="{00000000-0010-0000-0A00-000013000000}" name="2006"/>
    <tableColumn id="20" xr3:uid="{00000000-0010-0000-0A00-000014000000}" name="2007"/>
    <tableColumn id="21" xr3:uid="{00000000-0010-0000-0A00-000015000000}" name="2008"/>
    <tableColumn id="22" xr3:uid="{00000000-0010-0000-0A00-000016000000}" name="Mean" dataDxfId="6">
      <calculatedColumnFormula>AVERAGE(Table16[[#This Row],[1994]:[2008]])</calculatedColumnFormula>
    </tableColumn>
    <tableColumn id="23" xr3:uid="{00000000-0010-0000-0A00-000017000000}" name="SD" dataDxfId="5">
      <calculatedColumnFormula>_xlfn.STDEV.S(Table16[[#This Row],[1994]:[Mean]])</calculatedColumnFormula>
    </tableColumn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B000000}" name="Table18" displayName="Table18" ref="A1:W14" totalsRowShown="0" headerRowDxfId="4" tableBorderDxfId="3">
  <autoFilter ref="A1:W14" xr:uid="{00000000-0009-0000-0100-000012000000}"/>
  <tableColumns count="23">
    <tableColumn id="1" xr3:uid="{00000000-0010-0000-0B00-000001000000}" name="Column1" dataDxfId="2"/>
    <tableColumn id="2" xr3:uid="{00000000-0010-0000-0B00-000002000000}" name="1989"/>
    <tableColumn id="3" xr3:uid="{00000000-0010-0000-0B00-000003000000}" name="1990"/>
    <tableColumn id="4" xr3:uid="{00000000-0010-0000-0B00-000004000000}" name="1991"/>
    <tableColumn id="5" xr3:uid="{00000000-0010-0000-0B00-000005000000}" name="1992"/>
    <tableColumn id="6" xr3:uid="{00000000-0010-0000-0B00-000006000000}" name="1993"/>
    <tableColumn id="7" xr3:uid="{00000000-0010-0000-0B00-000007000000}" name="1994"/>
    <tableColumn id="8" xr3:uid="{00000000-0010-0000-0B00-000008000000}" name="1995"/>
    <tableColumn id="9" xr3:uid="{00000000-0010-0000-0B00-000009000000}" name="1996"/>
    <tableColumn id="10" xr3:uid="{00000000-0010-0000-0B00-00000A000000}" name="1997"/>
    <tableColumn id="11" xr3:uid="{00000000-0010-0000-0B00-00000B000000}" name="1998"/>
    <tableColumn id="12" xr3:uid="{00000000-0010-0000-0B00-00000C000000}" name="1999"/>
    <tableColumn id="13" xr3:uid="{00000000-0010-0000-0B00-00000D000000}" name="2000"/>
    <tableColumn id="14" xr3:uid="{00000000-0010-0000-0B00-00000E000000}" name="2001"/>
    <tableColumn id="15" xr3:uid="{00000000-0010-0000-0B00-00000F000000}" name="2002"/>
    <tableColumn id="16" xr3:uid="{00000000-0010-0000-0B00-000010000000}" name="2003"/>
    <tableColumn id="17" xr3:uid="{00000000-0010-0000-0B00-000011000000}" name="2004"/>
    <tableColumn id="18" xr3:uid="{00000000-0010-0000-0B00-000012000000}" name="2005"/>
    <tableColumn id="19" xr3:uid="{00000000-0010-0000-0B00-000013000000}" name="2006"/>
    <tableColumn id="20" xr3:uid="{00000000-0010-0000-0B00-000014000000}" name="2007"/>
    <tableColumn id="21" xr3:uid="{00000000-0010-0000-0B00-000015000000}" name="2008"/>
    <tableColumn id="22" xr3:uid="{00000000-0010-0000-0B00-000016000000}" name="Mean" dataDxfId="1">
      <calculatedColumnFormula>AVERAGE(Table18[[#This Row],[1989]:[2008]])</calculatedColumnFormula>
    </tableColumn>
    <tableColumn id="23" xr3:uid="{00000000-0010-0000-0B00-000017000000}" name="SD" dataDxfId="0">
      <calculatedColumnFormula>_xlfn.STDEV.S(B2:U2)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5" displayName="Table5" ref="A1:W14" totalsRowShown="0" headerRowDxfId="54" tableBorderDxfId="53">
  <autoFilter ref="A1:W14" xr:uid="{00000000-0009-0000-0100-000005000000}"/>
  <tableColumns count="23">
    <tableColumn id="1" xr3:uid="{00000000-0010-0000-0100-000001000000}" name="Column1" dataDxfId="52"/>
    <tableColumn id="2" xr3:uid="{00000000-0010-0000-0100-000002000000}" name="1989"/>
    <tableColumn id="3" xr3:uid="{00000000-0010-0000-0100-000003000000}" name="1990"/>
    <tableColumn id="4" xr3:uid="{00000000-0010-0000-0100-000004000000}" name="1991"/>
    <tableColumn id="5" xr3:uid="{00000000-0010-0000-0100-000005000000}" name="1992"/>
    <tableColumn id="6" xr3:uid="{00000000-0010-0000-0100-000006000000}" name="1993"/>
    <tableColumn id="7" xr3:uid="{00000000-0010-0000-0100-000007000000}" name="1994"/>
    <tableColumn id="8" xr3:uid="{00000000-0010-0000-0100-000008000000}" name="1995"/>
    <tableColumn id="9" xr3:uid="{00000000-0010-0000-0100-000009000000}" name="1996"/>
    <tableColumn id="10" xr3:uid="{00000000-0010-0000-0100-00000A000000}" name="1997"/>
    <tableColumn id="11" xr3:uid="{00000000-0010-0000-0100-00000B000000}" name="1998"/>
    <tableColumn id="12" xr3:uid="{00000000-0010-0000-0100-00000C000000}" name="1999"/>
    <tableColumn id="13" xr3:uid="{00000000-0010-0000-0100-00000D000000}" name="2000"/>
    <tableColumn id="14" xr3:uid="{00000000-0010-0000-0100-00000E000000}" name="2001"/>
    <tableColumn id="15" xr3:uid="{00000000-0010-0000-0100-00000F000000}" name="2002"/>
    <tableColumn id="16" xr3:uid="{00000000-0010-0000-0100-000010000000}" name="2003"/>
    <tableColumn id="17" xr3:uid="{00000000-0010-0000-0100-000011000000}" name="2004"/>
    <tableColumn id="18" xr3:uid="{00000000-0010-0000-0100-000012000000}" name="2005"/>
    <tableColumn id="19" xr3:uid="{00000000-0010-0000-0100-000013000000}" name="2006"/>
    <tableColumn id="20" xr3:uid="{00000000-0010-0000-0100-000014000000}" name="2007"/>
    <tableColumn id="21" xr3:uid="{00000000-0010-0000-0100-000015000000}" name="2008"/>
    <tableColumn id="22" xr3:uid="{00000000-0010-0000-0100-000016000000}" name="Mean" dataDxfId="51">
      <calculatedColumnFormula>AVERAGE(Table5[[#This Row],[1989]:[2008]])</calculatedColumnFormula>
    </tableColumn>
    <tableColumn id="23" xr3:uid="{00000000-0010-0000-0100-000017000000}" name="SD" dataDxfId="50">
      <calculatedColumnFormula>_xlfn.STDEV.S(Table5[[#This Row],[1989]:[2008]])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6" displayName="Table6" ref="A1:W14" totalsRowShown="0" headerRowDxfId="49" tableBorderDxfId="48">
  <autoFilter ref="A1:W14" xr:uid="{00000000-0009-0000-0100-000006000000}"/>
  <tableColumns count="23">
    <tableColumn id="1" xr3:uid="{00000000-0010-0000-0200-000001000000}" name="Column1" dataDxfId="47"/>
    <tableColumn id="2" xr3:uid="{00000000-0010-0000-0200-000002000000}" name="1989"/>
    <tableColumn id="3" xr3:uid="{00000000-0010-0000-0200-000003000000}" name="1990"/>
    <tableColumn id="4" xr3:uid="{00000000-0010-0000-0200-000004000000}" name="1991"/>
    <tableColumn id="5" xr3:uid="{00000000-0010-0000-0200-000005000000}" name="1992"/>
    <tableColumn id="6" xr3:uid="{00000000-0010-0000-0200-000006000000}" name="1993"/>
    <tableColumn id="7" xr3:uid="{00000000-0010-0000-0200-000007000000}" name="1994"/>
    <tableColumn id="8" xr3:uid="{00000000-0010-0000-0200-000008000000}" name="1995"/>
    <tableColumn id="9" xr3:uid="{00000000-0010-0000-0200-000009000000}" name="1996"/>
    <tableColumn id="10" xr3:uid="{00000000-0010-0000-0200-00000A000000}" name="1997"/>
    <tableColumn id="11" xr3:uid="{00000000-0010-0000-0200-00000B000000}" name="1998"/>
    <tableColumn id="12" xr3:uid="{00000000-0010-0000-0200-00000C000000}" name="1999"/>
    <tableColumn id="13" xr3:uid="{00000000-0010-0000-0200-00000D000000}" name="2000"/>
    <tableColumn id="14" xr3:uid="{00000000-0010-0000-0200-00000E000000}" name="2001"/>
    <tableColumn id="15" xr3:uid="{00000000-0010-0000-0200-00000F000000}" name="2002"/>
    <tableColumn id="16" xr3:uid="{00000000-0010-0000-0200-000010000000}" name="2003"/>
    <tableColumn id="17" xr3:uid="{00000000-0010-0000-0200-000011000000}" name="2004"/>
    <tableColumn id="18" xr3:uid="{00000000-0010-0000-0200-000012000000}" name="2005"/>
    <tableColumn id="19" xr3:uid="{00000000-0010-0000-0200-000013000000}" name="2006"/>
    <tableColumn id="20" xr3:uid="{00000000-0010-0000-0200-000014000000}" name="2007"/>
    <tableColumn id="21" xr3:uid="{00000000-0010-0000-0200-000015000000}" name="2008"/>
    <tableColumn id="22" xr3:uid="{00000000-0010-0000-0200-000016000000}" name="Mean" dataDxfId="46">
      <calculatedColumnFormula>AVERAGE(Table6[[#This Row],[1989]:[2008]])</calculatedColumnFormula>
    </tableColumn>
    <tableColumn id="23" xr3:uid="{00000000-0010-0000-0200-000017000000}" name="SD" dataDxfId="45">
      <calculatedColumnFormula>_xlfn.STDEV.S(Table6[[#This Row],[1989]:[2008]])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Table7" displayName="Table7" ref="A1:W14" totalsRowShown="0" headerRowDxfId="44" tableBorderDxfId="43">
  <autoFilter ref="A1:W14" xr:uid="{00000000-0009-0000-0100-000007000000}"/>
  <tableColumns count="23">
    <tableColumn id="1" xr3:uid="{00000000-0010-0000-0300-000001000000}" name="Column1" dataDxfId="42"/>
    <tableColumn id="2" xr3:uid="{00000000-0010-0000-0300-000002000000}" name="1989"/>
    <tableColumn id="3" xr3:uid="{00000000-0010-0000-0300-000003000000}" name="1990"/>
    <tableColumn id="4" xr3:uid="{00000000-0010-0000-0300-000004000000}" name="1991"/>
    <tableColumn id="5" xr3:uid="{00000000-0010-0000-0300-000005000000}" name="1992"/>
    <tableColumn id="6" xr3:uid="{00000000-0010-0000-0300-000006000000}" name="1993"/>
    <tableColumn id="7" xr3:uid="{00000000-0010-0000-0300-000007000000}" name="1994"/>
    <tableColumn id="8" xr3:uid="{00000000-0010-0000-0300-000008000000}" name="1995"/>
    <tableColumn id="9" xr3:uid="{00000000-0010-0000-0300-000009000000}" name="1996"/>
    <tableColumn id="10" xr3:uid="{00000000-0010-0000-0300-00000A000000}" name="1997"/>
    <tableColumn id="11" xr3:uid="{00000000-0010-0000-0300-00000B000000}" name="1998"/>
    <tableColumn id="12" xr3:uid="{00000000-0010-0000-0300-00000C000000}" name="1999"/>
    <tableColumn id="13" xr3:uid="{00000000-0010-0000-0300-00000D000000}" name="2000"/>
    <tableColumn id="14" xr3:uid="{00000000-0010-0000-0300-00000E000000}" name="2001"/>
    <tableColumn id="15" xr3:uid="{00000000-0010-0000-0300-00000F000000}" name="2002"/>
    <tableColumn id="16" xr3:uid="{00000000-0010-0000-0300-000010000000}" name="2003"/>
    <tableColumn id="17" xr3:uid="{00000000-0010-0000-0300-000011000000}" name="2004"/>
    <tableColumn id="18" xr3:uid="{00000000-0010-0000-0300-000012000000}" name="2005"/>
    <tableColumn id="19" xr3:uid="{00000000-0010-0000-0300-000013000000}" name="2006"/>
    <tableColumn id="20" xr3:uid="{00000000-0010-0000-0300-000014000000}" name="2007"/>
    <tableColumn id="21" xr3:uid="{00000000-0010-0000-0300-000015000000}" name="2008"/>
    <tableColumn id="22" xr3:uid="{00000000-0010-0000-0300-000016000000}" name="Mean" dataDxfId="41">
      <calculatedColumnFormula>AVERAGE(Table7[[#This Row],[1989]:[2008]])</calculatedColumnFormula>
    </tableColumn>
    <tableColumn id="23" xr3:uid="{00000000-0010-0000-0300-000017000000}" name="SD" dataDxfId="40">
      <calculatedColumnFormula>_xlfn.STDEV.S(Table7[[#This Row],[1989]:[2008]])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4000000}" name="Table10" displayName="Table10" ref="A1:W14" totalsRowShown="0" headerRowDxfId="39" tableBorderDxfId="38">
  <autoFilter ref="A1:W14" xr:uid="{00000000-0009-0000-0100-00000A000000}"/>
  <tableColumns count="23">
    <tableColumn id="1" xr3:uid="{00000000-0010-0000-0400-000001000000}" name="Column1" dataDxfId="37"/>
    <tableColumn id="2" xr3:uid="{00000000-0010-0000-0400-000002000000}" name="1989"/>
    <tableColumn id="3" xr3:uid="{00000000-0010-0000-0400-000003000000}" name="1990"/>
    <tableColumn id="4" xr3:uid="{00000000-0010-0000-0400-000004000000}" name="1991"/>
    <tableColumn id="5" xr3:uid="{00000000-0010-0000-0400-000005000000}" name="1992"/>
    <tableColumn id="6" xr3:uid="{00000000-0010-0000-0400-000006000000}" name="1993"/>
    <tableColumn id="7" xr3:uid="{00000000-0010-0000-0400-000007000000}" name="1994"/>
    <tableColumn id="8" xr3:uid="{00000000-0010-0000-0400-000008000000}" name="1995"/>
    <tableColumn id="9" xr3:uid="{00000000-0010-0000-0400-000009000000}" name="1996"/>
    <tableColumn id="10" xr3:uid="{00000000-0010-0000-0400-00000A000000}" name="1997"/>
    <tableColumn id="11" xr3:uid="{00000000-0010-0000-0400-00000B000000}" name="1998"/>
    <tableColumn id="12" xr3:uid="{00000000-0010-0000-0400-00000C000000}" name="1999"/>
    <tableColumn id="13" xr3:uid="{00000000-0010-0000-0400-00000D000000}" name="2000"/>
    <tableColumn id="14" xr3:uid="{00000000-0010-0000-0400-00000E000000}" name="2001"/>
    <tableColumn id="15" xr3:uid="{00000000-0010-0000-0400-00000F000000}" name="2002"/>
    <tableColumn id="16" xr3:uid="{00000000-0010-0000-0400-000010000000}" name="2003"/>
    <tableColumn id="17" xr3:uid="{00000000-0010-0000-0400-000011000000}" name="2004"/>
    <tableColumn id="18" xr3:uid="{00000000-0010-0000-0400-000012000000}" name="2005"/>
    <tableColumn id="19" xr3:uid="{00000000-0010-0000-0400-000013000000}" name="2006"/>
    <tableColumn id="20" xr3:uid="{00000000-0010-0000-0400-000014000000}" name="2007"/>
    <tableColumn id="21" xr3:uid="{00000000-0010-0000-0400-000015000000}" name="2008"/>
    <tableColumn id="22" xr3:uid="{00000000-0010-0000-0400-000016000000}" name="Mean" dataDxfId="36">
      <calculatedColumnFormula>AVERAGE(Table10[[#This Row],[1994]:[2008]])</calculatedColumnFormula>
    </tableColumn>
    <tableColumn id="23" xr3:uid="{00000000-0010-0000-0400-000017000000}" name="SD" dataDxfId="35">
      <calculatedColumnFormula>_xlfn.STDEV.S(Table10[[#This Row],[1994]:[2008]])</calculatedColumnFormula>
    </tableColumn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5000000}" name="Table11" displayName="Table11" ref="A1:W14" totalsRowShown="0" headerRowDxfId="34" tableBorderDxfId="33">
  <autoFilter ref="A1:W14" xr:uid="{00000000-0009-0000-0100-00000B000000}"/>
  <tableColumns count="23">
    <tableColumn id="1" xr3:uid="{00000000-0010-0000-0500-000001000000}" name="Column1" dataDxfId="32"/>
    <tableColumn id="2" xr3:uid="{00000000-0010-0000-0500-000002000000}" name="1989"/>
    <tableColumn id="3" xr3:uid="{00000000-0010-0000-0500-000003000000}" name="1990"/>
    <tableColumn id="4" xr3:uid="{00000000-0010-0000-0500-000004000000}" name="1991"/>
    <tableColumn id="5" xr3:uid="{00000000-0010-0000-0500-000005000000}" name="1992"/>
    <tableColumn id="6" xr3:uid="{00000000-0010-0000-0500-000006000000}" name="1993"/>
    <tableColumn id="7" xr3:uid="{00000000-0010-0000-0500-000007000000}" name="1994"/>
    <tableColumn id="8" xr3:uid="{00000000-0010-0000-0500-000008000000}" name="1995"/>
    <tableColumn id="9" xr3:uid="{00000000-0010-0000-0500-000009000000}" name="1996"/>
    <tableColumn id="10" xr3:uid="{00000000-0010-0000-0500-00000A000000}" name="1997"/>
    <tableColumn id="11" xr3:uid="{00000000-0010-0000-0500-00000B000000}" name="1998"/>
    <tableColumn id="12" xr3:uid="{00000000-0010-0000-0500-00000C000000}" name="1999"/>
    <tableColumn id="13" xr3:uid="{00000000-0010-0000-0500-00000D000000}" name="2000"/>
    <tableColumn id="14" xr3:uid="{00000000-0010-0000-0500-00000E000000}" name="2001"/>
    <tableColumn id="15" xr3:uid="{00000000-0010-0000-0500-00000F000000}" name="2002"/>
    <tableColumn id="16" xr3:uid="{00000000-0010-0000-0500-000010000000}" name="2003"/>
    <tableColumn id="17" xr3:uid="{00000000-0010-0000-0500-000011000000}" name="2004"/>
    <tableColumn id="18" xr3:uid="{00000000-0010-0000-0500-000012000000}" name="2005"/>
    <tableColumn id="19" xr3:uid="{00000000-0010-0000-0500-000013000000}" name="2006"/>
    <tableColumn id="20" xr3:uid="{00000000-0010-0000-0500-000014000000}" name="2007"/>
    <tableColumn id="21" xr3:uid="{00000000-0010-0000-0500-000015000000}" name="2008"/>
    <tableColumn id="22" xr3:uid="{00000000-0010-0000-0500-000016000000}" name="Mean" dataDxfId="31">
      <calculatedColumnFormula>AVERAGE(Table11[[#This Row],[1994]:[2001]])</calculatedColumnFormula>
    </tableColumn>
    <tableColumn id="23" xr3:uid="{00000000-0010-0000-0500-000017000000}" name="SD" dataDxfId="30">
      <calculatedColumnFormula>_xlfn.STDEV.S(Table11[[#This Row],[1994]:[2001]])</calculatedColumnFormula>
    </tableColumn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6000000}" name="Table12" displayName="Table12" ref="A1:W14" totalsRowShown="0" headerRowDxfId="29" tableBorderDxfId="28">
  <autoFilter ref="A1:W14" xr:uid="{00000000-0009-0000-0100-00000C000000}"/>
  <tableColumns count="23">
    <tableColumn id="1" xr3:uid="{00000000-0010-0000-0600-000001000000}" name="Column1" dataDxfId="27"/>
    <tableColumn id="2" xr3:uid="{00000000-0010-0000-0600-000002000000}" name="1989"/>
    <tableColumn id="3" xr3:uid="{00000000-0010-0000-0600-000003000000}" name="1990"/>
    <tableColumn id="4" xr3:uid="{00000000-0010-0000-0600-000004000000}" name="1991"/>
    <tableColumn id="5" xr3:uid="{00000000-0010-0000-0600-000005000000}" name="1992"/>
    <tableColumn id="6" xr3:uid="{00000000-0010-0000-0600-000006000000}" name="1993"/>
    <tableColumn id="7" xr3:uid="{00000000-0010-0000-0600-000007000000}" name="1994"/>
    <tableColumn id="8" xr3:uid="{00000000-0010-0000-0600-000008000000}" name="1995"/>
    <tableColumn id="9" xr3:uid="{00000000-0010-0000-0600-000009000000}" name="1996"/>
    <tableColumn id="10" xr3:uid="{00000000-0010-0000-0600-00000A000000}" name="1997"/>
    <tableColumn id="11" xr3:uid="{00000000-0010-0000-0600-00000B000000}" name="1998"/>
    <tableColumn id="12" xr3:uid="{00000000-0010-0000-0600-00000C000000}" name="1999"/>
    <tableColumn id="13" xr3:uid="{00000000-0010-0000-0600-00000D000000}" name="2000"/>
    <tableColumn id="14" xr3:uid="{00000000-0010-0000-0600-00000E000000}" name="2001"/>
    <tableColumn id="15" xr3:uid="{00000000-0010-0000-0600-00000F000000}" name="2002"/>
    <tableColumn id="16" xr3:uid="{00000000-0010-0000-0600-000010000000}" name="2003"/>
    <tableColumn id="17" xr3:uid="{00000000-0010-0000-0600-000011000000}" name="2004"/>
    <tableColumn id="18" xr3:uid="{00000000-0010-0000-0600-000012000000}" name="2005"/>
    <tableColumn id="19" xr3:uid="{00000000-0010-0000-0600-000013000000}" name="2006"/>
    <tableColumn id="20" xr3:uid="{00000000-0010-0000-0600-000014000000}" name="2007"/>
    <tableColumn id="21" xr3:uid="{00000000-0010-0000-0600-000015000000}" name="2008"/>
    <tableColumn id="22" xr3:uid="{00000000-0010-0000-0600-000016000000}" name="Mean" dataDxfId="26">
      <calculatedColumnFormula>AVERAGE(Table12[[#This Row],[1989]:[2008]])</calculatedColumnFormula>
    </tableColumn>
    <tableColumn id="23" xr3:uid="{00000000-0010-0000-0600-000017000000}" name="SD" dataDxfId="25">
      <calculatedColumnFormula>_xlfn.STDEV.S(Table12[[#This Row],[1989]:[2008]])</calculatedColumnFormula>
    </tableColumn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7000000}" name="Table13" displayName="Table13" ref="A1:W14" totalsRowShown="0" headerRowDxfId="24" tableBorderDxfId="23">
  <autoFilter ref="A1:W14" xr:uid="{00000000-0009-0000-0100-00000D000000}"/>
  <tableColumns count="23">
    <tableColumn id="1" xr3:uid="{00000000-0010-0000-0700-000001000000}" name="Column1" dataDxfId="22"/>
    <tableColumn id="2" xr3:uid="{00000000-0010-0000-0700-000002000000}" name="1989"/>
    <tableColumn id="3" xr3:uid="{00000000-0010-0000-0700-000003000000}" name="1990"/>
    <tableColumn id="4" xr3:uid="{00000000-0010-0000-0700-000004000000}" name="1991"/>
    <tableColumn id="5" xr3:uid="{00000000-0010-0000-0700-000005000000}" name="1992"/>
    <tableColumn id="6" xr3:uid="{00000000-0010-0000-0700-000006000000}" name="1993"/>
    <tableColumn id="7" xr3:uid="{00000000-0010-0000-0700-000007000000}" name="1994"/>
    <tableColumn id="8" xr3:uid="{00000000-0010-0000-0700-000008000000}" name="1995"/>
    <tableColumn id="9" xr3:uid="{00000000-0010-0000-0700-000009000000}" name="1996"/>
    <tableColumn id="10" xr3:uid="{00000000-0010-0000-0700-00000A000000}" name="1997"/>
    <tableColumn id="11" xr3:uid="{00000000-0010-0000-0700-00000B000000}" name="1998"/>
    <tableColumn id="12" xr3:uid="{00000000-0010-0000-0700-00000C000000}" name="1999"/>
    <tableColumn id="13" xr3:uid="{00000000-0010-0000-0700-00000D000000}" name="2000"/>
    <tableColumn id="14" xr3:uid="{00000000-0010-0000-0700-00000E000000}" name="2001"/>
    <tableColumn id="15" xr3:uid="{00000000-0010-0000-0700-00000F000000}" name="2002"/>
    <tableColumn id="16" xr3:uid="{00000000-0010-0000-0700-000010000000}" name="2003"/>
    <tableColumn id="17" xr3:uid="{00000000-0010-0000-0700-000011000000}" name="2004"/>
    <tableColumn id="18" xr3:uid="{00000000-0010-0000-0700-000012000000}" name="2005"/>
    <tableColumn id="19" xr3:uid="{00000000-0010-0000-0700-000013000000}" name="2006"/>
    <tableColumn id="20" xr3:uid="{00000000-0010-0000-0700-000014000000}" name="2007"/>
    <tableColumn id="21" xr3:uid="{00000000-0010-0000-0700-000015000000}" name="2008"/>
    <tableColumn id="22" xr3:uid="{00000000-0010-0000-0700-000016000000}" name="Mean" dataDxfId="21">
      <calculatedColumnFormula>AVERAGE(Table13[[#This Row],[1989]:[2008]])</calculatedColumnFormula>
    </tableColumn>
    <tableColumn id="23" xr3:uid="{00000000-0010-0000-0700-000017000000}" name="SD" dataDxfId="20">
      <calculatedColumnFormula>_xlfn.STDEV.S(Table13[[#This Row],[1998]:[2008]])</calculatedColumnFormula>
    </tableColumn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8000000}" name="Table14" displayName="Table14" ref="A1:W14" totalsRowShown="0" headerRowDxfId="19" tableBorderDxfId="18">
  <autoFilter ref="A1:W14" xr:uid="{00000000-0009-0000-0100-00000E000000}"/>
  <tableColumns count="23">
    <tableColumn id="1" xr3:uid="{00000000-0010-0000-0800-000001000000}" name="Column1" dataDxfId="17"/>
    <tableColumn id="2" xr3:uid="{00000000-0010-0000-0800-000002000000}" name="1989"/>
    <tableColumn id="3" xr3:uid="{00000000-0010-0000-0800-000003000000}" name="1990"/>
    <tableColumn id="4" xr3:uid="{00000000-0010-0000-0800-000004000000}" name="1991"/>
    <tableColumn id="5" xr3:uid="{00000000-0010-0000-0800-000005000000}" name="1992"/>
    <tableColumn id="6" xr3:uid="{00000000-0010-0000-0800-000006000000}" name="1993"/>
    <tableColumn id="7" xr3:uid="{00000000-0010-0000-0800-000007000000}" name="1994"/>
    <tableColumn id="8" xr3:uid="{00000000-0010-0000-0800-000008000000}" name="1995"/>
    <tableColumn id="9" xr3:uid="{00000000-0010-0000-0800-000009000000}" name="1996"/>
    <tableColumn id="10" xr3:uid="{00000000-0010-0000-0800-00000A000000}" name="1997"/>
    <tableColumn id="11" xr3:uid="{00000000-0010-0000-0800-00000B000000}" name="1998"/>
    <tableColumn id="12" xr3:uid="{00000000-0010-0000-0800-00000C000000}" name="1999"/>
    <tableColumn id="13" xr3:uid="{00000000-0010-0000-0800-00000D000000}" name="2000"/>
    <tableColumn id="14" xr3:uid="{00000000-0010-0000-0800-00000E000000}" name="2001"/>
    <tableColumn id="15" xr3:uid="{00000000-0010-0000-0800-00000F000000}" name="2002"/>
    <tableColumn id="16" xr3:uid="{00000000-0010-0000-0800-000010000000}" name="2003"/>
    <tableColumn id="17" xr3:uid="{00000000-0010-0000-0800-000011000000}" name="2004"/>
    <tableColumn id="18" xr3:uid="{00000000-0010-0000-0800-000012000000}" name="2005"/>
    <tableColumn id="19" xr3:uid="{00000000-0010-0000-0800-000013000000}" name="2006"/>
    <tableColumn id="20" xr3:uid="{00000000-0010-0000-0800-000014000000}" name="2007"/>
    <tableColumn id="21" xr3:uid="{00000000-0010-0000-0800-000015000000}" name="2008"/>
    <tableColumn id="22" xr3:uid="{00000000-0010-0000-0800-000016000000}" name="Mean" dataDxfId="16">
      <calculatedColumnFormula>AVERAGE(Table14[[#This Row],[1989]:[2008]])</calculatedColumnFormula>
    </tableColumn>
    <tableColumn id="23" xr3:uid="{00000000-0010-0000-0800-000017000000}" name="SD" dataDxfId="15">
      <calculatedColumnFormula>_xlfn.STDEV.S(Table14[[#This Row],[1989]:[Mean]])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5"/>
  <sheetViews>
    <sheetView tabSelected="1" workbookViewId="0">
      <selection activeCell="V20" sqref="V20"/>
    </sheetView>
  </sheetViews>
  <sheetFormatPr defaultRowHeight="14.5" x14ac:dyDescent="0.35"/>
  <cols>
    <col min="1" max="1" width="11.1796875" bestFit="1" customWidth="1"/>
  </cols>
  <sheetData>
    <row r="1" spans="1:23" x14ac:dyDescent="0.3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34</v>
      </c>
      <c r="W1" t="s">
        <v>35</v>
      </c>
    </row>
    <row r="2" spans="1:23" x14ac:dyDescent="0.35">
      <c r="A2" t="s">
        <v>0</v>
      </c>
      <c r="B2">
        <v>3.24</v>
      </c>
      <c r="C2">
        <v>3.45</v>
      </c>
      <c r="D2">
        <v>4.76</v>
      </c>
      <c r="E2">
        <v>3.06</v>
      </c>
      <c r="F2">
        <v>3.78</v>
      </c>
      <c r="G2">
        <v>3.84</v>
      </c>
      <c r="H2">
        <v>5.2</v>
      </c>
      <c r="I2">
        <v>4.2</v>
      </c>
      <c r="J2">
        <v>4.67</v>
      </c>
      <c r="K2">
        <v>3.61</v>
      </c>
      <c r="L2">
        <v>4.07</v>
      </c>
      <c r="M2">
        <v>3.22</v>
      </c>
      <c r="N2">
        <v>4.8499999999999996</v>
      </c>
      <c r="O2">
        <v>3.93</v>
      </c>
      <c r="P2">
        <v>4.6500000000000004</v>
      </c>
      <c r="Q2">
        <v>4.45</v>
      </c>
      <c r="R2">
        <v>4.22</v>
      </c>
      <c r="S2">
        <v>3.68</v>
      </c>
      <c r="T2">
        <v>5.17</v>
      </c>
      <c r="U2">
        <v>4.2699999999999996</v>
      </c>
      <c r="V2">
        <f>AVERAGE(Table3[[#This Row],[1989]:[2008]])</f>
        <v>4.1159999999999997</v>
      </c>
      <c r="W2">
        <f t="shared" ref="W2:W13" si="0">_xlfn.STDEV.S(B2:V2)</f>
        <v>0.62391826387756943</v>
      </c>
    </row>
    <row r="3" spans="1:23" x14ac:dyDescent="0.35">
      <c r="A3" t="s">
        <v>1</v>
      </c>
      <c r="B3">
        <v>1.51</v>
      </c>
      <c r="C3">
        <v>4.97</v>
      </c>
      <c r="D3">
        <v>5.1100000000000003</v>
      </c>
      <c r="E3">
        <v>1.83</v>
      </c>
      <c r="F3">
        <v>4.1399999999999997</v>
      </c>
      <c r="G3">
        <v>5.34</v>
      </c>
      <c r="H3">
        <v>4.7300000000000004</v>
      </c>
      <c r="I3">
        <v>3.52</v>
      </c>
      <c r="J3">
        <v>5.25</v>
      </c>
      <c r="K3">
        <v>4.57</v>
      </c>
      <c r="L3">
        <v>4.71</v>
      </c>
      <c r="M3">
        <v>3.77</v>
      </c>
      <c r="N3">
        <v>4.67</v>
      </c>
      <c r="O3">
        <v>5.73</v>
      </c>
      <c r="P3">
        <v>3.73</v>
      </c>
      <c r="Q3">
        <v>4.2699999999999996</v>
      </c>
      <c r="R3">
        <v>4.17</v>
      </c>
      <c r="S3">
        <v>3.8</v>
      </c>
      <c r="T3">
        <v>4.41</v>
      </c>
      <c r="U3">
        <v>4.8499999999999996</v>
      </c>
      <c r="V3">
        <f>AVERAGE(Table3[[#This Row],[1989]:[2008]])</f>
        <v>4.2539999999999996</v>
      </c>
      <c r="W3">
        <f t="shared" si="0"/>
        <v>1.0334814947544988</v>
      </c>
    </row>
    <row r="4" spans="1:23" x14ac:dyDescent="0.35">
      <c r="A4" t="s">
        <v>2</v>
      </c>
      <c r="B4">
        <v>5.34</v>
      </c>
      <c r="C4">
        <v>6.66</v>
      </c>
      <c r="D4">
        <v>4.82</v>
      </c>
      <c r="E4">
        <v>4.08</v>
      </c>
      <c r="F4">
        <v>4.91</v>
      </c>
      <c r="G4">
        <v>4.82</v>
      </c>
      <c r="H4">
        <v>6.61</v>
      </c>
      <c r="I4">
        <v>5.03</v>
      </c>
      <c r="J4">
        <v>4.25</v>
      </c>
      <c r="K4">
        <v>4.91</v>
      </c>
      <c r="L4">
        <v>5.88</v>
      </c>
      <c r="M4">
        <v>4.91</v>
      </c>
      <c r="N4">
        <v>6.48</v>
      </c>
      <c r="O4">
        <v>5.62</v>
      </c>
      <c r="P4">
        <v>4.37</v>
      </c>
      <c r="Q4">
        <v>5.5</v>
      </c>
      <c r="R4">
        <v>5.12</v>
      </c>
      <c r="S4">
        <v>6.09</v>
      </c>
      <c r="T4">
        <v>4.88</v>
      </c>
      <c r="U4">
        <v>6.18</v>
      </c>
      <c r="V4">
        <f>AVERAGE(Table3[[#This Row],[1989]:[2008]])</f>
        <v>5.3230000000000022</v>
      </c>
      <c r="W4">
        <f t="shared" si="0"/>
        <v>0.75766153393186075</v>
      </c>
    </row>
    <row r="5" spans="1:23" x14ac:dyDescent="0.35">
      <c r="A5" t="s">
        <v>3</v>
      </c>
      <c r="B5">
        <v>6.7</v>
      </c>
      <c r="C5">
        <v>5.99</v>
      </c>
      <c r="D5">
        <v>5.43</v>
      </c>
      <c r="E5">
        <v>5.99</v>
      </c>
      <c r="F5">
        <v>6.58</v>
      </c>
      <c r="G5">
        <v>6.03</v>
      </c>
      <c r="H5">
        <v>6.54</v>
      </c>
      <c r="I5">
        <v>5.77</v>
      </c>
      <c r="J5">
        <v>4.57</v>
      </c>
      <c r="K5">
        <v>6.58</v>
      </c>
      <c r="L5">
        <v>6.32</v>
      </c>
      <c r="M5">
        <v>5.74</v>
      </c>
      <c r="N5">
        <v>5.91</v>
      </c>
      <c r="O5">
        <v>5.37</v>
      </c>
      <c r="P5">
        <v>5.84</v>
      </c>
      <c r="Q5">
        <v>6.48</v>
      </c>
      <c r="R5">
        <v>5.37</v>
      </c>
      <c r="S5">
        <v>4.76</v>
      </c>
      <c r="T5">
        <v>5.32</v>
      </c>
      <c r="U5">
        <v>6.21</v>
      </c>
      <c r="V5">
        <f>AVERAGE(Table3[[#This Row],[1989]:[2008]])</f>
        <v>5.8750000000000009</v>
      </c>
      <c r="W5">
        <f t="shared" si="0"/>
        <v>0.58470932949628918</v>
      </c>
    </row>
    <row r="6" spans="1:23" x14ac:dyDescent="0.35">
      <c r="A6" t="s">
        <v>4</v>
      </c>
      <c r="B6">
        <v>6.71</v>
      </c>
      <c r="C6">
        <v>8.8000000000000007</v>
      </c>
      <c r="D6">
        <v>6.74</v>
      </c>
      <c r="F6">
        <v>5.03</v>
      </c>
      <c r="G6">
        <v>7.4</v>
      </c>
      <c r="H6">
        <v>7.51</v>
      </c>
      <c r="I6">
        <v>7.07</v>
      </c>
      <c r="J6">
        <v>8.17</v>
      </c>
      <c r="K6">
        <v>6.34</v>
      </c>
      <c r="L6">
        <v>7.17</v>
      </c>
      <c r="M6">
        <v>8.2200000000000006</v>
      </c>
      <c r="N6">
        <v>7.17</v>
      </c>
      <c r="O6">
        <v>8.2200000000000006</v>
      </c>
      <c r="P6">
        <v>6.56</v>
      </c>
      <c r="Q6">
        <v>6.56</v>
      </c>
      <c r="R6">
        <v>7.63</v>
      </c>
      <c r="S6">
        <v>8.0299999999999994</v>
      </c>
      <c r="T6">
        <v>6.11</v>
      </c>
      <c r="U6">
        <v>8.1300000000000008</v>
      </c>
      <c r="V6">
        <f>AVERAGE(Table3[[#This Row],[1989]:[2008]])</f>
        <v>7.2405263157894737</v>
      </c>
      <c r="W6">
        <f t="shared" si="0"/>
        <v>0.8988734099984369</v>
      </c>
    </row>
    <row r="7" spans="1:23" x14ac:dyDescent="0.35">
      <c r="A7" t="s">
        <v>5</v>
      </c>
      <c r="B7">
        <v>8</v>
      </c>
      <c r="C7">
        <v>9.69</v>
      </c>
      <c r="D7">
        <v>9.25</v>
      </c>
      <c r="E7">
        <v>7.31</v>
      </c>
      <c r="F7">
        <v>8.75</v>
      </c>
      <c r="G7">
        <v>8.81</v>
      </c>
      <c r="H7">
        <v>8.7799999999999994</v>
      </c>
      <c r="I7">
        <v>8.6300000000000008</v>
      </c>
      <c r="J7">
        <v>8.84</v>
      </c>
      <c r="K7">
        <v>8.59</v>
      </c>
      <c r="L7">
        <v>7.97</v>
      </c>
      <c r="M7">
        <v>9.5</v>
      </c>
      <c r="N7">
        <v>9.09</v>
      </c>
      <c r="O7">
        <v>9.57</v>
      </c>
      <c r="P7">
        <v>9.23</v>
      </c>
      <c r="Q7">
        <v>9.2899999999999991</v>
      </c>
      <c r="R7">
        <v>7.88</v>
      </c>
      <c r="S7">
        <v>8.2799999999999994</v>
      </c>
      <c r="T7">
        <v>8.76</v>
      </c>
      <c r="U7">
        <v>9.11</v>
      </c>
      <c r="V7">
        <f>AVERAGE(Table3[[#This Row],[1989]:[2008]])</f>
        <v>8.7664999999999988</v>
      </c>
      <c r="W7">
        <f t="shared" si="0"/>
        <v>0.60849219386940379</v>
      </c>
    </row>
    <row r="8" spans="1:23" x14ac:dyDescent="0.35">
      <c r="A8" t="s">
        <v>6</v>
      </c>
      <c r="B8">
        <v>8.66</v>
      </c>
      <c r="C8">
        <v>9.5399999999999991</v>
      </c>
      <c r="D8">
        <v>8.61</v>
      </c>
      <c r="E8">
        <v>8</v>
      </c>
      <c r="F8">
        <v>8.48</v>
      </c>
      <c r="G8">
        <v>8.51</v>
      </c>
      <c r="H8">
        <v>8.2100000000000009</v>
      </c>
      <c r="I8">
        <v>7.2</v>
      </c>
      <c r="J8">
        <v>8.61</v>
      </c>
      <c r="K8">
        <v>8.51</v>
      </c>
      <c r="L8">
        <v>8.3699999999999992</v>
      </c>
      <c r="M8">
        <v>7.83</v>
      </c>
      <c r="N8">
        <v>8.81</v>
      </c>
      <c r="O8">
        <v>8.6</v>
      </c>
      <c r="P8">
        <v>9.1300000000000008</v>
      </c>
      <c r="Q8">
        <v>8.82</v>
      </c>
      <c r="R8">
        <v>8.4</v>
      </c>
      <c r="S8">
        <v>8.24</v>
      </c>
      <c r="T8">
        <v>8.31</v>
      </c>
      <c r="U8">
        <v>9.02</v>
      </c>
      <c r="V8">
        <f>AVERAGE(Table3[[#This Row],[1989]:[2008]])</f>
        <v>8.4930000000000021</v>
      </c>
      <c r="W8">
        <f t="shared" si="0"/>
        <v>0.48012602512257124</v>
      </c>
    </row>
    <row r="9" spans="1:23" x14ac:dyDescent="0.35">
      <c r="A9" t="s">
        <v>7</v>
      </c>
      <c r="B9">
        <v>7.73</v>
      </c>
      <c r="C9">
        <v>8.98</v>
      </c>
      <c r="D9">
        <v>7.62</v>
      </c>
      <c r="E9">
        <v>7.65</v>
      </c>
      <c r="F9">
        <v>8.0399999999999991</v>
      </c>
      <c r="G9">
        <v>8.41</v>
      </c>
      <c r="H9">
        <v>8.44</v>
      </c>
      <c r="I9">
        <v>8.31</v>
      </c>
      <c r="J9">
        <v>8.1999999999999993</v>
      </c>
      <c r="K9">
        <v>7.88</v>
      </c>
      <c r="L9">
        <v>7.78</v>
      </c>
      <c r="M9">
        <v>8.15</v>
      </c>
      <c r="N9">
        <v>7.74</v>
      </c>
      <c r="O9">
        <v>8.24</v>
      </c>
      <c r="P9">
        <v>7.99</v>
      </c>
      <c r="Q9">
        <v>8.59</v>
      </c>
      <c r="R9">
        <v>7.87</v>
      </c>
      <c r="S9">
        <v>8.31</v>
      </c>
      <c r="T9">
        <v>8.65</v>
      </c>
      <c r="U9">
        <v>7.46</v>
      </c>
      <c r="V9">
        <f>AVERAGE(Table3[[#This Row],[1989]:[2008]])</f>
        <v>8.1020000000000003</v>
      </c>
      <c r="W9">
        <f t="shared" si="0"/>
        <v>0.38583156947041031</v>
      </c>
    </row>
    <row r="10" spans="1:23" x14ac:dyDescent="0.35">
      <c r="A10" t="s">
        <v>8</v>
      </c>
      <c r="B10">
        <v>7.52</v>
      </c>
      <c r="C10">
        <v>8.08</v>
      </c>
      <c r="D10">
        <v>6.91</v>
      </c>
      <c r="E10">
        <v>6.27</v>
      </c>
      <c r="F10">
        <v>7.36</v>
      </c>
      <c r="G10">
        <v>6.89</v>
      </c>
      <c r="H10">
        <v>7.08</v>
      </c>
      <c r="I10">
        <v>6.76</v>
      </c>
      <c r="J10">
        <v>7.21</v>
      </c>
      <c r="K10">
        <v>5.7</v>
      </c>
      <c r="L10">
        <v>6.69</v>
      </c>
      <c r="M10">
        <v>7.67</v>
      </c>
      <c r="N10">
        <v>7.91</v>
      </c>
      <c r="O10">
        <v>7.42</v>
      </c>
      <c r="P10">
        <v>7.67</v>
      </c>
      <c r="Q10">
        <v>7.89</v>
      </c>
      <c r="R10">
        <v>7.55</v>
      </c>
      <c r="S10">
        <v>7.83</v>
      </c>
      <c r="T10">
        <v>7.39</v>
      </c>
      <c r="U10">
        <v>6.36</v>
      </c>
      <c r="V10">
        <f>AVERAGE(Table3[[#This Row],[1989]:[2008]])</f>
        <v>7.2080000000000002</v>
      </c>
      <c r="W10">
        <f t="shared" si="0"/>
        <v>0.60810854294278749</v>
      </c>
    </row>
    <row r="11" spans="1:23" x14ac:dyDescent="0.35">
      <c r="A11" t="s">
        <v>9</v>
      </c>
      <c r="B11">
        <v>5.23</v>
      </c>
      <c r="C11">
        <v>6.52</v>
      </c>
      <c r="D11">
        <v>5.22</v>
      </c>
      <c r="E11">
        <v>6.07</v>
      </c>
      <c r="F11">
        <v>5.92</v>
      </c>
      <c r="G11">
        <v>5.36</v>
      </c>
      <c r="H11">
        <v>6.84</v>
      </c>
      <c r="I11">
        <v>6.43</v>
      </c>
      <c r="J11">
        <v>5.62</v>
      </c>
      <c r="K11">
        <v>6.77</v>
      </c>
      <c r="L11">
        <v>5.33</v>
      </c>
      <c r="M11">
        <v>5.18</v>
      </c>
      <c r="N11">
        <v>6.36</v>
      </c>
      <c r="O11">
        <v>5</v>
      </c>
      <c r="P11">
        <v>6.27</v>
      </c>
      <c r="Q11">
        <v>5.45</v>
      </c>
      <c r="R11">
        <v>6.49</v>
      </c>
      <c r="S11">
        <v>6.06</v>
      </c>
      <c r="T11">
        <v>5.86</v>
      </c>
      <c r="U11">
        <v>5.18</v>
      </c>
      <c r="V11">
        <f>AVERAGE(Table3[[#This Row],[1989]:[2008]])</f>
        <v>5.8579999999999988</v>
      </c>
      <c r="W11">
        <f t="shared" si="0"/>
        <v>0.57788926274849561</v>
      </c>
    </row>
    <row r="12" spans="1:23" x14ac:dyDescent="0.35">
      <c r="A12" t="s">
        <v>10</v>
      </c>
      <c r="C12">
        <v>5.8</v>
      </c>
      <c r="D12">
        <v>5.0999999999999996</v>
      </c>
      <c r="E12">
        <v>4.2699999999999996</v>
      </c>
      <c r="F12">
        <v>4</v>
      </c>
      <c r="G12">
        <v>3.85</v>
      </c>
      <c r="H12">
        <v>5.62</v>
      </c>
      <c r="I12">
        <v>5.24</v>
      </c>
      <c r="J12">
        <v>5.5</v>
      </c>
      <c r="K12">
        <v>5.34</v>
      </c>
      <c r="L12">
        <v>5.1100000000000003</v>
      </c>
      <c r="M12">
        <v>5.73</v>
      </c>
      <c r="N12">
        <v>4.76</v>
      </c>
      <c r="O12">
        <v>5.34</v>
      </c>
      <c r="P12">
        <v>5.49</v>
      </c>
      <c r="Q12">
        <v>5.69</v>
      </c>
      <c r="R12">
        <v>4.97</v>
      </c>
      <c r="S12">
        <v>5.83</v>
      </c>
      <c r="T12">
        <v>5.66</v>
      </c>
      <c r="U12">
        <v>5.57</v>
      </c>
      <c r="V12">
        <f>AVERAGE(Table3[[#This Row],[1989]:[2008]])</f>
        <v>5.2036842105263146</v>
      </c>
      <c r="W12">
        <f t="shared" si="0"/>
        <v>0.58080896874251919</v>
      </c>
    </row>
    <row r="13" spans="1:23" x14ac:dyDescent="0.35">
      <c r="A13" t="s">
        <v>11</v>
      </c>
      <c r="B13">
        <v>2.3199999999999998</v>
      </c>
      <c r="C13">
        <v>5.34</v>
      </c>
      <c r="D13">
        <v>2.91</v>
      </c>
      <c r="E13">
        <v>2.91</v>
      </c>
      <c r="F13">
        <v>4.0199999999999996</v>
      </c>
      <c r="G13">
        <v>4.21</v>
      </c>
      <c r="H13">
        <v>5.79</v>
      </c>
      <c r="I13">
        <v>4.6100000000000003</v>
      </c>
      <c r="J13">
        <v>4.43</v>
      </c>
      <c r="K13">
        <v>4.47</v>
      </c>
      <c r="L13">
        <v>4.7300000000000004</v>
      </c>
      <c r="M13">
        <v>3.94</v>
      </c>
      <c r="N13">
        <v>4.72</v>
      </c>
      <c r="O13">
        <v>3.99</v>
      </c>
      <c r="P13">
        <v>4.24</v>
      </c>
      <c r="Q13">
        <v>4.97</v>
      </c>
      <c r="R13">
        <v>4.66</v>
      </c>
      <c r="S13">
        <v>5.12</v>
      </c>
      <c r="T13">
        <v>5.26</v>
      </c>
      <c r="U13">
        <v>4.5999999999999996</v>
      </c>
      <c r="V13">
        <f>AVERAGE(Table3[[#This Row],[1989]:[2008]])</f>
        <v>4.3620000000000001</v>
      </c>
      <c r="W13">
        <f t="shared" si="0"/>
        <v>0.83937238458267427</v>
      </c>
    </row>
    <row r="14" spans="1:23" x14ac:dyDescent="0.35">
      <c r="A14" t="s">
        <v>36</v>
      </c>
      <c r="C14">
        <f>AVERAGE(C2:C13)</f>
        <v>6.9849999999999994</v>
      </c>
      <c r="D14">
        <f>AVERAGE(D2:D13)</f>
        <v>6.0399999999999991</v>
      </c>
      <c r="F14">
        <f>AVERAGE(F2:F13)</f>
        <v>5.9175000000000004</v>
      </c>
      <c r="G14">
        <f t="shared" ref="G14:U14" si="1">AVERAGE(G2:G13)</f>
        <v>6.1224999999999987</v>
      </c>
      <c r="H14">
        <f t="shared" si="1"/>
        <v>6.7791666666666677</v>
      </c>
      <c r="I14">
        <f t="shared" si="1"/>
        <v>6.064166666666666</v>
      </c>
      <c r="J14">
        <f t="shared" si="1"/>
        <v>6.2766666666666664</v>
      </c>
      <c r="K14">
        <f t="shared" si="1"/>
        <v>6.1058333333333339</v>
      </c>
      <c r="L14">
        <f t="shared" si="1"/>
        <v>6.1774999999999993</v>
      </c>
      <c r="M14">
        <f t="shared" si="1"/>
        <v>6.1550000000000002</v>
      </c>
      <c r="N14">
        <f t="shared" si="1"/>
        <v>6.5391666666666675</v>
      </c>
      <c r="O14">
        <f t="shared" si="1"/>
        <v>6.4191666666666682</v>
      </c>
      <c r="P14">
        <f t="shared" si="1"/>
        <v>6.2641666666666653</v>
      </c>
      <c r="Q14">
        <f t="shared" si="1"/>
        <v>6.4966666666666661</v>
      </c>
      <c r="R14">
        <f t="shared" si="1"/>
        <v>6.194166666666665</v>
      </c>
      <c r="S14">
        <f t="shared" si="1"/>
        <v>6.3358333333333334</v>
      </c>
      <c r="T14">
        <f t="shared" si="1"/>
        <v>6.3150000000000004</v>
      </c>
      <c r="U14">
        <f t="shared" si="1"/>
        <v>6.4116666666666662</v>
      </c>
      <c r="V14" s="5">
        <f>AVERAGE(Table3[[#This Row],[1989]:[2008]])</f>
        <v>6.3110648148148147</v>
      </c>
      <c r="W14" s="5">
        <f>_xlfn.STDEV.S(B14:V14)</f>
        <v>0.25910857476179611</v>
      </c>
    </row>
    <row r="15" spans="1:23" x14ac:dyDescent="0.35">
      <c r="A15" t="s">
        <v>33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14"/>
  <sheetViews>
    <sheetView workbookViewId="0">
      <selection activeCell="U26" sqref="U26"/>
    </sheetView>
  </sheetViews>
  <sheetFormatPr defaultRowHeight="14.5" x14ac:dyDescent="0.35"/>
  <cols>
    <col min="1" max="1" width="11" customWidth="1"/>
  </cols>
  <sheetData>
    <row r="1" spans="1:23" x14ac:dyDescent="0.35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19</v>
      </c>
      <c r="I1" s="3" t="s">
        <v>20</v>
      </c>
      <c r="J1" s="3" t="s">
        <v>21</v>
      </c>
      <c r="K1" s="3" t="s">
        <v>22</v>
      </c>
      <c r="L1" s="3" t="s">
        <v>23</v>
      </c>
      <c r="M1" s="3" t="s">
        <v>24</v>
      </c>
      <c r="N1" s="3" t="s">
        <v>25</v>
      </c>
      <c r="O1" s="3" t="s">
        <v>26</v>
      </c>
      <c r="P1" s="3" t="s">
        <v>27</v>
      </c>
      <c r="Q1" s="3" t="s">
        <v>28</v>
      </c>
      <c r="R1" s="3" t="s">
        <v>29</v>
      </c>
      <c r="S1" s="3" t="s">
        <v>30</v>
      </c>
      <c r="T1" s="3" t="s">
        <v>31</v>
      </c>
      <c r="U1" s="3" t="s">
        <v>32</v>
      </c>
      <c r="V1" s="3" t="s">
        <v>34</v>
      </c>
      <c r="W1" s="4" t="s">
        <v>35</v>
      </c>
    </row>
    <row r="2" spans="1:23" x14ac:dyDescent="0.35">
      <c r="A2" s="2" t="s">
        <v>0</v>
      </c>
      <c r="B2">
        <v>4.9000000000000004</v>
      </c>
      <c r="C2">
        <v>3.22</v>
      </c>
      <c r="D2">
        <v>4.2</v>
      </c>
      <c r="I2">
        <v>2.4900000000000002</v>
      </c>
      <c r="J2">
        <v>4.1399999999999997</v>
      </c>
      <c r="K2">
        <v>3.78</v>
      </c>
      <c r="L2">
        <v>3.73</v>
      </c>
      <c r="M2">
        <v>3.5</v>
      </c>
      <c r="N2">
        <v>4.42</v>
      </c>
      <c r="O2">
        <v>3.93</v>
      </c>
      <c r="P2">
        <v>3.71</v>
      </c>
      <c r="Q2">
        <v>3.67</v>
      </c>
      <c r="R2">
        <v>3.77</v>
      </c>
      <c r="S2">
        <v>3.13</v>
      </c>
      <c r="T2">
        <v>4.2</v>
      </c>
      <c r="U2">
        <v>3.4</v>
      </c>
      <c r="V2">
        <f>AVERAGE(Table15[[#This Row],[1989]:[2008]])</f>
        <v>3.7618750000000007</v>
      </c>
      <c r="W2">
        <f>_xlfn.STDEV.S(Table15[[#This Row],[1989]:[2008]])</f>
        <v>0.56605322187935103</v>
      </c>
    </row>
    <row r="3" spans="1:23" x14ac:dyDescent="0.35">
      <c r="A3" s="2" t="s">
        <v>1</v>
      </c>
      <c r="B3">
        <v>6.82</v>
      </c>
      <c r="C3">
        <v>3.06</v>
      </c>
      <c r="D3">
        <v>4.21</v>
      </c>
      <c r="E3">
        <v>2.23</v>
      </c>
      <c r="I3">
        <v>4.03</v>
      </c>
      <c r="J3">
        <v>5.14</v>
      </c>
      <c r="K3">
        <v>4.97</v>
      </c>
      <c r="L3">
        <v>4.2699999999999996</v>
      </c>
      <c r="M3">
        <v>5.48</v>
      </c>
      <c r="N3">
        <v>4.3600000000000003</v>
      </c>
      <c r="O3">
        <v>4.53</v>
      </c>
      <c r="P3">
        <v>3.39</v>
      </c>
      <c r="Q3">
        <v>3.76</v>
      </c>
      <c r="R3">
        <v>3.64</v>
      </c>
      <c r="S3">
        <v>3.25</v>
      </c>
      <c r="T3">
        <v>3.52</v>
      </c>
      <c r="U3">
        <v>4.4000000000000004</v>
      </c>
      <c r="V3">
        <f>AVERAGE(Table15[[#This Row],[1989]:[2008]])</f>
        <v>4.1800000000000006</v>
      </c>
      <c r="W3">
        <f>_xlfn.STDEV.S(Table15[[#This Row],[1989]:[2008]])</f>
        <v>1.0574024777727706</v>
      </c>
    </row>
    <row r="4" spans="1:23" x14ac:dyDescent="0.35">
      <c r="A4" s="2" t="s">
        <v>2</v>
      </c>
      <c r="B4">
        <v>7.61</v>
      </c>
      <c r="C4">
        <v>4.24</v>
      </c>
      <c r="D4">
        <v>4.53</v>
      </c>
      <c r="E4">
        <v>3.95</v>
      </c>
      <c r="I4">
        <v>5.85</v>
      </c>
      <c r="J4">
        <v>3.78</v>
      </c>
      <c r="K4">
        <v>4.4000000000000004</v>
      </c>
      <c r="L4">
        <v>5.43</v>
      </c>
      <c r="M4">
        <v>4.87</v>
      </c>
      <c r="N4">
        <v>5.81</v>
      </c>
      <c r="O4">
        <v>4.71</v>
      </c>
      <c r="P4">
        <v>4.28</v>
      </c>
      <c r="Q4">
        <v>4.54</v>
      </c>
      <c r="R4">
        <v>5.22</v>
      </c>
      <c r="S4">
        <v>5.38</v>
      </c>
      <c r="T4">
        <v>4.26</v>
      </c>
      <c r="U4">
        <v>5.08</v>
      </c>
      <c r="V4">
        <f>AVERAGE(Table15[[#This Row],[1989]:[2008]])</f>
        <v>4.9376470588235293</v>
      </c>
      <c r="W4">
        <f>_xlfn.STDEV.S(Table15[[#This Row],[1989]:[2008]])</f>
        <v>0.92319776735381154</v>
      </c>
    </row>
    <row r="5" spans="1:23" x14ac:dyDescent="0.35">
      <c r="A5" s="2" t="s">
        <v>3</v>
      </c>
      <c r="B5">
        <v>6.39</v>
      </c>
      <c r="C5">
        <v>5.13</v>
      </c>
      <c r="D5">
        <v>4.92</v>
      </c>
      <c r="E5">
        <v>5.41</v>
      </c>
      <c r="I5">
        <v>5.23</v>
      </c>
      <c r="J5">
        <v>4.4800000000000004</v>
      </c>
      <c r="K5">
        <v>6.3</v>
      </c>
      <c r="L5">
        <v>5.57</v>
      </c>
      <c r="M5">
        <v>4.8099999999999996</v>
      </c>
      <c r="N5">
        <v>5.0999999999999996</v>
      </c>
      <c r="O5">
        <v>4.53</v>
      </c>
      <c r="P5">
        <v>4.7300000000000004</v>
      </c>
      <c r="Q5">
        <v>5.41</v>
      </c>
      <c r="R5">
        <v>4.66</v>
      </c>
      <c r="S5">
        <v>4.3099999999999996</v>
      </c>
      <c r="T5">
        <v>4.8600000000000003</v>
      </c>
      <c r="U5">
        <v>5.27</v>
      </c>
      <c r="V5">
        <f>AVERAGE(Table15[[#This Row],[1989]:[2008]])</f>
        <v>5.1241176470588234</v>
      </c>
      <c r="W5">
        <f>_xlfn.STDEV.S(Table15[[#This Row],[1989]:[2008]])</f>
        <v>0.5805176442573603</v>
      </c>
    </row>
    <row r="6" spans="1:23" x14ac:dyDescent="0.35">
      <c r="A6" s="2" t="s">
        <v>4</v>
      </c>
      <c r="C6">
        <v>4.8600000000000003</v>
      </c>
      <c r="D6">
        <v>5.98</v>
      </c>
      <c r="H6">
        <v>5.82</v>
      </c>
      <c r="I6">
        <v>6.06</v>
      </c>
      <c r="J6">
        <v>6.74</v>
      </c>
      <c r="K6">
        <v>5.27</v>
      </c>
      <c r="L6">
        <v>6.06</v>
      </c>
      <c r="M6">
        <v>6.77</v>
      </c>
      <c r="N6">
        <v>6.33</v>
      </c>
      <c r="O6">
        <v>6.97</v>
      </c>
      <c r="P6">
        <v>5.58</v>
      </c>
      <c r="Q6">
        <v>5.37</v>
      </c>
      <c r="R6">
        <v>6.74</v>
      </c>
      <c r="S6">
        <v>6.91</v>
      </c>
      <c r="T6">
        <v>5.58</v>
      </c>
      <c r="U6">
        <v>7.22</v>
      </c>
      <c r="V6">
        <f>AVERAGE(Table15[[#This Row],[1989]:[2008]])</f>
        <v>6.1412499999999994</v>
      </c>
      <c r="W6">
        <f>_xlfn.STDEV.S(Table15[[#This Row],[1989]:[2008]])</f>
        <v>0.70035110242411258</v>
      </c>
    </row>
    <row r="7" spans="1:23" x14ac:dyDescent="0.35">
      <c r="A7" s="2" t="s">
        <v>5</v>
      </c>
      <c r="B7">
        <v>8.2799999999999994</v>
      </c>
      <c r="C7">
        <v>8.2799999999999994</v>
      </c>
      <c r="D7">
        <v>7.84</v>
      </c>
      <c r="H7">
        <v>8.93</v>
      </c>
      <c r="I7">
        <v>7.65</v>
      </c>
      <c r="J7">
        <v>8.19</v>
      </c>
      <c r="K7">
        <v>7.6</v>
      </c>
      <c r="L7">
        <v>7.37</v>
      </c>
      <c r="M7">
        <v>7.8</v>
      </c>
      <c r="N7">
        <v>8.0399999999999991</v>
      </c>
      <c r="O7">
        <v>8.18</v>
      </c>
      <c r="P7">
        <v>7.75</v>
      </c>
      <c r="Q7">
        <v>7.99</v>
      </c>
      <c r="R7">
        <v>7.45</v>
      </c>
      <c r="S7">
        <v>7.94</v>
      </c>
      <c r="T7">
        <v>7.31</v>
      </c>
      <c r="U7">
        <v>7.95</v>
      </c>
      <c r="V7">
        <f>AVERAGE(Table15[[#This Row],[1989]:[2008]])</f>
        <v>7.9147058823529406</v>
      </c>
      <c r="W7">
        <f>_xlfn.STDEV.S(Table15[[#This Row],[1989]:[2008]])</f>
        <v>0.400033086866868</v>
      </c>
    </row>
    <row r="8" spans="1:23" x14ac:dyDescent="0.35">
      <c r="A8" s="2" t="s">
        <v>6</v>
      </c>
      <c r="B8">
        <v>7.92</v>
      </c>
      <c r="C8">
        <v>7.32</v>
      </c>
      <c r="D8">
        <v>7.08</v>
      </c>
      <c r="H8">
        <v>8.4600000000000009</v>
      </c>
      <c r="I8">
        <v>6.15</v>
      </c>
      <c r="J8">
        <v>7.47</v>
      </c>
      <c r="K8">
        <v>7.65</v>
      </c>
      <c r="L8">
        <v>6.9</v>
      </c>
      <c r="M8">
        <v>6.02</v>
      </c>
      <c r="N8">
        <v>6.87</v>
      </c>
      <c r="O8">
        <v>7.2</v>
      </c>
      <c r="P8">
        <v>7.76</v>
      </c>
      <c r="Q8">
        <v>7.51</v>
      </c>
      <c r="R8">
        <v>7.72</v>
      </c>
      <c r="S8">
        <v>7.79</v>
      </c>
      <c r="T8">
        <v>7.92</v>
      </c>
      <c r="U8">
        <v>7.78</v>
      </c>
      <c r="V8">
        <f>AVERAGE(Table15[[#This Row],[1989]:[2008]])</f>
        <v>7.383529411764707</v>
      </c>
      <c r="W8">
        <f>_xlfn.STDEV.S(Table15[[#This Row],[1989]:[2008]])</f>
        <v>0.63316606408262477</v>
      </c>
    </row>
    <row r="9" spans="1:23" x14ac:dyDescent="0.35">
      <c r="A9" s="2" t="s">
        <v>7</v>
      </c>
      <c r="C9">
        <v>6.85</v>
      </c>
      <c r="D9">
        <v>6.68</v>
      </c>
      <c r="H9">
        <v>7.32</v>
      </c>
      <c r="I9">
        <v>7.13</v>
      </c>
      <c r="J9">
        <v>7.51</v>
      </c>
      <c r="K9">
        <v>6.17</v>
      </c>
      <c r="L9">
        <v>6.47</v>
      </c>
      <c r="M9">
        <v>6.17</v>
      </c>
      <c r="N9">
        <v>6.38</v>
      </c>
      <c r="O9">
        <v>7.18</v>
      </c>
      <c r="P9">
        <v>7.12</v>
      </c>
      <c r="Q9">
        <v>7.2</v>
      </c>
      <c r="R9">
        <v>6.83</v>
      </c>
      <c r="S9">
        <v>7.62</v>
      </c>
      <c r="T9">
        <v>7.15</v>
      </c>
      <c r="U9">
        <v>6.08</v>
      </c>
      <c r="V9">
        <f>AVERAGE(Table15[[#This Row],[1989]:[2008]])</f>
        <v>6.8662500000000017</v>
      </c>
      <c r="W9">
        <f>_xlfn.STDEV.S(Table15[[#This Row],[1989]:[2008]])</f>
        <v>0.49194681284328567</v>
      </c>
    </row>
    <row r="10" spans="1:23" x14ac:dyDescent="0.35">
      <c r="A10" s="2" t="s">
        <v>8</v>
      </c>
      <c r="C10">
        <v>6.44</v>
      </c>
      <c r="D10">
        <v>6.53</v>
      </c>
      <c r="H10">
        <v>6.25</v>
      </c>
      <c r="I10">
        <v>6.35</v>
      </c>
      <c r="J10">
        <v>6.76</v>
      </c>
      <c r="K10">
        <v>5.53</v>
      </c>
      <c r="L10">
        <v>6.16</v>
      </c>
      <c r="M10">
        <v>5.15</v>
      </c>
      <c r="N10">
        <v>6.37</v>
      </c>
      <c r="O10">
        <v>6.25</v>
      </c>
      <c r="P10">
        <v>6.86</v>
      </c>
      <c r="Q10">
        <v>6.92</v>
      </c>
      <c r="R10">
        <v>6.67</v>
      </c>
      <c r="S10">
        <v>6.45</v>
      </c>
      <c r="T10">
        <v>6.44</v>
      </c>
      <c r="U10">
        <v>5.96</v>
      </c>
      <c r="V10">
        <f>AVERAGE(Table15[[#This Row],[1989]:[2008]])</f>
        <v>6.3181249999999993</v>
      </c>
      <c r="W10">
        <f>_xlfn.STDEV.S(Table15[[#This Row],[1989]:[2008]])</f>
        <v>0.46323814969552463</v>
      </c>
    </row>
    <row r="11" spans="1:23" x14ac:dyDescent="0.35">
      <c r="A11" s="2" t="s">
        <v>9</v>
      </c>
      <c r="B11">
        <v>4.75</v>
      </c>
      <c r="C11">
        <v>4.1500000000000004</v>
      </c>
      <c r="D11">
        <v>3.95</v>
      </c>
      <c r="H11">
        <v>4.01</v>
      </c>
      <c r="I11">
        <v>5.66</v>
      </c>
      <c r="J11">
        <v>4.6399999999999997</v>
      </c>
      <c r="K11">
        <v>6.38</v>
      </c>
      <c r="L11">
        <v>5.32</v>
      </c>
      <c r="M11">
        <v>4.5999999999999996</v>
      </c>
      <c r="N11">
        <v>4.88</v>
      </c>
      <c r="O11">
        <v>3.69</v>
      </c>
      <c r="P11">
        <v>5.29</v>
      </c>
      <c r="Q11">
        <v>4.96</v>
      </c>
      <c r="R11">
        <v>5.49</v>
      </c>
      <c r="S11">
        <v>5.0599999999999996</v>
      </c>
      <c r="T11">
        <v>5.04</v>
      </c>
      <c r="U11">
        <v>5.19</v>
      </c>
      <c r="V11">
        <f>AVERAGE(Table15[[#This Row],[1989]:[2008]])</f>
        <v>4.8858823529411763</v>
      </c>
      <c r="W11">
        <f>_xlfn.STDEV.S(Table15[[#This Row],[1989]:[2008]])</f>
        <v>0.68354826844496863</v>
      </c>
    </row>
    <row r="12" spans="1:23" x14ac:dyDescent="0.35">
      <c r="A12" s="2" t="s">
        <v>10</v>
      </c>
      <c r="C12">
        <v>4.1100000000000003</v>
      </c>
      <c r="D12">
        <v>4.3899999999999997</v>
      </c>
      <c r="I12">
        <v>4.29</v>
      </c>
      <c r="J12">
        <v>4.6100000000000003</v>
      </c>
      <c r="K12">
        <v>3.86</v>
      </c>
      <c r="L12">
        <v>3.8</v>
      </c>
      <c r="M12">
        <v>5.09</v>
      </c>
      <c r="N12">
        <v>4.17</v>
      </c>
      <c r="O12">
        <v>4.38</v>
      </c>
      <c r="P12">
        <v>4.6900000000000004</v>
      </c>
      <c r="R12">
        <v>4.33</v>
      </c>
      <c r="S12">
        <v>4.91</v>
      </c>
      <c r="T12">
        <v>4.78</v>
      </c>
      <c r="U12">
        <v>5.2</v>
      </c>
      <c r="V12">
        <f>AVERAGE(Table15[[#This Row],[1989]:[2008]])</f>
        <v>4.472142857142857</v>
      </c>
      <c r="W12">
        <f>_xlfn.STDEV.S(Table15[[#This Row],[1989]:[2008]])</f>
        <v>0.42805784245066292</v>
      </c>
    </row>
    <row r="13" spans="1:23" x14ac:dyDescent="0.35">
      <c r="A13" s="1" t="s">
        <v>11</v>
      </c>
      <c r="B13">
        <v>4.95</v>
      </c>
      <c r="C13">
        <v>3.82</v>
      </c>
      <c r="D13">
        <v>2.88</v>
      </c>
      <c r="H13">
        <v>4.82</v>
      </c>
      <c r="I13">
        <v>4.26</v>
      </c>
      <c r="J13">
        <v>3.61</v>
      </c>
      <c r="K13">
        <v>4.07</v>
      </c>
      <c r="L13">
        <v>4.09</v>
      </c>
      <c r="M13">
        <v>3.32</v>
      </c>
      <c r="N13">
        <v>3.74</v>
      </c>
      <c r="O13">
        <v>2.5299999999999998</v>
      </c>
      <c r="P13">
        <v>3.75</v>
      </c>
      <c r="Q13">
        <v>3.86</v>
      </c>
      <c r="R13">
        <v>3.63</v>
      </c>
      <c r="S13">
        <v>4.42</v>
      </c>
      <c r="T13">
        <v>4.51</v>
      </c>
      <c r="U13">
        <v>4.0599999999999996</v>
      </c>
      <c r="V13">
        <f>AVERAGE(Table15[[#This Row],[1989]:[2008]])</f>
        <v>3.9011764705882359</v>
      </c>
      <c r="W13">
        <f>_xlfn.STDEV.S(Table15[[#This Row],[1989]:[2008]])</f>
        <v>0.62641721672680795</v>
      </c>
    </row>
    <row r="14" spans="1:23" x14ac:dyDescent="0.35">
      <c r="A14" s="1" t="s">
        <v>36</v>
      </c>
      <c r="C14">
        <f>AVERAGE(C2:C13)</f>
        <v>5.1233333333333331</v>
      </c>
      <c r="D14">
        <f t="shared" ref="D14:U14" si="0">AVERAGE(D2:D13)</f>
        <v>5.265833333333334</v>
      </c>
      <c r="I14">
        <f t="shared" si="0"/>
        <v>5.4291666666666671</v>
      </c>
      <c r="J14">
        <f t="shared" si="0"/>
        <v>5.5891666666666664</v>
      </c>
      <c r="K14">
        <f t="shared" si="0"/>
        <v>5.498333333333334</v>
      </c>
      <c r="L14">
        <f t="shared" si="0"/>
        <v>5.4308333333333323</v>
      </c>
      <c r="M14">
        <f t="shared" si="0"/>
        <v>5.2983333333333338</v>
      </c>
      <c r="N14">
        <f t="shared" si="0"/>
        <v>5.5391666666666666</v>
      </c>
      <c r="O14">
        <f t="shared" si="0"/>
        <v>5.34</v>
      </c>
      <c r="P14">
        <f t="shared" si="0"/>
        <v>5.4091666666666667</v>
      </c>
      <c r="R14">
        <f t="shared" si="0"/>
        <v>5.5125000000000002</v>
      </c>
      <c r="S14">
        <f t="shared" si="0"/>
        <v>5.5975000000000001</v>
      </c>
      <c r="T14">
        <f t="shared" si="0"/>
        <v>5.4641666666666664</v>
      </c>
      <c r="U14">
        <f t="shared" si="0"/>
        <v>5.6325000000000003</v>
      </c>
      <c r="V14">
        <f>AVERAGE(Table15[[#This Row],[1989]:[2008]])</f>
        <v>5.4378571428571423</v>
      </c>
      <c r="W14">
        <f>_xlfn.STDEV.S(Table15[[#This Row],[1989]:[2008]])</f>
        <v>0.14276374388823854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14"/>
  <sheetViews>
    <sheetView workbookViewId="0">
      <selection activeCell="S17" sqref="S17"/>
    </sheetView>
  </sheetViews>
  <sheetFormatPr defaultRowHeight="14.5" x14ac:dyDescent="0.35"/>
  <cols>
    <col min="1" max="1" width="11" customWidth="1"/>
  </cols>
  <sheetData>
    <row r="1" spans="1:23" x14ac:dyDescent="0.35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19</v>
      </c>
      <c r="I1" s="3" t="s">
        <v>20</v>
      </c>
      <c r="J1" s="3" t="s">
        <v>21</v>
      </c>
      <c r="K1" s="3" t="s">
        <v>22</v>
      </c>
      <c r="L1" s="3" t="s">
        <v>23</v>
      </c>
      <c r="M1" s="3" t="s">
        <v>24</v>
      </c>
      <c r="N1" s="3" t="s">
        <v>25</v>
      </c>
      <c r="O1" s="3" t="s">
        <v>26</v>
      </c>
      <c r="P1" s="3" t="s">
        <v>27</v>
      </c>
      <c r="Q1" s="3" t="s">
        <v>28</v>
      </c>
      <c r="R1" s="3" t="s">
        <v>29</v>
      </c>
      <c r="S1" s="3" t="s">
        <v>30</v>
      </c>
      <c r="T1" s="3" t="s">
        <v>31</v>
      </c>
      <c r="U1" s="3" t="s">
        <v>32</v>
      </c>
      <c r="V1" s="3" t="s">
        <v>34</v>
      </c>
      <c r="W1" s="4" t="s">
        <v>35</v>
      </c>
    </row>
    <row r="2" spans="1:23" x14ac:dyDescent="0.35">
      <c r="A2" s="2" t="s">
        <v>0</v>
      </c>
      <c r="G2">
        <v>2.88</v>
      </c>
      <c r="H2">
        <v>3.71</v>
      </c>
      <c r="I2">
        <v>3.18</v>
      </c>
      <c r="J2">
        <v>3.64</v>
      </c>
      <c r="K2">
        <v>2.89</v>
      </c>
      <c r="L2">
        <v>3.61</v>
      </c>
      <c r="M2">
        <v>2.68</v>
      </c>
      <c r="N2">
        <v>3.97</v>
      </c>
      <c r="O2">
        <v>3.44</v>
      </c>
      <c r="P2">
        <v>3.87</v>
      </c>
      <c r="Q2">
        <v>2.99</v>
      </c>
      <c r="R2">
        <v>3.31</v>
      </c>
      <c r="S2">
        <v>2.86</v>
      </c>
      <c r="T2">
        <v>3.89</v>
      </c>
      <c r="U2">
        <v>4.0199999999999996</v>
      </c>
      <c r="V2" s="7">
        <f>AVERAGE(Table16[[#This Row],[1994]:[2008]])</f>
        <v>3.3959999999999999</v>
      </c>
      <c r="W2">
        <f>_xlfn.STDEV.S(Table16[[#This Row],[1994]:[Mean]])</f>
        <v>0.44230909252844391</v>
      </c>
    </row>
    <row r="3" spans="1:23" x14ac:dyDescent="0.35">
      <c r="A3" s="2" t="s">
        <v>1</v>
      </c>
      <c r="G3">
        <v>4.5</v>
      </c>
      <c r="H3">
        <v>3.98</v>
      </c>
      <c r="I3">
        <v>3.2</v>
      </c>
      <c r="J3">
        <v>4.6500000000000004</v>
      </c>
      <c r="K3">
        <v>4.21</v>
      </c>
      <c r="L3">
        <v>3.96</v>
      </c>
      <c r="M3">
        <v>4.24</v>
      </c>
      <c r="N3">
        <v>4.21</v>
      </c>
      <c r="O3">
        <v>4.9400000000000004</v>
      </c>
      <c r="P3">
        <v>2.39</v>
      </c>
      <c r="Q3">
        <v>3.48</v>
      </c>
      <c r="R3">
        <v>3.62</v>
      </c>
      <c r="S3">
        <v>3.31</v>
      </c>
      <c r="T3">
        <v>3.41</v>
      </c>
      <c r="U3">
        <v>4.34</v>
      </c>
      <c r="V3" s="7">
        <f>AVERAGE(Table16[[#This Row],[1994]:[2008]])</f>
        <v>3.8959999999999999</v>
      </c>
      <c r="W3">
        <f>_xlfn.STDEV.S(Table16[[#This Row],[1994]:[Mean]])</f>
        <v>0.63918489761048991</v>
      </c>
    </row>
    <row r="4" spans="1:23" x14ac:dyDescent="0.35">
      <c r="A4" s="2" t="s">
        <v>2</v>
      </c>
      <c r="G4">
        <v>4.33</v>
      </c>
      <c r="H4">
        <v>5.37</v>
      </c>
      <c r="I4">
        <v>3.73</v>
      </c>
      <c r="J4">
        <v>3.8</v>
      </c>
      <c r="K4">
        <v>4.1399999999999997</v>
      </c>
      <c r="L4">
        <v>4.93</v>
      </c>
      <c r="M4">
        <v>4.6399999999999997</v>
      </c>
      <c r="N4">
        <v>5.35</v>
      </c>
      <c r="O4">
        <v>4.25</v>
      </c>
      <c r="P4">
        <v>3.74</v>
      </c>
      <c r="Q4">
        <v>5.0999999999999996</v>
      </c>
      <c r="R4">
        <v>5.56</v>
      </c>
      <c r="S4">
        <v>5.12</v>
      </c>
      <c r="T4">
        <v>4.68</v>
      </c>
      <c r="U4">
        <v>4.93</v>
      </c>
      <c r="V4" s="7">
        <f>AVERAGE(Table16[[#This Row],[1994]:[2008]])</f>
        <v>4.6446666666666676</v>
      </c>
      <c r="W4">
        <f>_xlfn.STDEV.S(Table16[[#This Row],[1994]:[Mean]])</f>
        <v>0.59647706484732255</v>
      </c>
    </row>
    <row r="5" spans="1:23" x14ac:dyDescent="0.35">
      <c r="A5" s="2" t="s">
        <v>3</v>
      </c>
      <c r="G5">
        <v>5.39</v>
      </c>
      <c r="H5">
        <v>5.83</v>
      </c>
      <c r="I5">
        <v>4.9800000000000004</v>
      </c>
      <c r="J5">
        <v>4.71</v>
      </c>
      <c r="K5">
        <v>5.94</v>
      </c>
      <c r="L5">
        <v>5.69</v>
      </c>
      <c r="M5">
        <v>4.71</v>
      </c>
      <c r="N5">
        <v>4.63</v>
      </c>
      <c r="O5">
        <v>4.7699999999999996</v>
      </c>
      <c r="P5">
        <v>4.71</v>
      </c>
      <c r="Q5">
        <v>5.49</v>
      </c>
      <c r="R5">
        <v>4.9000000000000004</v>
      </c>
      <c r="S5">
        <v>3.96</v>
      </c>
      <c r="T5">
        <v>5.29</v>
      </c>
      <c r="U5">
        <v>5.63</v>
      </c>
      <c r="V5" s="7">
        <f>AVERAGE(Table16[[#This Row],[1994]:[2008]])</f>
        <v>5.1086666666666671</v>
      </c>
      <c r="W5">
        <f>_xlfn.STDEV.S(Table16[[#This Row],[1994]:[Mean]])</f>
        <v>0.53408946399975721</v>
      </c>
    </row>
    <row r="6" spans="1:23" x14ac:dyDescent="0.35">
      <c r="A6" s="2" t="s">
        <v>4</v>
      </c>
      <c r="G6">
        <v>7.19</v>
      </c>
      <c r="H6">
        <v>7.07</v>
      </c>
      <c r="I6">
        <v>6.12</v>
      </c>
      <c r="J6">
        <v>7.63</v>
      </c>
      <c r="K6">
        <v>5.59</v>
      </c>
      <c r="L6">
        <v>6.84</v>
      </c>
      <c r="M6">
        <v>7.5</v>
      </c>
      <c r="N6">
        <v>6.67</v>
      </c>
      <c r="O6">
        <v>7.04</v>
      </c>
      <c r="P6">
        <v>6.52</v>
      </c>
      <c r="Q6">
        <v>5.8</v>
      </c>
      <c r="R6">
        <v>7.19</v>
      </c>
      <c r="S6">
        <v>7.24</v>
      </c>
      <c r="T6">
        <v>5.49</v>
      </c>
      <c r="U6">
        <v>7.28</v>
      </c>
      <c r="V6" s="7">
        <f>AVERAGE(Table16[[#This Row],[1994]:[2008]])</f>
        <v>6.7446666666666655</v>
      </c>
      <c r="W6">
        <f>_xlfn.STDEV.S(Table16[[#This Row],[1994]:[Mean]])</f>
        <v>0.66988423543839948</v>
      </c>
    </row>
    <row r="7" spans="1:23" x14ac:dyDescent="0.35">
      <c r="A7" s="2" t="s">
        <v>5</v>
      </c>
      <c r="G7">
        <v>7.82</v>
      </c>
      <c r="H7">
        <v>7.99</v>
      </c>
      <c r="I7">
        <v>7.76</v>
      </c>
      <c r="J7">
        <v>7.73</v>
      </c>
      <c r="K7">
        <v>8.0500000000000007</v>
      </c>
      <c r="L7">
        <v>7.01</v>
      </c>
      <c r="M7">
        <v>8.5</v>
      </c>
      <c r="N7">
        <v>8.51</v>
      </c>
      <c r="O7">
        <v>8.34</v>
      </c>
      <c r="P7">
        <v>8.11</v>
      </c>
      <c r="Q7">
        <v>8.2200000000000006</v>
      </c>
      <c r="R7">
        <v>7.95</v>
      </c>
      <c r="S7">
        <v>7.98</v>
      </c>
      <c r="T7">
        <v>7.69</v>
      </c>
      <c r="U7">
        <v>7.99</v>
      </c>
      <c r="V7" s="7">
        <f>AVERAGE(Table16[[#This Row],[1994]:[2008]])</f>
        <v>7.9766666666666657</v>
      </c>
      <c r="W7">
        <f>_xlfn.STDEV.S(Table16[[#This Row],[1994]:[Mean]])</f>
        <v>0.35802544912648632</v>
      </c>
    </row>
    <row r="8" spans="1:23" x14ac:dyDescent="0.35">
      <c r="A8" s="2" t="s">
        <v>6</v>
      </c>
      <c r="G8">
        <v>7.42</v>
      </c>
      <c r="H8">
        <v>7.17</v>
      </c>
      <c r="I8">
        <v>6.03</v>
      </c>
      <c r="J8">
        <v>7.74</v>
      </c>
      <c r="K8">
        <v>8.1300000000000008</v>
      </c>
      <c r="L8">
        <v>6.75</v>
      </c>
      <c r="M8">
        <v>7.05</v>
      </c>
      <c r="N8">
        <v>7.63</v>
      </c>
      <c r="O8">
        <v>7.48</v>
      </c>
      <c r="P8">
        <v>7.88</v>
      </c>
      <c r="Q8">
        <v>7.98</v>
      </c>
      <c r="R8">
        <v>7.93</v>
      </c>
      <c r="S8">
        <v>7.33</v>
      </c>
      <c r="T8">
        <v>7.8</v>
      </c>
      <c r="U8">
        <v>7.95</v>
      </c>
      <c r="V8" s="7">
        <f>AVERAGE(Table16[[#This Row],[1994]:[2008]])</f>
        <v>7.4846666666666666</v>
      </c>
      <c r="W8">
        <f>_xlfn.STDEV.S(Table16[[#This Row],[1994]:[Mean]])</f>
        <v>0.54102207800503754</v>
      </c>
    </row>
    <row r="9" spans="1:23" x14ac:dyDescent="0.35">
      <c r="A9" s="2" t="s">
        <v>7</v>
      </c>
      <c r="G9">
        <v>7.01</v>
      </c>
      <c r="H9">
        <v>7.08</v>
      </c>
      <c r="I9">
        <v>7.15</v>
      </c>
      <c r="J9">
        <v>7.07</v>
      </c>
      <c r="K9">
        <v>6.87</v>
      </c>
      <c r="L9">
        <v>6.77</v>
      </c>
      <c r="M9">
        <v>6.68</v>
      </c>
      <c r="N9">
        <v>6.7</v>
      </c>
      <c r="O9">
        <v>6.9</v>
      </c>
      <c r="P9">
        <v>7.25</v>
      </c>
      <c r="Q9">
        <v>7.27</v>
      </c>
      <c r="R9">
        <v>7.19</v>
      </c>
      <c r="S9">
        <v>7.12</v>
      </c>
      <c r="T9">
        <v>7.09</v>
      </c>
      <c r="U9">
        <v>6.17</v>
      </c>
      <c r="V9" s="7">
        <f>AVERAGE(Table16[[#This Row],[1994]:[2008]])</f>
        <v>6.9546666666666672</v>
      </c>
      <c r="W9">
        <f>_xlfn.STDEV.S(Table16[[#This Row],[1994]:[Mean]])</f>
        <v>0.27786967368814391</v>
      </c>
    </row>
    <row r="10" spans="1:23" x14ac:dyDescent="0.35">
      <c r="A10" s="2" t="s">
        <v>8</v>
      </c>
      <c r="G10">
        <v>5.67</v>
      </c>
      <c r="H10">
        <v>6.45</v>
      </c>
      <c r="I10">
        <v>6.53</v>
      </c>
      <c r="J10">
        <v>6.69</v>
      </c>
      <c r="K10">
        <v>6.36</v>
      </c>
      <c r="L10">
        <v>6.48</v>
      </c>
      <c r="M10">
        <v>6.17</v>
      </c>
      <c r="N10">
        <v>6.32</v>
      </c>
      <c r="O10">
        <v>6.62</v>
      </c>
      <c r="P10">
        <v>7.05</v>
      </c>
      <c r="Q10">
        <v>6.99</v>
      </c>
      <c r="R10">
        <v>6.67</v>
      </c>
      <c r="S10">
        <v>6.64</v>
      </c>
      <c r="T10">
        <v>6.09</v>
      </c>
      <c r="U10">
        <v>5.7</v>
      </c>
      <c r="V10" s="7">
        <f>AVERAGE(Table16[[#This Row],[1994]:[2008]])</f>
        <v>6.4286666666666674</v>
      </c>
      <c r="W10">
        <f>_xlfn.STDEV.S(Table16[[#This Row],[1994]:[Mean]])</f>
        <v>0.38531141806192154</v>
      </c>
    </row>
    <row r="11" spans="1:23" x14ac:dyDescent="0.35">
      <c r="A11" s="2" t="s">
        <v>9</v>
      </c>
      <c r="G11">
        <v>4.83</v>
      </c>
      <c r="H11">
        <v>5.74</v>
      </c>
      <c r="I11">
        <v>5.92</v>
      </c>
      <c r="J11">
        <v>4.5199999999999996</v>
      </c>
      <c r="K11">
        <v>6.31</v>
      </c>
      <c r="L11">
        <v>5.3</v>
      </c>
      <c r="M11">
        <v>4.34</v>
      </c>
      <c r="N11">
        <v>4.96</v>
      </c>
      <c r="O11">
        <v>4.1399999999999997</v>
      </c>
      <c r="P11">
        <v>5.0599999999999996</v>
      </c>
      <c r="Q11">
        <v>5.33</v>
      </c>
      <c r="R11">
        <v>5.26</v>
      </c>
      <c r="S11">
        <v>5.1100000000000003</v>
      </c>
      <c r="T11">
        <v>5</v>
      </c>
      <c r="U11">
        <v>5.21</v>
      </c>
      <c r="V11" s="7">
        <f>AVERAGE(Table16[[#This Row],[1994]:[2008]])</f>
        <v>5.1353333333333326</v>
      </c>
      <c r="W11">
        <f>_xlfn.STDEV.S(Table16[[#This Row],[1994]:[Mean]])</f>
        <v>0.55364087838798837</v>
      </c>
    </row>
    <row r="12" spans="1:23" x14ac:dyDescent="0.35">
      <c r="A12" s="2" t="s">
        <v>10</v>
      </c>
      <c r="G12">
        <v>3.15</v>
      </c>
      <c r="H12">
        <v>4.7699999999999996</v>
      </c>
      <c r="I12">
        <v>4.51</v>
      </c>
      <c r="J12">
        <v>4.59</v>
      </c>
      <c r="K12">
        <v>4.4400000000000004</v>
      </c>
      <c r="L12">
        <v>4.83</v>
      </c>
      <c r="M12">
        <v>5.1100000000000003</v>
      </c>
      <c r="N12">
        <v>3.9</v>
      </c>
      <c r="O12">
        <v>4.5599999999999996</v>
      </c>
      <c r="P12">
        <v>4.42</v>
      </c>
      <c r="Q12">
        <v>4.08</v>
      </c>
      <c r="R12">
        <v>4.3099999999999996</v>
      </c>
      <c r="S12">
        <v>4.75</v>
      </c>
      <c r="T12">
        <v>4.3600000000000003</v>
      </c>
      <c r="U12">
        <v>5.03</v>
      </c>
      <c r="V12" s="7">
        <f>AVERAGE(Table16[[#This Row],[1994]:[2008]])</f>
        <v>4.4539999999999997</v>
      </c>
      <c r="W12">
        <f>_xlfn.STDEV.S(Table16[[#This Row],[1994]:[Mean]])</f>
        <v>0.46918084644055003</v>
      </c>
    </row>
    <row r="13" spans="1:23" x14ac:dyDescent="0.35">
      <c r="A13" s="1" t="s">
        <v>11</v>
      </c>
      <c r="G13">
        <v>3.7</v>
      </c>
      <c r="H13">
        <v>4.04</v>
      </c>
      <c r="I13">
        <v>4.16</v>
      </c>
      <c r="J13">
        <v>3.87</v>
      </c>
      <c r="K13">
        <v>3.51</v>
      </c>
      <c r="L13">
        <v>3.63</v>
      </c>
      <c r="M13">
        <v>3.27</v>
      </c>
      <c r="N13">
        <v>3.49</v>
      </c>
      <c r="O13">
        <v>3.03</v>
      </c>
      <c r="P13">
        <v>3.46</v>
      </c>
      <c r="Q13">
        <v>4.33</v>
      </c>
      <c r="R13">
        <v>2.9</v>
      </c>
      <c r="S13">
        <v>3.87</v>
      </c>
      <c r="T13">
        <v>4.4000000000000004</v>
      </c>
      <c r="U13">
        <v>3.37</v>
      </c>
      <c r="V13" s="7">
        <f>AVERAGE(Table16[[#This Row],[1994]:[2008]])</f>
        <v>3.6686666666666663</v>
      </c>
      <c r="W13">
        <f>_xlfn.STDEV.S(Table16[[#This Row],[1994]:[Mean]])</f>
        <v>0.43070278486317176</v>
      </c>
    </row>
    <row r="14" spans="1:23" x14ac:dyDescent="0.35">
      <c r="A14" s="1" t="s">
        <v>36</v>
      </c>
      <c r="G14">
        <f>AVERAGE(G2:G13)</f>
        <v>5.3241666666666667</v>
      </c>
      <c r="H14">
        <f t="shared" ref="H14:U14" si="0">AVERAGE(H2:H13)</f>
        <v>5.7666666666666684</v>
      </c>
      <c r="I14">
        <f t="shared" si="0"/>
        <v>5.2725</v>
      </c>
      <c r="J14">
        <f t="shared" si="0"/>
        <v>5.5533333333333337</v>
      </c>
      <c r="K14">
        <f t="shared" si="0"/>
        <v>5.5366666666666662</v>
      </c>
      <c r="L14">
        <f t="shared" si="0"/>
        <v>5.4833333333333334</v>
      </c>
      <c r="M14">
        <f t="shared" si="0"/>
        <v>5.4074999999999989</v>
      </c>
      <c r="N14">
        <f t="shared" si="0"/>
        <v>5.5283333333333333</v>
      </c>
      <c r="O14">
        <f t="shared" si="0"/>
        <v>5.4591666666666674</v>
      </c>
      <c r="P14">
        <f t="shared" si="0"/>
        <v>5.3716666666666661</v>
      </c>
      <c r="Q14">
        <f t="shared" si="0"/>
        <v>5.5883333333333338</v>
      </c>
      <c r="R14">
        <f t="shared" si="0"/>
        <v>5.5658333333333339</v>
      </c>
      <c r="S14">
        <f t="shared" si="0"/>
        <v>5.4408333333333339</v>
      </c>
      <c r="T14">
        <f t="shared" si="0"/>
        <v>5.432500000000001</v>
      </c>
      <c r="U14">
        <f t="shared" si="0"/>
        <v>5.6350000000000007</v>
      </c>
      <c r="V14" s="7">
        <f>AVERAGE(Table16[[#This Row],[1994]:[2008]])</f>
        <v>5.4910555555555565</v>
      </c>
      <c r="W14">
        <f>_xlfn.STDEV.S(Table16[[#This Row],[1994]:[Mean]])</f>
        <v>0.12191962541661817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W14"/>
  <sheetViews>
    <sheetView workbookViewId="0">
      <selection activeCell="V18" sqref="V18"/>
    </sheetView>
  </sheetViews>
  <sheetFormatPr defaultRowHeight="14.5" x14ac:dyDescent="0.35"/>
  <cols>
    <col min="1" max="1" width="11" customWidth="1"/>
  </cols>
  <sheetData>
    <row r="1" spans="1:23" x14ac:dyDescent="0.35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19</v>
      </c>
      <c r="I1" s="3" t="s">
        <v>20</v>
      </c>
      <c r="J1" s="3" t="s">
        <v>21</v>
      </c>
      <c r="K1" s="3" t="s">
        <v>22</v>
      </c>
      <c r="L1" s="3" t="s">
        <v>23</v>
      </c>
      <c r="M1" s="3" t="s">
        <v>24</v>
      </c>
      <c r="N1" s="3" t="s">
        <v>25</v>
      </c>
      <c r="O1" s="3" t="s">
        <v>26</v>
      </c>
      <c r="P1" s="3" t="s">
        <v>27</v>
      </c>
      <c r="Q1" s="3" t="s">
        <v>28</v>
      </c>
      <c r="R1" s="3" t="s">
        <v>29</v>
      </c>
      <c r="S1" s="3" t="s">
        <v>30</v>
      </c>
      <c r="T1" s="3" t="s">
        <v>31</v>
      </c>
      <c r="U1" s="3" t="s">
        <v>32</v>
      </c>
      <c r="V1" s="3" t="s">
        <v>34</v>
      </c>
      <c r="W1" s="4" t="s">
        <v>35</v>
      </c>
    </row>
    <row r="2" spans="1:23" x14ac:dyDescent="0.35">
      <c r="A2" s="2" t="s">
        <v>0</v>
      </c>
      <c r="B2">
        <v>5.0199999999999996</v>
      </c>
      <c r="C2">
        <v>4.3899999999999997</v>
      </c>
      <c r="D2">
        <v>5.19</v>
      </c>
      <c r="E2">
        <v>3.93</v>
      </c>
      <c r="F2">
        <v>3.84</v>
      </c>
      <c r="G2">
        <v>4.01</v>
      </c>
      <c r="H2">
        <v>5.38</v>
      </c>
      <c r="I2">
        <v>4.3899999999999997</v>
      </c>
      <c r="J2">
        <v>5.03</v>
      </c>
      <c r="K2">
        <v>4.79</v>
      </c>
      <c r="L2">
        <v>4.68</v>
      </c>
      <c r="M2">
        <v>4.54</v>
      </c>
      <c r="N2">
        <v>5.19</v>
      </c>
      <c r="O2">
        <v>4.37</v>
      </c>
      <c r="P2">
        <v>4.62</v>
      </c>
      <c r="Q2">
        <v>4.42</v>
      </c>
      <c r="R2">
        <v>4.46</v>
      </c>
      <c r="S2">
        <v>4.38</v>
      </c>
      <c r="T2">
        <v>5.15</v>
      </c>
      <c r="U2">
        <v>4.03</v>
      </c>
      <c r="V2">
        <f>AVERAGE(Table18[[#This Row],[1989]:[2008]])</f>
        <v>4.5905000000000005</v>
      </c>
      <c r="W2">
        <f t="shared" ref="W2:W14" si="0">_xlfn.STDEV.S(B2:U2)</f>
        <v>0.45619103800698979</v>
      </c>
    </row>
    <row r="3" spans="1:23" x14ac:dyDescent="0.35">
      <c r="A3" s="2" t="s">
        <v>1</v>
      </c>
      <c r="B3">
        <v>5.76</v>
      </c>
      <c r="C3">
        <v>5.09</v>
      </c>
      <c r="D3">
        <v>6.27</v>
      </c>
      <c r="E3">
        <v>2.77</v>
      </c>
      <c r="F3">
        <v>4.5199999999999996</v>
      </c>
      <c r="G3">
        <v>5.59</v>
      </c>
      <c r="H3">
        <v>5.41</v>
      </c>
      <c r="I3">
        <v>4.7699999999999996</v>
      </c>
      <c r="J3">
        <v>6.12</v>
      </c>
      <c r="K3">
        <v>5.19</v>
      </c>
      <c r="L3">
        <v>4.75</v>
      </c>
      <c r="M3">
        <v>6.67</v>
      </c>
      <c r="N3">
        <v>5.87</v>
      </c>
      <c r="O3">
        <v>4.76</v>
      </c>
      <c r="P3">
        <v>4.92</v>
      </c>
      <c r="Q3">
        <v>5.05</v>
      </c>
      <c r="R3">
        <v>4.3099999999999996</v>
      </c>
      <c r="S3">
        <v>4.2300000000000004</v>
      </c>
      <c r="T3">
        <v>4.8499999999999996</v>
      </c>
      <c r="U3">
        <v>5.59</v>
      </c>
      <c r="V3">
        <f>AVERAGE(Table18[[#This Row],[1989]:[2008]])</f>
        <v>5.1244999999999994</v>
      </c>
      <c r="W3">
        <f t="shared" si="0"/>
        <v>0.86041284460303846</v>
      </c>
    </row>
    <row r="4" spans="1:23" x14ac:dyDescent="0.35">
      <c r="A4" s="2" t="s">
        <v>2</v>
      </c>
      <c r="B4">
        <v>6.51</v>
      </c>
      <c r="C4">
        <v>6.09</v>
      </c>
      <c r="D4">
        <v>4.9000000000000004</v>
      </c>
      <c r="E4">
        <v>4.46</v>
      </c>
      <c r="F4">
        <v>5.75</v>
      </c>
      <c r="G4">
        <v>5.41</v>
      </c>
      <c r="H4">
        <v>6.53</v>
      </c>
      <c r="I4">
        <v>5.93</v>
      </c>
      <c r="J4">
        <v>5.2</v>
      </c>
      <c r="K4">
        <v>5.46</v>
      </c>
      <c r="L4">
        <v>6.4</v>
      </c>
      <c r="M4">
        <v>6.02</v>
      </c>
      <c r="N4">
        <v>6</v>
      </c>
      <c r="O4">
        <v>5.89</v>
      </c>
      <c r="P4">
        <v>5.22</v>
      </c>
      <c r="Q4">
        <v>5.62</v>
      </c>
      <c r="R4">
        <v>5.69</v>
      </c>
      <c r="S4">
        <v>6.62</v>
      </c>
      <c r="T4">
        <v>5.25</v>
      </c>
      <c r="U4">
        <v>6.11</v>
      </c>
      <c r="V4">
        <f>AVERAGE(Table18[[#This Row],[1989]:[2008]])</f>
        <v>5.753000000000001</v>
      </c>
      <c r="W4">
        <f t="shared" si="0"/>
        <v>0.57298939091859546</v>
      </c>
    </row>
    <row r="5" spans="1:23" x14ac:dyDescent="0.35">
      <c r="A5" s="2" t="s">
        <v>3</v>
      </c>
      <c r="C5">
        <v>5.69</v>
      </c>
      <c r="D5">
        <v>5.08</v>
      </c>
      <c r="E5">
        <v>5.74</v>
      </c>
      <c r="F5">
        <v>6.21</v>
      </c>
      <c r="G5">
        <v>5.72</v>
      </c>
      <c r="H5">
        <v>6.69</v>
      </c>
      <c r="I5">
        <v>6.66</v>
      </c>
      <c r="J5">
        <v>5.31</v>
      </c>
      <c r="K5">
        <v>6.8</v>
      </c>
      <c r="L5">
        <v>6.84</v>
      </c>
      <c r="M5">
        <v>5.68</v>
      </c>
      <c r="N5">
        <v>5.42</v>
      </c>
      <c r="O5">
        <v>5.59</v>
      </c>
      <c r="P5">
        <v>5.78</v>
      </c>
      <c r="Q5">
        <v>6</v>
      </c>
      <c r="R5">
        <v>5.0199999999999996</v>
      </c>
      <c r="S5">
        <v>5.67</v>
      </c>
      <c r="T5">
        <v>5.36</v>
      </c>
      <c r="U5">
        <v>5.86</v>
      </c>
      <c r="V5">
        <f>AVERAGE(Table18[[#This Row],[1989]:[2008]])</f>
        <v>5.8484210526315783</v>
      </c>
      <c r="W5">
        <f t="shared" si="0"/>
        <v>0.55693868760787846</v>
      </c>
    </row>
    <row r="6" spans="1:23" x14ac:dyDescent="0.35">
      <c r="A6" s="2" t="s">
        <v>4</v>
      </c>
      <c r="B6">
        <v>7.38</v>
      </c>
      <c r="C6">
        <v>8.24</v>
      </c>
      <c r="D6">
        <v>7.09</v>
      </c>
      <c r="E6">
        <v>5.12</v>
      </c>
      <c r="F6">
        <v>4.87</v>
      </c>
      <c r="G6">
        <v>7.47</v>
      </c>
      <c r="H6">
        <v>6.76</v>
      </c>
      <c r="I6">
        <v>6.36</v>
      </c>
      <c r="J6">
        <v>7.41</v>
      </c>
      <c r="K6">
        <v>6.09</v>
      </c>
      <c r="L6">
        <v>6.76</v>
      </c>
      <c r="M6">
        <v>7.8</v>
      </c>
      <c r="N6">
        <v>6.86</v>
      </c>
      <c r="O6">
        <v>7.97</v>
      </c>
      <c r="P6">
        <v>5.55</v>
      </c>
      <c r="Q6">
        <v>6.08</v>
      </c>
      <c r="R6">
        <v>7.63</v>
      </c>
      <c r="S6">
        <v>6.98</v>
      </c>
      <c r="T6">
        <v>6.48</v>
      </c>
      <c r="U6">
        <v>7.9</v>
      </c>
      <c r="V6">
        <f>AVERAGE(Table18[[#This Row],[1989]:[2008]])</f>
        <v>6.8400000000000007</v>
      </c>
      <c r="W6">
        <f t="shared" si="0"/>
        <v>0.94641706618060151</v>
      </c>
    </row>
    <row r="7" spans="1:23" x14ac:dyDescent="0.35">
      <c r="A7" s="2" t="s">
        <v>5</v>
      </c>
      <c r="B7">
        <v>9.1999999999999993</v>
      </c>
      <c r="C7">
        <v>9.02</v>
      </c>
      <c r="D7">
        <v>8.44</v>
      </c>
      <c r="E7">
        <v>7.29</v>
      </c>
      <c r="F7">
        <v>8.58</v>
      </c>
      <c r="G7">
        <v>8.85</v>
      </c>
      <c r="H7">
        <v>8.5399999999999991</v>
      </c>
      <c r="I7">
        <v>9.18</v>
      </c>
      <c r="J7">
        <v>8.91</v>
      </c>
      <c r="K7">
        <v>8.85</v>
      </c>
      <c r="L7">
        <v>8.68</v>
      </c>
      <c r="M7">
        <v>9.1300000000000008</v>
      </c>
      <c r="N7">
        <v>8.56</v>
      </c>
      <c r="O7">
        <v>8.8699999999999992</v>
      </c>
      <c r="P7">
        <v>8.58</v>
      </c>
      <c r="Q7">
        <v>8.7100000000000009</v>
      </c>
      <c r="R7">
        <v>8.09</v>
      </c>
      <c r="S7">
        <v>8.39</v>
      </c>
      <c r="T7">
        <v>8.5399999999999991</v>
      </c>
      <c r="U7">
        <v>8.83</v>
      </c>
      <c r="V7">
        <f>AVERAGE(Table18[[#This Row],[1989]:[2008]])</f>
        <v>8.6620000000000008</v>
      </c>
      <c r="W7">
        <f t="shared" si="0"/>
        <v>0.42905771909591539</v>
      </c>
    </row>
    <row r="8" spans="1:23" x14ac:dyDescent="0.35">
      <c r="A8" s="2" t="s">
        <v>6</v>
      </c>
      <c r="B8">
        <v>9.76</v>
      </c>
      <c r="C8">
        <v>8.89</v>
      </c>
      <c r="D8">
        <v>7.86</v>
      </c>
      <c r="E8">
        <v>7.73</v>
      </c>
      <c r="F8">
        <v>8.4600000000000009</v>
      </c>
      <c r="G8">
        <v>8.81</v>
      </c>
      <c r="H8">
        <v>8.64</v>
      </c>
      <c r="I8">
        <v>7.08</v>
      </c>
      <c r="J8">
        <v>9.23</v>
      </c>
      <c r="K8">
        <v>8.81</v>
      </c>
      <c r="L8">
        <v>8.56</v>
      </c>
      <c r="M8">
        <v>6.77</v>
      </c>
      <c r="N8">
        <v>7.93</v>
      </c>
      <c r="O8">
        <v>8.07</v>
      </c>
      <c r="P8">
        <v>8.85</v>
      </c>
      <c r="Q8">
        <v>8.24</v>
      </c>
      <c r="R8">
        <v>8.5299999999999994</v>
      </c>
      <c r="S8">
        <v>8.75</v>
      </c>
      <c r="T8">
        <v>9.09</v>
      </c>
      <c r="U8">
        <v>8.82</v>
      </c>
      <c r="V8">
        <f>AVERAGE(Table18[[#This Row],[1989]:[2008]])</f>
        <v>8.4439999999999991</v>
      </c>
      <c r="W8">
        <f t="shared" si="0"/>
        <v>0.71275890956051535</v>
      </c>
    </row>
    <row r="9" spans="1:23" x14ac:dyDescent="0.35">
      <c r="A9" s="2" t="s">
        <v>7</v>
      </c>
      <c r="C9">
        <v>8.32</v>
      </c>
      <c r="D9">
        <v>7.6</v>
      </c>
      <c r="E9">
        <v>7.52</v>
      </c>
      <c r="F9">
        <v>7.94</v>
      </c>
      <c r="G9">
        <v>8.36</v>
      </c>
      <c r="H9">
        <v>8.33</v>
      </c>
      <c r="I9">
        <v>7.44</v>
      </c>
      <c r="J9">
        <v>8.4600000000000009</v>
      </c>
      <c r="K9">
        <v>7.22</v>
      </c>
      <c r="L9">
        <v>7.92</v>
      </c>
      <c r="M9">
        <v>7.43</v>
      </c>
      <c r="N9">
        <v>7.45</v>
      </c>
      <c r="O9">
        <v>7.76</v>
      </c>
      <c r="P9">
        <v>7.67</v>
      </c>
      <c r="Q9">
        <v>8.17</v>
      </c>
      <c r="R9">
        <v>7.62</v>
      </c>
      <c r="S9">
        <v>8.14</v>
      </c>
      <c r="T9">
        <v>8.25</v>
      </c>
      <c r="U9">
        <v>7.66</v>
      </c>
      <c r="V9">
        <f>AVERAGE(Table18[[#This Row],[1989]:[2008]])</f>
        <v>7.8557894736842115</v>
      </c>
      <c r="W9">
        <f t="shared" si="0"/>
        <v>0.38330892370795666</v>
      </c>
    </row>
    <row r="10" spans="1:23" x14ac:dyDescent="0.35">
      <c r="A10" s="2" t="s">
        <v>8</v>
      </c>
      <c r="C10">
        <v>7.14</v>
      </c>
      <c r="D10">
        <v>6.39</v>
      </c>
      <c r="E10">
        <v>6.51</v>
      </c>
      <c r="F10">
        <v>7.16</v>
      </c>
      <c r="G10">
        <v>6.81</v>
      </c>
      <c r="H10">
        <v>7.13</v>
      </c>
      <c r="I10">
        <v>7.04</v>
      </c>
      <c r="J10">
        <v>7.85</v>
      </c>
      <c r="K10">
        <v>7.2</v>
      </c>
      <c r="L10">
        <v>7.69</v>
      </c>
      <c r="M10">
        <v>6.78</v>
      </c>
      <c r="N10">
        <v>7.39</v>
      </c>
      <c r="O10">
        <v>7.13</v>
      </c>
      <c r="P10">
        <v>7.66</v>
      </c>
      <c r="Q10">
        <v>7.27</v>
      </c>
      <c r="R10">
        <v>7.56</v>
      </c>
      <c r="S10">
        <v>7.12</v>
      </c>
      <c r="T10">
        <v>7.04</v>
      </c>
      <c r="U10">
        <v>6.55</v>
      </c>
      <c r="V10">
        <f>AVERAGE(Table18[[#This Row],[1989]:[2008]])</f>
        <v>7.1273684210526325</v>
      </c>
      <c r="W10">
        <f t="shared" si="0"/>
        <v>0.4014119815692706</v>
      </c>
    </row>
    <row r="11" spans="1:23" x14ac:dyDescent="0.35">
      <c r="A11" s="2" t="s">
        <v>9</v>
      </c>
      <c r="C11">
        <v>5.95</v>
      </c>
      <c r="D11">
        <v>4.95</v>
      </c>
      <c r="E11">
        <v>5.76</v>
      </c>
      <c r="F11">
        <v>5.48</v>
      </c>
      <c r="G11">
        <v>5.21</v>
      </c>
      <c r="H11">
        <v>6.43</v>
      </c>
      <c r="I11">
        <v>6.56</v>
      </c>
      <c r="J11">
        <v>5.63</v>
      </c>
      <c r="K11">
        <v>6.85</v>
      </c>
      <c r="L11">
        <v>6.34</v>
      </c>
      <c r="M11">
        <v>5.68</v>
      </c>
      <c r="N11">
        <v>6.45</v>
      </c>
      <c r="O11">
        <v>4.62</v>
      </c>
      <c r="P11">
        <v>6</v>
      </c>
      <c r="Q11">
        <v>5.34</v>
      </c>
      <c r="R11">
        <v>6.19</v>
      </c>
      <c r="S11">
        <v>6.07</v>
      </c>
      <c r="T11">
        <v>5.67</v>
      </c>
      <c r="U11">
        <v>5.7</v>
      </c>
      <c r="V11">
        <f>AVERAGE(Table18[[#This Row],[1989]:[2008]])</f>
        <v>5.835789473684212</v>
      </c>
      <c r="W11">
        <f t="shared" si="0"/>
        <v>0.57266740191526022</v>
      </c>
    </row>
    <row r="12" spans="1:23" x14ac:dyDescent="0.35">
      <c r="A12" s="2" t="s">
        <v>10</v>
      </c>
      <c r="C12">
        <v>4.62</v>
      </c>
      <c r="D12">
        <v>4.9000000000000004</v>
      </c>
      <c r="E12">
        <v>4.22</v>
      </c>
      <c r="F12">
        <v>4.6500000000000004</v>
      </c>
      <c r="G12">
        <v>3.73</v>
      </c>
      <c r="H12">
        <v>5.5</v>
      </c>
      <c r="I12">
        <v>4.83</v>
      </c>
      <c r="J12">
        <v>5.58</v>
      </c>
      <c r="K12">
        <v>4.62</v>
      </c>
      <c r="L12">
        <v>5.75</v>
      </c>
      <c r="M12">
        <v>5.28</v>
      </c>
      <c r="N12">
        <v>5.48</v>
      </c>
      <c r="O12">
        <v>4.7699999999999996</v>
      </c>
      <c r="P12">
        <v>4.93</v>
      </c>
      <c r="Q12">
        <v>4.6500000000000004</v>
      </c>
      <c r="R12">
        <v>5.71</v>
      </c>
      <c r="S12">
        <v>5.77</v>
      </c>
      <c r="T12">
        <v>5.76</v>
      </c>
      <c r="U12">
        <v>5.46</v>
      </c>
      <c r="V12">
        <f>AVERAGE(Table18[[#This Row],[1989]:[2008]])</f>
        <v>5.0636842105263149</v>
      </c>
      <c r="W12">
        <f t="shared" si="0"/>
        <v>0.58303049783310856</v>
      </c>
    </row>
    <row r="13" spans="1:23" x14ac:dyDescent="0.35">
      <c r="A13" s="1" t="s">
        <v>11</v>
      </c>
      <c r="C13">
        <v>4.45</v>
      </c>
      <c r="D13">
        <v>3.46</v>
      </c>
      <c r="E13">
        <v>3.69</v>
      </c>
      <c r="F13">
        <v>3.8</v>
      </c>
      <c r="G13">
        <v>4.5</v>
      </c>
      <c r="H13">
        <v>4.8499999999999996</v>
      </c>
      <c r="I13">
        <v>5.51</v>
      </c>
      <c r="J13">
        <v>4.2300000000000004</v>
      </c>
      <c r="K13">
        <v>4.58</v>
      </c>
      <c r="L13">
        <v>5.0599999999999996</v>
      </c>
      <c r="M13">
        <v>4.76</v>
      </c>
      <c r="N13">
        <v>4.66</v>
      </c>
      <c r="O13">
        <v>4.42</v>
      </c>
      <c r="P13">
        <v>4.47</v>
      </c>
      <c r="Q13">
        <v>4.7699999999999996</v>
      </c>
      <c r="R13">
        <v>4.6100000000000003</v>
      </c>
      <c r="S13">
        <v>5.21</v>
      </c>
      <c r="T13">
        <v>5.16</v>
      </c>
      <c r="U13">
        <v>4.21</v>
      </c>
      <c r="V13">
        <f>AVERAGE(Table18[[#This Row],[1989]:[2008]])</f>
        <v>4.5473684210526306</v>
      </c>
      <c r="W13">
        <f t="shared" si="0"/>
        <v>0.52346964366261872</v>
      </c>
    </row>
    <row r="14" spans="1:23" x14ac:dyDescent="0.35">
      <c r="A14" s="1" t="s">
        <v>36</v>
      </c>
      <c r="C14">
        <f>AVERAGE(C2:C13)</f>
        <v>6.4908333333333337</v>
      </c>
      <c r="D14">
        <f t="shared" ref="D14:U14" si="1">AVERAGE(D2:D13)</f>
        <v>6.0108333333333333</v>
      </c>
      <c r="E14">
        <f t="shared" si="1"/>
        <v>5.3949999999999996</v>
      </c>
      <c r="F14">
        <f t="shared" si="1"/>
        <v>5.9383333333333335</v>
      </c>
      <c r="G14">
        <f t="shared" si="1"/>
        <v>6.2058333333333335</v>
      </c>
      <c r="H14">
        <f t="shared" si="1"/>
        <v>6.6825000000000001</v>
      </c>
      <c r="I14">
        <f t="shared" si="1"/>
        <v>6.3125</v>
      </c>
      <c r="J14">
        <f t="shared" si="1"/>
        <v>6.580000000000001</v>
      </c>
      <c r="K14">
        <f t="shared" si="1"/>
        <v>6.371666666666667</v>
      </c>
      <c r="L14">
        <f t="shared" si="1"/>
        <v>6.6191666666666675</v>
      </c>
      <c r="M14">
        <f t="shared" si="1"/>
        <v>6.3783333333333339</v>
      </c>
      <c r="N14">
        <f t="shared" si="1"/>
        <v>6.4383333333333335</v>
      </c>
      <c r="O14">
        <f t="shared" si="1"/>
        <v>6.1849999999999996</v>
      </c>
      <c r="P14">
        <f t="shared" si="1"/>
        <v>6.1875</v>
      </c>
      <c r="Q14">
        <f t="shared" si="1"/>
        <v>6.1933333333333342</v>
      </c>
      <c r="R14">
        <f t="shared" si="1"/>
        <v>6.2850000000000001</v>
      </c>
      <c r="S14">
        <f t="shared" si="1"/>
        <v>6.444166666666665</v>
      </c>
      <c r="T14">
        <f t="shared" si="1"/>
        <v>6.3833333333333329</v>
      </c>
      <c r="U14">
        <f t="shared" si="1"/>
        <v>6.3933333333333318</v>
      </c>
      <c r="V14">
        <f>AVERAGE(Table18[[#This Row],[1989]:[2008]])</f>
        <v>6.2892105263157889</v>
      </c>
      <c r="W14">
        <f t="shared" si="0"/>
        <v>0.28940358445923892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4"/>
  <sheetViews>
    <sheetView workbookViewId="0">
      <selection activeCell="S24" sqref="S24"/>
    </sheetView>
  </sheetViews>
  <sheetFormatPr defaultRowHeight="14.5" x14ac:dyDescent="0.35"/>
  <cols>
    <col min="1" max="1" width="11" customWidth="1"/>
  </cols>
  <sheetData>
    <row r="1" spans="1:23" x14ac:dyDescent="0.35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19</v>
      </c>
      <c r="I1" s="3" t="s">
        <v>20</v>
      </c>
      <c r="J1" s="3" t="s">
        <v>21</v>
      </c>
      <c r="K1" s="3" t="s">
        <v>22</v>
      </c>
      <c r="L1" s="3" t="s">
        <v>23</v>
      </c>
      <c r="M1" s="3" t="s">
        <v>24</v>
      </c>
      <c r="N1" s="3" t="s">
        <v>25</v>
      </c>
      <c r="O1" s="3" t="s">
        <v>26</v>
      </c>
      <c r="P1" s="3" t="s">
        <v>27</v>
      </c>
      <c r="Q1" s="3" t="s">
        <v>28</v>
      </c>
      <c r="R1" s="3" t="s">
        <v>29</v>
      </c>
      <c r="S1" s="3" t="s">
        <v>30</v>
      </c>
      <c r="T1" s="3" t="s">
        <v>31</v>
      </c>
      <c r="U1" s="3" t="s">
        <v>32</v>
      </c>
      <c r="V1" s="3" t="s">
        <v>34</v>
      </c>
      <c r="W1" s="4" t="s">
        <v>35</v>
      </c>
    </row>
    <row r="2" spans="1:23" x14ac:dyDescent="0.35">
      <c r="A2" s="2" t="s">
        <v>0</v>
      </c>
      <c r="B2">
        <v>4.97</v>
      </c>
      <c r="C2">
        <v>2.6</v>
      </c>
      <c r="D2">
        <v>4.1100000000000003</v>
      </c>
      <c r="E2">
        <v>2.7</v>
      </c>
      <c r="F2">
        <v>3.39</v>
      </c>
      <c r="G2">
        <v>3.21</v>
      </c>
      <c r="H2">
        <v>4.4400000000000004</v>
      </c>
      <c r="I2">
        <v>3.73</v>
      </c>
      <c r="J2">
        <v>3.95</v>
      </c>
      <c r="K2">
        <v>3.32</v>
      </c>
      <c r="L2">
        <v>3.6</v>
      </c>
      <c r="M2">
        <v>3.41</v>
      </c>
      <c r="N2">
        <v>5.26</v>
      </c>
      <c r="O2">
        <v>3.29</v>
      </c>
      <c r="P2">
        <v>4.16</v>
      </c>
      <c r="Q2">
        <v>3.99</v>
      </c>
      <c r="R2">
        <v>3.9</v>
      </c>
      <c r="S2">
        <v>3.38</v>
      </c>
      <c r="T2">
        <v>4.75</v>
      </c>
      <c r="U2">
        <v>3.77</v>
      </c>
      <c r="V2">
        <f>AVERAGE(Table5[[#This Row],[1989]:[2008]])</f>
        <v>3.7964999999999995</v>
      </c>
      <c r="W2">
        <f>_xlfn.STDEV.S(Table5[[#This Row],[1989]:[2008]])</f>
        <v>0.69349059872958518</v>
      </c>
    </row>
    <row r="3" spans="1:23" x14ac:dyDescent="0.35">
      <c r="A3" s="2" t="s">
        <v>1</v>
      </c>
      <c r="B3">
        <v>5.28</v>
      </c>
      <c r="C3">
        <v>3.99</v>
      </c>
      <c r="D3">
        <v>4.75</v>
      </c>
      <c r="E3">
        <v>1.89</v>
      </c>
      <c r="F3">
        <v>3.55</v>
      </c>
      <c r="G3">
        <v>4.58</v>
      </c>
      <c r="H3">
        <v>4.4000000000000004</v>
      </c>
      <c r="I3">
        <v>3.34</v>
      </c>
      <c r="J3">
        <v>4.99</v>
      </c>
      <c r="K3">
        <v>3.83</v>
      </c>
      <c r="L3">
        <v>3.92</v>
      </c>
      <c r="M3">
        <v>4.7699999999999996</v>
      </c>
      <c r="N3">
        <v>4.8899999999999997</v>
      </c>
      <c r="O3">
        <v>4.9400000000000004</v>
      </c>
      <c r="P3">
        <v>3.32</v>
      </c>
      <c r="Q3">
        <v>3.91</v>
      </c>
      <c r="R3">
        <v>3.85</v>
      </c>
      <c r="S3">
        <v>3.28</v>
      </c>
      <c r="T3">
        <v>3.38</v>
      </c>
      <c r="U3">
        <v>4.62</v>
      </c>
      <c r="V3">
        <f>AVERAGE(Table5[[#This Row],[1989]:[2008]])</f>
        <v>4.0739999999999998</v>
      </c>
      <c r="W3">
        <f>_xlfn.STDEV.S(Table5[[#This Row],[1989]:[2008]])</f>
        <v>0.81892998222648827</v>
      </c>
    </row>
    <row r="4" spans="1:23" x14ac:dyDescent="0.35">
      <c r="A4" s="2" t="s">
        <v>2</v>
      </c>
      <c r="B4">
        <v>5.1100000000000003</v>
      </c>
      <c r="C4">
        <v>6.74</v>
      </c>
      <c r="D4">
        <v>4.37</v>
      </c>
      <c r="E4">
        <v>3.87</v>
      </c>
      <c r="F4">
        <v>4.59</v>
      </c>
      <c r="G4">
        <v>3.65</v>
      </c>
      <c r="H4">
        <v>5.72</v>
      </c>
      <c r="I4">
        <v>4.51</v>
      </c>
      <c r="J4">
        <v>3.79</v>
      </c>
      <c r="K4">
        <v>4.41</v>
      </c>
      <c r="L4">
        <v>5.52</v>
      </c>
      <c r="M4">
        <v>4.55</v>
      </c>
      <c r="N4">
        <v>6.06</v>
      </c>
      <c r="O4">
        <v>4.46</v>
      </c>
      <c r="P4">
        <v>3.64</v>
      </c>
      <c r="Q4">
        <v>5.49</v>
      </c>
      <c r="R4">
        <v>5.25</v>
      </c>
      <c r="S4">
        <v>5.42</v>
      </c>
      <c r="T4">
        <v>4.54</v>
      </c>
      <c r="U4">
        <v>5.46</v>
      </c>
      <c r="V4">
        <f>AVERAGE(Table5[[#This Row],[1989]:[2008]])</f>
        <v>4.8574999999999999</v>
      </c>
      <c r="W4">
        <f>_xlfn.STDEV.S(Table5[[#This Row],[1989]:[2008]])</f>
        <v>0.84319489537055059</v>
      </c>
    </row>
    <row r="5" spans="1:23" x14ac:dyDescent="0.35">
      <c r="A5" s="2" t="s">
        <v>3</v>
      </c>
      <c r="B5">
        <v>7.32</v>
      </c>
      <c r="C5">
        <v>5.84</v>
      </c>
      <c r="D5">
        <v>4.59</v>
      </c>
      <c r="E5">
        <v>5.2</v>
      </c>
      <c r="F5">
        <v>5.92</v>
      </c>
      <c r="G5">
        <v>5.41</v>
      </c>
      <c r="H5">
        <v>6.05</v>
      </c>
      <c r="I5">
        <v>5.22</v>
      </c>
      <c r="J5">
        <v>5.03</v>
      </c>
      <c r="K5">
        <v>6.44</v>
      </c>
      <c r="L5">
        <v>6.01</v>
      </c>
      <c r="M5">
        <v>5.43</v>
      </c>
      <c r="N5">
        <v>5.0599999999999996</v>
      </c>
      <c r="O5">
        <v>4.57</v>
      </c>
      <c r="P5">
        <v>5.23</v>
      </c>
      <c r="Q5">
        <v>6.05</v>
      </c>
      <c r="R5">
        <v>5.09</v>
      </c>
      <c r="S5">
        <v>4.37</v>
      </c>
      <c r="T5">
        <v>5.04</v>
      </c>
      <c r="U5">
        <v>5.57</v>
      </c>
      <c r="V5">
        <f>AVERAGE(Table5[[#This Row],[1989]:[2008]])</f>
        <v>5.4720000000000013</v>
      </c>
      <c r="W5">
        <f>_xlfn.STDEV.S(Table5[[#This Row],[1989]:[2008]])</f>
        <v>0.70190417699582996</v>
      </c>
    </row>
    <row r="6" spans="1:23" x14ac:dyDescent="0.35">
      <c r="A6" s="2" t="s">
        <v>4</v>
      </c>
      <c r="B6">
        <v>7.22</v>
      </c>
      <c r="C6">
        <v>6.44</v>
      </c>
      <c r="D6">
        <v>5.83</v>
      </c>
      <c r="E6">
        <v>5.32</v>
      </c>
      <c r="F6">
        <v>4.76</v>
      </c>
      <c r="G6">
        <v>6.96</v>
      </c>
      <c r="H6">
        <v>6.99</v>
      </c>
      <c r="I6">
        <v>6.63</v>
      </c>
      <c r="J6">
        <v>7.74</v>
      </c>
      <c r="K6">
        <v>6.11</v>
      </c>
      <c r="L6">
        <v>6.88</v>
      </c>
      <c r="M6">
        <v>7.87</v>
      </c>
      <c r="N6">
        <v>6.76</v>
      </c>
      <c r="O6">
        <v>7.43</v>
      </c>
      <c r="P6">
        <v>6.55</v>
      </c>
      <c r="Q6">
        <v>6.17</v>
      </c>
      <c r="R6">
        <v>7.2</v>
      </c>
      <c r="S6">
        <v>7.51</v>
      </c>
      <c r="T6">
        <v>6.26</v>
      </c>
      <c r="U6">
        <v>7.85</v>
      </c>
      <c r="V6">
        <f>AVERAGE(Table5[[#This Row],[1989]:[2008]])</f>
        <v>6.724000000000002</v>
      </c>
      <c r="W6">
        <f>_xlfn.STDEV.S(Table5[[#This Row],[1989]:[2008]])</f>
        <v>0.8272045505320984</v>
      </c>
    </row>
    <row r="7" spans="1:23" x14ac:dyDescent="0.35">
      <c r="A7" s="2" t="s">
        <v>5</v>
      </c>
      <c r="B7">
        <v>8.1</v>
      </c>
      <c r="C7">
        <v>8.6300000000000008</v>
      </c>
      <c r="D7">
        <v>7.92</v>
      </c>
      <c r="E7">
        <v>6.61</v>
      </c>
      <c r="F7">
        <v>7.99</v>
      </c>
      <c r="G7">
        <v>7.96</v>
      </c>
      <c r="H7">
        <v>8.16</v>
      </c>
      <c r="I7">
        <v>8.3800000000000008</v>
      </c>
      <c r="J7">
        <v>8.19</v>
      </c>
      <c r="K7">
        <v>8.27</v>
      </c>
      <c r="L7">
        <v>7.77</v>
      </c>
      <c r="M7">
        <v>8.76</v>
      </c>
      <c r="N7">
        <v>8.6199999999999992</v>
      </c>
      <c r="O7">
        <v>8.61</v>
      </c>
      <c r="P7">
        <v>9</v>
      </c>
      <c r="Q7">
        <v>8.8000000000000007</v>
      </c>
      <c r="R7">
        <v>8.19</v>
      </c>
      <c r="S7">
        <v>8.7899999999999991</v>
      </c>
      <c r="T7">
        <v>8.51</v>
      </c>
      <c r="U7">
        <v>8.6999999999999993</v>
      </c>
      <c r="V7">
        <f>AVERAGE(Table5[[#This Row],[1989]:[2008]])</f>
        <v>8.2979999999999983</v>
      </c>
      <c r="W7">
        <f>_xlfn.STDEV.S(Table5[[#This Row],[1989]:[2008]])</f>
        <v>0.52752251136799833</v>
      </c>
    </row>
    <row r="8" spans="1:23" x14ac:dyDescent="0.35">
      <c r="A8" s="2" t="s">
        <v>6</v>
      </c>
      <c r="B8">
        <v>8.1</v>
      </c>
      <c r="C8">
        <v>8.1300000000000008</v>
      </c>
      <c r="D8">
        <v>7.21</v>
      </c>
      <c r="E8">
        <v>7.42</v>
      </c>
      <c r="F8">
        <v>7.69</v>
      </c>
      <c r="G8">
        <v>7.7</v>
      </c>
      <c r="H8">
        <v>7.19</v>
      </c>
      <c r="I8">
        <v>6.74</v>
      </c>
      <c r="J8">
        <v>8.07</v>
      </c>
      <c r="K8">
        <v>8.56</v>
      </c>
      <c r="L8">
        <v>7.92</v>
      </c>
      <c r="M8">
        <v>7.19</v>
      </c>
      <c r="N8">
        <v>8.1199999999999992</v>
      </c>
      <c r="O8">
        <v>7.89</v>
      </c>
      <c r="P8">
        <v>8.67</v>
      </c>
      <c r="Q8">
        <v>8.49</v>
      </c>
      <c r="R8">
        <v>8.51</v>
      </c>
      <c r="S8">
        <v>8.27</v>
      </c>
      <c r="T8">
        <v>8.4600000000000009</v>
      </c>
      <c r="U8">
        <v>8.61</v>
      </c>
      <c r="V8">
        <f>AVERAGE(Table5[[#This Row],[1989]:[2008]])</f>
        <v>7.9470000000000001</v>
      </c>
      <c r="W8">
        <f>_xlfn.STDEV.S(Table5[[#This Row],[1989]:[2008]])</f>
        <v>0.56074292824693495</v>
      </c>
    </row>
    <row r="9" spans="1:23" x14ac:dyDescent="0.35">
      <c r="A9" s="2" t="s">
        <v>7</v>
      </c>
      <c r="B9">
        <v>7.4</v>
      </c>
      <c r="C9">
        <v>7.66</v>
      </c>
      <c r="D9">
        <v>6.45</v>
      </c>
      <c r="E9">
        <v>6.85</v>
      </c>
      <c r="F9">
        <v>7.24</v>
      </c>
      <c r="G9">
        <v>7.71</v>
      </c>
      <c r="H9">
        <v>7.4</v>
      </c>
      <c r="I9">
        <v>7.41</v>
      </c>
      <c r="J9">
        <v>7.36</v>
      </c>
      <c r="K9">
        <v>7.97</v>
      </c>
      <c r="L9">
        <v>7.71</v>
      </c>
      <c r="M9">
        <v>6.97</v>
      </c>
      <c r="N9">
        <v>6.95</v>
      </c>
      <c r="O9">
        <v>7.37</v>
      </c>
      <c r="P9">
        <v>7.67</v>
      </c>
      <c r="Q9">
        <v>8.02</v>
      </c>
      <c r="R9">
        <v>7.77</v>
      </c>
      <c r="S9">
        <v>7.93</v>
      </c>
      <c r="T9">
        <v>7.71</v>
      </c>
      <c r="U9">
        <v>7.19</v>
      </c>
      <c r="V9">
        <f>AVERAGE(Table5[[#This Row],[1989]:[2008]])</f>
        <v>7.4370000000000003</v>
      </c>
      <c r="W9">
        <f>_xlfn.STDEV.S(Table5[[#This Row],[1989]:[2008]])</f>
        <v>0.4099563519770314</v>
      </c>
    </row>
    <row r="10" spans="1:23" x14ac:dyDescent="0.35">
      <c r="A10" s="2" t="s">
        <v>8</v>
      </c>
      <c r="B10">
        <v>6.99</v>
      </c>
      <c r="C10">
        <v>6.67</v>
      </c>
      <c r="D10">
        <v>5.95</v>
      </c>
      <c r="E10">
        <v>5.95</v>
      </c>
      <c r="F10">
        <v>6.55</v>
      </c>
      <c r="G10">
        <v>6.06</v>
      </c>
      <c r="H10">
        <v>6.52</v>
      </c>
      <c r="I10">
        <v>6.93</v>
      </c>
      <c r="J10">
        <v>6.56</v>
      </c>
      <c r="K10">
        <v>6.36</v>
      </c>
      <c r="L10">
        <v>6.94</v>
      </c>
      <c r="M10">
        <v>6.42</v>
      </c>
      <c r="N10">
        <v>6.75</v>
      </c>
      <c r="O10">
        <v>6.46</v>
      </c>
      <c r="P10">
        <v>7.53</v>
      </c>
      <c r="Q10">
        <v>7.63</v>
      </c>
      <c r="R10">
        <v>7</v>
      </c>
      <c r="S10">
        <v>7.08</v>
      </c>
      <c r="T10">
        <v>6.62</v>
      </c>
      <c r="U10">
        <v>6</v>
      </c>
      <c r="V10">
        <f>AVERAGE(Table5[[#This Row],[1989]:[2008]])</f>
        <v>6.6485000000000003</v>
      </c>
      <c r="W10">
        <f>_xlfn.STDEV.S(Table5[[#This Row],[1989]:[2008]])</f>
        <v>0.47518722072130909</v>
      </c>
    </row>
    <row r="11" spans="1:23" x14ac:dyDescent="0.35">
      <c r="A11" s="2" t="s">
        <v>9</v>
      </c>
      <c r="B11">
        <v>5.44</v>
      </c>
      <c r="C11">
        <v>5.39</v>
      </c>
      <c r="D11">
        <v>4.53</v>
      </c>
      <c r="E11">
        <v>5.41</v>
      </c>
      <c r="F11">
        <v>5.43</v>
      </c>
      <c r="G11">
        <v>4.83</v>
      </c>
      <c r="H11">
        <v>6.2</v>
      </c>
      <c r="I11">
        <v>5.91</v>
      </c>
      <c r="J11">
        <v>4.8600000000000003</v>
      </c>
      <c r="K11">
        <v>6.59</v>
      </c>
      <c r="L11">
        <v>5.7</v>
      </c>
      <c r="M11">
        <v>4.46</v>
      </c>
      <c r="N11">
        <v>5.31</v>
      </c>
      <c r="O11">
        <v>4.3</v>
      </c>
      <c r="P11">
        <v>5.67</v>
      </c>
      <c r="Q11">
        <v>5.36</v>
      </c>
      <c r="R11">
        <v>6.06</v>
      </c>
      <c r="S11">
        <v>5.44</v>
      </c>
      <c r="T11">
        <v>5.48</v>
      </c>
      <c r="U11">
        <v>4.8</v>
      </c>
      <c r="V11">
        <f>AVERAGE(Table5[[#This Row],[1989]:[2008]])</f>
        <v>5.3585000000000003</v>
      </c>
      <c r="W11">
        <f>_xlfn.STDEV.S(Table5[[#This Row],[1989]:[2008]])</f>
        <v>0.59505218700812568</v>
      </c>
    </row>
    <row r="12" spans="1:23" x14ac:dyDescent="0.35">
      <c r="A12" s="2" t="s">
        <v>10</v>
      </c>
      <c r="B12">
        <v>5.38</v>
      </c>
      <c r="C12">
        <v>4.74</v>
      </c>
      <c r="D12">
        <v>4.07</v>
      </c>
      <c r="E12">
        <v>3.66</v>
      </c>
      <c r="F12">
        <v>3.93</v>
      </c>
      <c r="G12">
        <v>3.88</v>
      </c>
      <c r="H12">
        <v>5.31</v>
      </c>
      <c r="I12">
        <v>4.4800000000000004</v>
      </c>
      <c r="J12">
        <v>4.99</v>
      </c>
      <c r="K12">
        <v>4.9000000000000004</v>
      </c>
      <c r="L12">
        <v>5.16</v>
      </c>
      <c r="M12">
        <v>5.37</v>
      </c>
      <c r="N12">
        <v>4.43</v>
      </c>
      <c r="O12">
        <v>4.8499999999999996</v>
      </c>
      <c r="P12">
        <v>5.04</v>
      </c>
      <c r="Q12">
        <v>4.18</v>
      </c>
      <c r="R12">
        <v>4.8099999999999996</v>
      </c>
      <c r="S12">
        <v>5.49</v>
      </c>
      <c r="T12">
        <v>5.4</v>
      </c>
      <c r="U12">
        <v>5.39</v>
      </c>
      <c r="V12">
        <f>AVERAGE(Table5[[#This Row],[1989]:[2008]])</f>
        <v>4.7730000000000006</v>
      </c>
      <c r="W12">
        <f>_xlfn.STDEV.S(Table5[[#This Row],[1989]:[2008]])</f>
        <v>0.57992830772885784</v>
      </c>
    </row>
    <row r="13" spans="1:23" x14ac:dyDescent="0.35">
      <c r="A13" s="1" t="s">
        <v>11</v>
      </c>
      <c r="B13">
        <v>5.5</v>
      </c>
      <c r="C13">
        <v>4.59</v>
      </c>
      <c r="D13">
        <v>2.82</v>
      </c>
      <c r="E13">
        <v>2.68</v>
      </c>
      <c r="F13">
        <v>3.42</v>
      </c>
      <c r="G13">
        <v>3.67</v>
      </c>
      <c r="H13">
        <v>4.54</v>
      </c>
      <c r="I13">
        <v>4.3600000000000003</v>
      </c>
      <c r="J13">
        <v>4.1100000000000003</v>
      </c>
      <c r="K13">
        <v>4.24</v>
      </c>
      <c r="L13">
        <v>4.87</v>
      </c>
      <c r="M13">
        <v>3.73</v>
      </c>
      <c r="N13">
        <v>4.03</v>
      </c>
      <c r="O13">
        <v>3.2</v>
      </c>
      <c r="P13">
        <v>4.0999999999999996</v>
      </c>
      <c r="Q13">
        <v>4.97</v>
      </c>
      <c r="R13">
        <v>3.99</v>
      </c>
      <c r="S13">
        <v>4.7</v>
      </c>
      <c r="T13">
        <v>4.6900000000000004</v>
      </c>
      <c r="U13">
        <v>4.3</v>
      </c>
      <c r="V13">
        <f>AVERAGE(Table5[[#This Row],[1989]:[2008]])</f>
        <v>4.1254999999999997</v>
      </c>
      <c r="W13">
        <f>_xlfn.STDEV.S(Table5[[#This Row],[1989]:[2008]])</f>
        <v>0.71935259636338389</v>
      </c>
    </row>
    <row r="14" spans="1:23" x14ac:dyDescent="0.35">
      <c r="A14" s="6" t="s">
        <v>36</v>
      </c>
      <c r="B14">
        <f>AVERAGE(B2:B13)</f>
        <v>6.4008333333333338</v>
      </c>
      <c r="C14">
        <f t="shared" ref="C14:U14" si="0">AVERAGE(C2:C13)</f>
        <v>5.9516666666666671</v>
      </c>
      <c r="D14">
        <f t="shared" si="0"/>
        <v>5.2166666666666677</v>
      </c>
      <c r="E14">
        <f t="shared" si="0"/>
        <v>4.796666666666666</v>
      </c>
      <c r="F14">
        <f t="shared" si="0"/>
        <v>5.3716666666666661</v>
      </c>
      <c r="G14">
        <f t="shared" si="0"/>
        <v>5.4683333333333337</v>
      </c>
      <c r="H14">
        <f t="shared" si="0"/>
        <v>6.076666666666668</v>
      </c>
      <c r="I14">
        <f t="shared" si="0"/>
        <v>5.6366666666666676</v>
      </c>
      <c r="J14">
        <f t="shared" si="0"/>
        <v>5.8033333333333337</v>
      </c>
      <c r="K14">
        <f t="shared" si="0"/>
        <v>5.916666666666667</v>
      </c>
      <c r="L14">
        <f t="shared" si="0"/>
        <v>6</v>
      </c>
      <c r="M14">
        <f t="shared" si="0"/>
        <v>5.7441666666666675</v>
      </c>
      <c r="N14">
        <f t="shared" si="0"/>
        <v>6.02</v>
      </c>
      <c r="O14">
        <f t="shared" si="0"/>
        <v>5.6141666666666659</v>
      </c>
      <c r="P14">
        <f t="shared" si="0"/>
        <v>5.8816666666666668</v>
      </c>
      <c r="Q14">
        <f t="shared" si="0"/>
        <v>6.0883333333333338</v>
      </c>
      <c r="R14">
        <f t="shared" si="0"/>
        <v>5.9683333333333328</v>
      </c>
      <c r="S14">
        <f t="shared" si="0"/>
        <v>5.9716666666666667</v>
      </c>
      <c r="T14">
        <f t="shared" si="0"/>
        <v>5.9033333333333333</v>
      </c>
      <c r="U14">
        <f t="shared" si="0"/>
        <v>6.0216666666666656</v>
      </c>
      <c r="V14" s="5">
        <f>AVERAGE(Table5[[#This Row],[1989]:[2008]])</f>
        <v>5.7926249999999992</v>
      </c>
      <c r="W14" s="5">
        <f>_xlfn.STDEV.S(Table5[[#This Row],[1989]:[2008]])</f>
        <v>0.36082247208239288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4"/>
  <sheetViews>
    <sheetView workbookViewId="0">
      <selection activeCell="V14" sqref="V14"/>
    </sheetView>
  </sheetViews>
  <sheetFormatPr defaultRowHeight="14.5" x14ac:dyDescent="0.35"/>
  <cols>
    <col min="1" max="1" width="11" customWidth="1"/>
  </cols>
  <sheetData>
    <row r="1" spans="1:23" x14ac:dyDescent="0.35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19</v>
      </c>
      <c r="I1" s="3" t="s">
        <v>20</v>
      </c>
      <c r="J1" s="3" t="s">
        <v>21</v>
      </c>
      <c r="K1" s="3" t="s">
        <v>22</v>
      </c>
      <c r="L1" s="3" t="s">
        <v>23</v>
      </c>
      <c r="M1" s="3" t="s">
        <v>24</v>
      </c>
      <c r="N1" s="3" t="s">
        <v>25</v>
      </c>
      <c r="O1" s="3" t="s">
        <v>26</v>
      </c>
      <c r="P1" s="3" t="s">
        <v>27</v>
      </c>
      <c r="Q1" s="3" t="s">
        <v>28</v>
      </c>
      <c r="R1" s="3" t="s">
        <v>29</v>
      </c>
      <c r="S1" s="3" t="s">
        <v>30</v>
      </c>
      <c r="T1" s="3" t="s">
        <v>31</v>
      </c>
      <c r="U1" s="3" t="s">
        <v>32</v>
      </c>
      <c r="V1" s="3" t="s">
        <v>34</v>
      </c>
      <c r="W1" s="4" t="s">
        <v>35</v>
      </c>
    </row>
    <row r="2" spans="1:23" x14ac:dyDescent="0.35">
      <c r="A2" s="2" t="s">
        <v>0</v>
      </c>
      <c r="E2">
        <v>2.83</v>
      </c>
      <c r="F2">
        <v>2.83</v>
      </c>
      <c r="G2">
        <v>2.92</v>
      </c>
      <c r="H2">
        <v>3.97</v>
      </c>
      <c r="I2">
        <v>2.85</v>
      </c>
      <c r="J2">
        <v>3.64</v>
      </c>
      <c r="K2">
        <v>3.48</v>
      </c>
      <c r="L2">
        <v>3.63</v>
      </c>
      <c r="M2">
        <v>3.08</v>
      </c>
      <c r="N2">
        <v>4.49</v>
      </c>
      <c r="O2">
        <v>3.22</v>
      </c>
      <c r="P2">
        <v>4.05</v>
      </c>
      <c r="R2">
        <v>3.88</v>
      </c>
      <c r="S2">
        <v>3.12</v>
      </c>
      <c r="T2">
        <v>4.33</v>
      </c>
      <c r="U2">
        <v>3.91</v>
      </c>
      <c r="V2">
        <f>AVERAGE(Table6[[#This Row],[1989]:[2008]])</f>
        <v>3.5143749999999994</v>
      </c>
      <c r="W2">
        <f>_xlfn.STDEV.S(Table6[[#This Row],[1989]:[2008]])</f>
        <v>0.55343736471860305</v>
      </c>
    </row>
    <row r="3" spans="1:23" x14ac:dyDescent="0.35">
      <c r="A3" s="2" t="s">
        <v>1</v>
      </c>
      <c r="E3">
        <v>2.2599999999999998</v>
      </c>
      <c r="F3">
        <v>2.94</v>
      </c>
      <c r="G3">
        <v>4.5</v>
      </c>
      <c r="H3">
        <v>3.53</v>
      </c>
      <c r="I3">
        <v>2.98</v>
      </c>
      <c r="J3">
        <v>4.8899999999999997</v>
      </c>
      <c r="K3">
        <v>4.3600000000000003</v>
      </c>
      <c r="L3">
        <v>3.96</v>
      </c>
      <c r="M3">
        <v>4.99</v>
      </c>
      <c r="N3">
        <v>4.37</v>
      </c>
      <c r="O3">
        <v>4.92</v>
      </c>
      <c r="P3">
        <v>3.78</v>
      </c>
      <c r="R3">
        <v>3.61</v>
      </c>
      <c r="S3">
        <v>2.94</v>
      </c>
      <c r="T3">
        <v>3.52</v>
      </c>
      <c r="U3">
        <v>4.51</v>
      </c>
      <c r="V3">
        <f>AVERAGE(Table6[[#This Row],[1989]:[2008]])</f>
        <v>3.8787499999999997</v>
      </c>
      <c r="W3">
        <f>_xlfn.STDEV.S(Table6[[#This Row],[1989]:[2008]])</f>
        <v>0.82172886850428606</v>
      </c>
    </row>
    <row r="4" spans="1:23" x14ac:dyDescent="0.35">
      <c r="A4" s="2" t="s">
        <v>2</v>
      </c>
      <c r="E4">
        <v>2.52</v>
      </c>
      <c r="F4">
        <v>4.01</v>
      </c>
      <c r="G4">
        <v>3.72</v>
      </c>
      <c r="H4">
        <v>5.0199999999999996</v>
      </c>
      <c r="I4">
        <v>4.6500000000000004</v>
      </c>
      <c r="J4">
        <v>4.4000000000000004</v>
      </c>
      <c r="K4">
        <v>3.3</v>
      </c>
      <c r="L4">
        <v>5.39</v>
      </c>
      <c r="M4">
        <v>4.54</v>
      </c>
      <c r="N4">
        <v>5.57</v>
      </c>
      <c r="O4">
        <v>4.46</v>
      </c>
      <c r="P4">
        <v>4.3499999999999996</v>
      </c>
      <c r="R4">
        <v>4.62</v>
      </c>
      <c r="S4">
        <v>5.27</v>
      </c>
      <c r="T4">
        <v>4.45</v>
      </c>
      <c r="U4">
        <v>5.23</v>
      </c>
      <c r="V4">
        <f>AVERAGE(Table6[[#This Row],[1989]:[2008]])</f>
        <v>4.46875</v>
      </c>
      <c r="W4">
        <f>_xlfn.STDEV.S(Table6[[#This Row],[1989]:[2008]])</f>
        <v>0.80006562230857148</v>
      </c>
    </row>
    <row r="5" spans="1:23" x14ac:dyDescent="0.35">
      <c r="A5" s="2" t="s">
        <v>3</v>
      </c>
      <c r="F5">
        <v>5.32</v>
      </c>
      <c r="G5">
        <v>5.29</v>
      </c>
      <c r="H5">
        <v>5.14</v>
      </c>
      <c r="I5">
        <v>4.6900000000000004</v>
      </c>
      <c r="J5">
        <v>5.03</v>
      </c>
      <c r="K5">
        <v>5.87</v>
      </c>
      <c r="L5">
        <v>5.83</v>
      </c>
      <c r="M5">
        <v>4.41</v>
      </c>
      <c r="N5">
        <v>5.38</v>
      </c>
      <c r="O5">
        <v>4.9000000000000004</v>
      </c>
      <c r="P5">
        <v>4.95</v>
      </c>
      <c r="R5">
        <v>4.63</v>
      </c>
      <c r="S5">
        <v>4.4000000000000004</v>
      </c>
      <c r="T5">
        <v>4.96</v>
      </c>
      <c r="U5">
        <v>5.19</v>
      </c>
      <c r="V5">
        <f>AVERAGE(Table6[[#This Row],[1989]:[2008]])</f>
        <v>5.0659999999999998</v>
      </c>
      <c r="W5">
        <f>_xlfn.STDEV.S(Table6[[#This Row],[1989]:[2008]])</f>
        <v>0.4410344981647451</v>
      </c>
    </row>
    <row r="6" spans="1:23" x14ac:dyDescent="0.35">
      <c r="A6" s="2" t="s">
        <v>4</v>
      </c>
      <c r="F6">
        <v>4.5</v>
      </c>
      <c r="G6">
        <v>6.45</v>
      </c>
      <c r="H6">
        <v>6.2</v>
      </c>
      <c r="I6">
        <v>6.45</v>
      </c>
      <c r="J6">
        <v>6.97</v>
      </c>
      <c r="K6">
        <v>5.41</v>
      </c>
      <c r="L6">
        <v>6.64</v>
      </c>
      <c r="M6">
        <v>7.74</v>
      </c>
      <c r="N6">
        <v>6.79</v>
      </c>
      <c r="O6">
        <v>7.43</v>
      </c>
      <c r="P6">
        <v>6.25</v>
      </c>
      <c r="R6">
        <v>7.04</v>
      </c>
      <c r="S6">
        <v>7.09</v>
      </c>
      <c r="T6">
        <v>5.91</v>
      </c>
      <c r="U6">
        <v>7.6</v>
      </c>
      <c r="V6">
        <f>AVERAGE(Table6[[#This Row],[1989]:[2008]])</f>
        <v>6.5646666666666667</v>
      </c>
      <c r="W6">
        <f>_xlfn.STDEV.S(Table6[[#This Row],[1989]:[2008]])</f>
        <v>0.85388914190700482</v>
      </c>
    </row>
    <row r="7" spans="1:23" x14ac:dyDescent="0.35">
      <c r="A7" s="2" t="s">
        <v>5</v>
      </c>
      <c r="E7">
        <v>7.06</v>
      </c>
      <c r="F7">
        <v>7.69</v>
      </c>
      <c r="G7">
        <v>7.36</v>
      </c>
      <c r="H7">
        <v>7.41</v>
      </c>
      <c r="I7">
        <v>8.15</v>
      </c>
      <c r="J7">
        <v>7.82</v>
      </c>
      <c r="K7">
        <v>7.45</v>
      </c>
      <c r="L7">
        <v>7.42</v>
      </c>
      <c r="M7">
        <v>8.75</v>
      </c>
      <c r="N7">
        <v>8.08</v>
      </c>
      <c r="O7">
        <v>8.43</v>
      </c>
      <c r="P7">
        <v>8.25</v>
      </c>
      <c r="R7">
        <v>7.78</v>
      </c>
      <c r="S7">
        <v>8.39</v>
      </c>
      <c r="T7">
        <v>8.02</v>
      </c>
      <c r="U7">
        <v>8.24</v>
      </c>
      <c r="V7">
        <f>AVERAGE(Table6[[#This Row],[1989]:[2008]])</f>
        <v>7.8937499999999998</v>
      </c>
      <c r="W7">
        <f>_xlfn.STDEV.S(Table6[[#This Row],[1989]:[2008]])</f>
        <v>0.47084144535784728</v>
      </c>
    </row>
    <row r="8" spans="1:23" x14ac:dyDescent="0.35">
      <c r="A8" s="2" t="s">
        <v>6</v>
      </c>
      <c r="C8">
        <v>3.57</v>
      </c>
      <c r="E8">
        <v>7.44</v>
      </c>
      <c r="F8">
        <v>7.18</v>
      </c>
      <c r="G8">
        <v>7.02</v>
      </c>
      <c r="H8">
        <v>6.66</v>
      </c>
      <c r="I8">
        <v>4.8600000000000003</v>
      </c>
      <c r="J8">
        <v>7.72</v>
      </c>
      <c r="K8">
        <v>8.15</v>
      </c>
      <c r="L8">
        <v>7.41</v>
      </c>
      <c r="M8">
        <v>6.81</v>
      </c>
      <c r="N8">
        <v>7.73</v>
      </c>
      <c r="O8">
        <v>7.84</v>
      </c>
      <c r="P8">
        <v>7.8</v>
      </c>
      <c r="R8">
        <v>8.07</v>
      </c>
      <c r="S8">
        <v>7.96</v>
      </c>
      <c r="T8">
        <v>7.88</v>
      </c>
      <c r="U8">
        <v>8.0399999999999991</v>
      </c>
      <c r="V8">
        <f>AVERAGE(Table6[[#This Row],[1989]:[2008]])</f>
        <v>7.1847058823529402</v>
      </c>
      <c r="W8">
        <f>_xlfn.STDEV.S(Table6[[#This Row],[1989]:[2008]])</f>
        <v>1.2235354390405901</v>
      </c>
    </row>
    <row r="9" spans="1:23" x14ac:dyDescent="0.35">
      <c r="A9" s="2" t="s">
        <v>7</v>
      </c>
      <c r="E9">
        <v>6.11</v>
      </c>
      <c r="F9">
        <v>6.73</v>
      </c>
      <c r="G9">
        <v>6.75</v>
      </c>
      <c r="H9">
        <v>6.76</v>
      </c>
      <c r="I9">
        <v>6.26</v>
      </c>
      <c r="J9">
        <v>7.23</v>
      </c>
      <c r="K9">
        <v>6.96</v>
      </c>
      <c r="L9">
        <v>7.25</v>
      </c>
      <c r="M9">
        <v>6.4</v>
      </c>
      <c r="N9">
        <v>6.78</v>
      </c>
      <c r="O9">
        <v>7.15</v>
      </c>
      <c r="P9">
        <v>7.15</v>
      </c>
      <c r="Q9">
        <v>7.46</v>
      </c>
      <c r="R9">
        <v>7.3</v>
      </c>
      <c r="S9">
        <v>7.55</v>
      </c>
      <c r="T9">
        <v>7.64</v>
      </c>
      <c r="U9">
        <v>6.76</v>
      </c>
      <c r="V9">
        <f>AVERAGE(Table6[[#This Row],[1989]:[2008]])</f>
        <v>6.9552941176470595</v>
      </c>
      <c r="W9">
        <f>_xlfn.STDEV.S(Table6[[#This Row],[1989]:[2008]])</f>
        <v>0.44303100409365842</v>
      </c>
    </row>
    <row r="10" spans="1:23" x14ac:dyDescent="0.35">
      <c r="A10" s="2" t="s">
        <v>8</v>
      </c>
      <c r="E10">
        <v>5.59</v>
      </c>
      <c r="F10">
        <v>5.8</v>
      </c>
      <c r="G10">
        <v>5.16</v>
      </c>
      <c r="H10">
        <v>5.4</v>
      </c>
      <c r="I10">
        <v>5.49</v>
      </c>
      <c r="J10">
        <v>6.67</v>
      </c>
      <c r="K10">
        <v>6.12</v>
      </c>
      <c r="L10">
        <v>6.29</v>
      </c>
      <c r="M10">
        <v>6.05</v>
      </c>
      <c r="N10">
        <v>6.15</v>
      </c>
      <c r="O10">
        <v>6.01</v>
      </c>
      <c r="P10">
        <v>6.83</v>
      </c>
      <c r="Q10">
        <v>6.91</v>
      </c>
      <c r="R10">
        <v>6.66</v>
      </c>
      <c r="S10">
        <v>6.7</v>
      </c>
      <c r="T10">
        <v>6.03</v>
      </c>
      <c r="U10">
        <v>5.93</v>
      </c>
      <c r="V10">
        <f>AVERAGE(Table6[[#This Row],[1989]:[2008]])</f>
        <v>6.1052941176470581</v>
      </c>
      <c r="W10">
        <f>_xlfn.STDEV.S(Table6[[#This Row],[1989]:[2008]])</f>
        <v>0.5223877588422563</v>
      </c>
    </row>
    <row r="11" spans="1:23" x14ac:dyDescent="0.35">
      <c r="A11" s="2" t="s">
        <v>9</v>
      </c>
      <c r="F11">
        <v>4.92</v>
      </c>
      <c r="G11">
        <v>4.04</v>
      </c>
      <c r="H11">
        <v>5.12</v>
      </c>
      <c r="I11">
        <v>4.62</v>
      </c>
      <c r="J11">
        <v>4.26</v>
      </c>
      <c r="K11">
        <v>5.86</v>
      </c>
      <c r="L11">
        <v>5.66</v>
      </c>
      <c r="M11">
        <v>3.95</v>
      </c>
      <c r="N11">
        <v>4.67</v>
      </c>
      <c r="O11">
        <v>4.18</v>
      </c>
      <c r="P11">
        <v>4.8</v>
      </c>
      <c r="Q11">
        <v>4.78</v>
      </c>
      <c r="R11">
        <v>5.7</v>
      </c>
      <c r="S11">
        <v>5.37</v>
      </c>
      <c r="T11">
        <v>5.0999999999999996</v>
      </c>
      <c r="U11">
        <v>4.53</v>
      </c>
      <c r="V11">
        <f>AVERAGE(Table6[[#This Row],[1989]:[2008]])</f>
        <v>4.8475000000000001</v>
      </c>
      <c r="W11">
        <f>_xlfn.STDEV.S(Table6[[#This Row],[1989]:[2008]])</f>
        <v>0.59259317129601286</v>
      </c>
    </row>
    <row r="12" spans="1:23" x14ac:dyDescent="0.35">
      <c r="A12" s="2" t="s">
        <v>10</v>
      </c>
      <c r="C12">
        <v>4.72</v>
      </c>
      <c r="F12">
        <v>3.49</v>
      </c>
      <c r="G12">
        <v>3.41</v>
      </c>
      <c r="H12">
        <v>4.5599999999999996</v>
      </c>
      <c r="I12">
        <v>3.52</v>
      </c>
      <c r="J12">
        <v>4.6500000000000004</v>
      </c>
      <c r="K12">
        <v>4.3600000000000003</v>
      </c>
      <c r="L12">
        <v>4.84</v>
      </c>
      <c r="M12">
        <v>5.08</v>
      </c>
      <c r="N12">
        <v>4.24</v>
      </c>
      <c r="O12">
        <v>4.53</v>
      </c>
      <c r="P12">
        <v>4.5599999999999996</v>
      </c>
      <c r="Q12">
        <v>4.07</v>
      </c>
      <c r="R12">
        <v>4.72</v>
      </c>
      <c r="S12">
        <v>5.09</v>
      </c>
      <c r="T12">
        <v>4.96</v>
      </c>
      <c r="U12">
        <v>5.2</v>
      </c>
      <c r="V12">
        <f>AVERAGE(Table6[[#This Row],[1989]:[2008]])</f>
        <v>4.4705882352941178</v>
      </c>
      <c r="W12">
        <f>_xlfn.STDEV.S(Table6[[#This Row],[1989]:[2008]])</f>
        <v>0.56208841150920796</v>
      </c>
    </row>
    <row r="13" spans="1:23" x14ac:dyDescent="0.35">
      <c r="A13" s="1" t="s">
        <v>11</v>
      </c>
      <c r="C13">
        <v>3.29</v>
      </c>
      <c r="F13">
        <v>2.86</v>
      </c>
      <c r="G13">
        <v>3.51</v>
      </c>
      <c r="H13">
        <v>3.65</v>
      </c>
      <c r="I13">
        <v>3.62</v>
      </c>
      <c r="J13">
        <v>3.64</v>
      </c>
      <c r="K13">
        <v>3.76</v>
      </c>
      <c r="L13">
        <v>4.34</v>
      </c>
      <c r="M13">
        <v>3.33</v>
      </c>
      <c r="N13">
        <v>3.64</v>
      </c>
      <c r="O13">
        <v>3.14</v>
      </c>
      <c r="Q13">
        <v>4.49</v>
      </c>
      <c r="R13">
        <v>3.34</v>
      </c>
      <c r="S13">
        <v>4.95</v>
      </c>
      <c r="T13">
        <v>4.8499999999999996</v>
      </c>
      <c r="U13">
        <v>3.98</v>
      </c>
      <c r="V13">
        <f>AVERAGE(Table6[[#This Row],[1989]:[2008]])</f>
        <v>3.774375</v>
      </c>
      <c r="W13">
        <f>_xlfn.STDEV.S(Table6[[#This Row],[1989]:[2008]])</f>
        <v>0.6010099139503996</v>
      </c>
    </row>
    <row r="14" spans="1:23" x14ac:dyDescent="0.35">
      <c r="A14" s="1" t="s">
        <v>36</v>
      </c>
      <c r="F14">
        <f>AVERAGE(F2:F13)</f>
        <v>4.8558333333333339</v>
      </c>
      <c r="G14">
        <f t="shared" ref="G14:U14" si="0">AVERAGE(G2:G13)</f>
        <v>5.0108333333333333</v>
      </c>
      <c r="H14">
        <f t="shared" si="0"/>
        <v>5.2849999999999993</v>
      </c>
      <c r="I14">
        <f t="shared" si="0"/>
        <v>4.8449999999999998</v>
      </c>
      <c r="J14">
        <f t="shared" si="0"/>
        <v>5.5766666666666671</v>
      </c>
      <c r="K14">
        <f t="shared" si="0"/>
        <v>5.4233333333333329</v>
      </c>
      <c r="L14">
        <f t="shared" si="0"/>
        <v>5.7216666666666676</v>
      </c>
      <c r="M14">
        <f t="shared" si="0"/>
        <v>5.4274999999999993</v>
      </c>
      <c r="N14">
        <f t="shared" si="0"/>
        <v>5.6574999999999998</v>
      </c>
      <c r="O14">
        <f t="shared" si="0"/>
        <v>5.5174999999999992</v>
      </c>
      <c r="R14">
        <f t="shared" si="0"/>
        <v>5.6124999999999998</v>
      </c>
      <c r="S14">
        <f t="shared" si="0"/>
        <v>5.7358333333333329</v>
      </c>
      <c r="T14">
        <f t="shared" si="0"/>
        <v>5.6375000000000002</v>
      </c>
      <c r="U14">
        <f t="shared" si="0"/>
        <v>5.7600000000000007</v>
      </c>
      <c r="V14">
        <f>AVERAGE(Table6[[#This Row],[1989]:[2008]])</f>
        <v>5.4333333333333345</v>
      </c>
      <c r="W14">
        <f>_xlfn.STDEV.S(Table6[[#This Row],[1989]:[2008]])</f>
        <v>0.31784161243973491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4"/>
  <sheetViews>
    <sheetView workbookViewId="0">
      <selection activeCell="K24" sqref="K24"/>
    </sheetView>
  </sheetViews>
  <sheetFormatPr defaultRowHeight="14.5" x14ac:dyDescent="0.35"/>
  <cols>
    <col min="1" max="1" width="11" customWidth="1"/>
  </cols>
  <sheetData>
    <row r="1" spans="1:23" x14ac:dyDescent="0.35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19</v>
      </c>
      <c r="I1" s="3" t="s">
        <v>20</v>
      </c>
      <c r="J1" s="3" t="s">
        <v>21</v>
      </c>
      <c r="K1" s="3" t="s">
        <v>22</v>
      </c>
      <c r="L1" s="3" t="s">
        <v>23</v>
      </c>
      <c r="M1" s="3" t="s">
        <v>24</v>
      </c>
      <c r="N1" s="3" t="s">
        <v>25</v>
      </c>
      <c r="O1" s="3" t="s">
        <v>26</v>
      </c>
      <c r="P1" s="3" t="s">
        <v>27</v>
      </c>
      <c r="Q1" s="3" t="s">
        <v>28</v>
      </c>
      <c r="R1" s="3" t="s">
        <v>29</v>
      </c>
      <c r="S1" s="3" t="s">
        <v>30</v>
      </c>
      <c r="T1" s="3" t="s">
        <v>31</v>
      </c>
      <c r="U1" s="3" t="s">
        <v>32</v>
      </c>
      <c r="V1" s="3" t="s">
        <v>34</v>
      </c>
      <c r="W1" s="4" t="s">
        <v>35</v>
      </c>
    </row>
    <row r="2" spans="1:23" x14ac:dyDescent="0.35">
      <c r="A2" s="2" t="s">
        <v>0</v>
      </c>
      <c r="B2">
        <v>4.97</v>
      </c>
      <c r="C2">
        <v>4.9000000000000004</v>
      </c>
      <c r="D2">
        <v>5.39</v>
      </c>
      <c r="E2">
        <v>3.97</v>
      </c>
      <c r="F2">
        <v>3.98</v>
      </c>
      <c r="G2">
        <v>4.29</v>
      </c>
      <c r="H2">
        <v>5.05</v>
      </c>
      <c r="I2">
        <v>4.6500000000000004</v>
      </c>
      <c r="J2">
        <v>4.87</v>
      </c>
      <c r="K2">
        <v>4.8</v>
      </c>
      <c r="L2">
        <v>4.84</v>
      </c>
      <c r="M2">
        <v>4.34</v>
      </c>
      <c r="N2">
        <v>5.75</v>
      </c>
      <c r="O2">
        <v>4.75</v>
      </c>
      <c r="P2">
        <v>5.0599999999999996</v>
      </c>
      <c r="Q2">
        <v>4.29</v>
      </c>
      <c r="R2">
        <v>4.49</v>
      </c>
      <c r="S2">
        <v>4.5</v>
      </c>
      <c r="T2">
        <v>5.65</v>
      </c>
      <c r="U2">
        <v>4.24</v>
      </c>
      <c r="V2">
        <f>AVERAGE(Table7[[#This Row],[1989]:[2008]])</f>
        <v>4.7389999999999999</v>
      </c>
      <c r="W2">
        <f>_xlfn.STDEV.S(Table7[[#This Row],[1989]:[2008]])</f>
        <v>0.49693693341255762</v>
      </c>
    </row>
    <row r="3" spans="1:23" x14ac:dyDescent="0.35">
      <c r="A3" s="2" t="s">
        <v>1</v>
      </c>
      <c r="B3">
        <v>5.83</v>
      </c>
      <c r="C3">
        <v>5.9</v>
      </c>
      <c r="D3">
        <v>5.6</v>
      </c>
      <c r="E3">
        <v>3.45</v>
      </c>
      <c r="F3">
        <v>5.97</v>
      </c>
      <c r="G3">
        <v>6.14</v>
      </c>
      <c r="H3">
        <v>4.93</v>
      </c>
      <c r="I3">
        <v>5.26</v>
      </c>
      <c r="J3">
        <v>5.97</v>
      </c>
      <c r="K3">
        <v>5.21</v>
      </c>
      <c r="L3">
        <v>4.1900000000000004</v>
      </c>
      <c r="M3">
        <v>6.59</v>
      </c>
      <c r="N3">
        <v>6.37</v>
      </c>
      <c r="O3">
        <v>5.05</v>
      </c>
      <c r="P3">
        <v>5.43</v>
      </c>
      <c r="Q3">
        <v>5.33</v>
      </c>
      <c r="R3">
        <v>4.72</v>
      </c>
      <c r="S3">
        <v>3.81</v>
      </c>
      <c r="T3">
        <v>4.93</v>
      </c>
      <c r="U3">
        <v>5.71</v>
      </c>
      <c r="V3">
        <f>AVERAGE(Table7[[#This Row],[1989]:[2008]])</f>
        <v>5.3194999999999988</v>
      </c>
      <c r="W3">
        <f>_xlfn.STDEV.S(Table7[[#This Row],[1989]:[2008]])</f>
        <v>0.82330192070199293</v>
      </c>
    </row>
    <row r="4" spans="1:23" x14ac:dyDescent="0.35">
      <c r="A4" s="2" t="s">
        <v>2</v>
      </c>
      <c r="B4">
        <v>5.45</v>
      </c>
      <c r="C4">
        <v>6.2</v>
      </c>
      <c r="D4">
        <v>5.39</v>
      </c>
      <c r="E4">
        <v>4.84</v>
      </c>
      <c r="F4">
        <v>6.27</v>
      </c>
      <c r="G4">
        <v>6.27</v>
      </c>
      <c r="H4">
        <v>6.62</v>
      </c>
      <c r="I4">
        <v>5.9</v>
      </c>
      <c r="J4">
        <v>5.98</v>
      </c>
      <c r="K4">
        <v>4.92</v>
      </c>
      <c r="L4">
        <v>6.18</v>
      </c>
      <c r="M4">
        <v>6.08</v>
      </c>
      <c r="N4">
        <v>6.46</v>
      </c>
      <c r="O4">
        <v>6.38</v>
      </c>
      <c r="P4">
        <v>6.31</v>
      </c>
      <c r="Q4">
        <v>6.03</v>
      </c>
      <c r="R4">
        <v>6.29</v>
      </c>
      <c r="S4">
        <v>6.08</v>
      </c>
      <c r="T4">
        <v>5.49</v>
      </c>
      <c r="U4">
        <v>5.76</v>
      </c>
      <c r="V4">
        <f>AVERAGE(Table7[[#This Row],[1989]:[2008]])</f>
        <v>5.9450000000000003</v>
      </c>
      <c r="W4">
        <f>_xlfn.STDEV.S(Table7[[#This Row],[1989]:[2008]])</f>
        <v>0.49240013681643319</v>
      </c>
    </row>
    <row r="5" spans="1:23" x14ac:dyDescent="0.35">
      <c r="A5" s="2" t="s">
        <v>3</v>
      </c>
      <c r="B5">
        <v>6.44</v>
      </c>
      <c r="C5">
        <v>5.58</v>
      </c>
      <c r="D5">
        <v>5.18</v>
      </c>
      <c r="E5">
        <v>5.84</v>
      </c>
      <c r="F5">
        <v>5.99</v>
      </c>
      <c r="G5">
        <v>5.63</v>
      </c>
      <c r="H5">
        <v>6.79</v>
      </c>
      <c r="I5">
        <v>6.86</v>
      </c>
      <c r="J5">
        <v>6.27</v>
      </c>
      <c r="K5">
        <v>6.89</v>
      </c>
      <c r="L5">
        <v>6.27</v>
      </c>
      <c r="M5">
        <v>5.55</v>
      </c>
      <c r="N5">
        <v>5.85</v>
      </c>
      <c r="O5">
        <v>5.89</v>
      </c>
      <c r="P5">
        <v>6.31</v>
      </c>
      <c r="Q5">
        <v>6.38</v>
      </c>
      <c r="R5">
        <v>5.45</v>
      </c>
      <c r="S5">
        <v>5.94</v>
      </c>
      <c r="T5">
        <v>5.22</v>
      </c>
      <c r="U5">
        <v>6.3</v>
      </c>
      <c r="V5">
        <f>AVERAGE(Table7[[#This Row],[1989]:[2008]])</f>
        <v>6.0314999999999994</v>
      </c>
      <c r="W5">
        <f>_xlfn.STDEV.S(Table7[[#This Row],[1989]:[2008]])</f>
        <v>0.51138897544875395</v>
      </c>
    </row>
    <row r="6" spans="1:23" x14ac:dyDescent="0.35">
      <c r="A6" s="2" t="s">
        <v>4</v>
      </c>
      <c r="B6">
        <v>5.72</v>
      </c>
      <c r="C6">
        <v>7.85</v>
      </c>
      <c r="D6">
        <v>6.05</v>
      </c>
      <c r="E6">
        <v>5.13</v>
      </c>
      <c r="F6">
        <v>4.8</v>
      </c>
      <c r="G6">
        <v>7.41</v>
      </c>
      <c r="H6">
        <v>6.63</v>
      </c>
      <c r="I6">
        <v>6.3</v>
      </c>
      <c r="J6">
        <v>7.09</v>
      </c>
      <c r="K6">
        <v>5.98</v>
      </c>
      <c r="L6">
        <v>5.98</v>
      </c>
      <c r="M6">
        <v>7.74</v>
      </c>
      <c r="N6">
        <v>7.36</v>
      </c>
      <c r="O6">
        <v>8.32</v>
      </c>
      <c r="P6">
        <v>5.7</v>
      </c>
      <c r="Q6">
        <v>6.53</v>
      </c>
      <c r="R6">
        <v>7.74</v>
      </c>
      <c r="S6">
        <v>6.86</v>
      </c>
      <c r="T6">
        <v>6.66</v>
      </c>
      <c r="U6">
        <v>7.3</v>
      </c>
      <c r="V6">
        <f>AVERAGE(Table7[[#This Row],[1989]:[2008]])</f>
        <v>6.6575000000000006</v>
      </c>
      <c r="W6">
        <f>_xlfn.STDEV.S(Table7[[#This Row],[1989]:[2008]])</f>
        <v>0.95259686618930328</v>
      </c>
    </row>
    <row r="7" spans="1:23" x14ac:dyDescent="0.35">
      <c r="A7" s="2" t="s">
        <v>5</v>
      </c>
      <c r="B7">
        <v>8.23</v>
      </c>
      <c r="C7">
        <v>8.56</v>
      </c>
      <c r="D7">
        <v>8.07</v>
      </c>
      <c r="E7">
        <v>7.17</v>
      </c>
      <c r="F7">
        <v>8.3699999999999992</v>
      </c>
      <c r="G7">
        <v>8.57</v>
      </c>
      <c r="H7">
        <v>8.32</v>
      </c>
      <c r="I7">
        <v>8.56</v>
      </c>
      <c r="J7">
        <v>8.26</v>
      </c>
      <c r="K7">
        <v>8.1</v>
      </c>
      <c r="L7">
        <v>8.3800000000000008</v>
      </c>
      <c r="M7">
        <v>9.0500000000000007</v>
      </c>
      <c r="N7">
        <v>8.94</v>
      </c>
      <c r="O7">
        <v>8.69</v>
      </c>
      <c r="P7">
        <v>8.67</v>
      </c>
      <c r="Q7">
        <v>8.8699999999999992</v>
      </c>
      <c r="R7">
        <v>8.06</v>
      </c>
      <c r="S7">
        <v>8.33</v>
      </c>
      <c r="T7">
        <v>8.52</v>
      </c>
      <c r="U7">
        <v>8.49</v>
      </c>
      <c r="V7">
        <f>AVERAGE(Table7[[#This Row],[1989]:[2008]])</f>
        <v>8.4105000000000008</v>
      </c>
      <c r="W7">
        <f>_xlfn.STDEV.S(Table7[[#This Row],[1989]:[2008]])</f>
        <v>0.40268147265680421</v>
      </c>
    </row>
    <row r="8" spans="1:23" x14ac:dyDescent="0.35">
      <c r="A8" s="2" t="s">
        <v>6</v>
      </c>
      <c r="B8">
        <v>8.34</v>
      </c>
      <c r="C8">
        <v>8.39</v>
      </c>
      <c r="D8">
        <v>7.57</v>
      </c>
      <c r="E8">
        <v>7.32</v>
      </c>
      <c r="F8">
        <v>8.2100000000000009</v>
      </c>
      <c r="G8">
        <v>8.43</v>
      </c>
      <c r="H8">
        <v>8.35</v>
      </c>
      <c r="I8">
        <v>6.93</v>
      </c>
      <c r="J8">
        <v>8.59</v>
      </c>
      <c r="K8">
        <v>8.4700000000000006</v>
      </c>
      <c r="L8">
        <v>8.4499999999999993</v>
      </c>
      <c r="M8">
        <v>6.81</v>
      </c>
      <c r="N8">
        <v>8.6300000000000008</v>
      </c>
      <c r="O8">
        <v>8.14</v>
      </c>
      <c r="P8">
        <v>8.66</v>
      </c>
      <c r="Q8">
        <v>8.35</v>
      </c>
      <c r="R8">
        <v>8.75</v>
      </c>
      <c r="S8">
        <v>8.61</v>
      </c>
      <c r="T8">
        <v>8.9700000000000006</v>
      </c>
      <c r="U8">
        <v>8.58</v>
      </c>
      <c r="V8">
        <f>AVERAGE(Table7[[#This Row],[1989]:[2008]])</f>
        <v>8.2275000000000009</v>
      </c>
      <c r="W8">
        <f>_xlfn.STDEV.S(Table7[[#This Row],[1989]:[2008]])</f>
        <v>0.59605611710378592</v>
      </c>
    </row>
    <row r="9" spans="1:23" x14ac:dyDescent="0.35">
      <c r="A9" s="2" t="s">
        <v>7</v>
      </c>
      <c r="B9">
        <v>7.51</v>
      </c>
      <c r="C9">
        <v>8.33</v>
      </c>
      <c r="D9">
        <v>7.41</v>
      </c>
      <c r="E9">
        <v>7.29</v>
      </c>
      <c r="F9">
        <v>7.4</v>
      </c>
      <c r="G9">
        <v>8</v>
      </c>
      <c r="H9">
        <v>8.16</v>
      </c>
      <c r="I9">
        <v>7.57</v>
      </c>
      <c r="J9">
        <v>8.0399999999999991</v>
      </c>
      <c r="K9">
        <v>6.94</v>
      </c>
      <c r="L9">
        <v>7.24</v>
      </c>
      <c r="M9">
        <v>8</v>
      </c>
      <c r="N9">
        <v>7.29</v>
      </c>
      <c r="O9">
        <v>8.11</v>
      </c>
      <c r="P9">
        <v>7.4</v>
      </c>
      <c r="Q9">
        <v>8.26</v>
      </c>
      <c r="R9">
        <v>7.75</v>
      </c>
      <c r="S9">
        <v>7.4</v>
      </c>
      <c r="T9">
        <v>8.14</v>
      </c>
      <c r="U9">
        <v>7.43</v>
      </c>
      <c r="V9">
        <f>AVERAGE(Table7[[#This Row],[1989]:[2008]])</f>
        <v>7.6835000000000004</v>
      </c>
      <c r="W9">
        <f>_xlfn.STDEV.S(Table7[[#This Row],[1989]:[2008]])</f>
        <v>0.40922616318067789</v>
      </c>
    </row>
    <row r="10" spans="1:23" x14ac:dyDescent="0.35">
      <c r="A10" s="2" t="s">
        <v>8</v>
      </c>
      <c r="B10">
        <v>6.87</v>
      </c>
      <c r="C10">
        <v>7.19</v>
      </c>
      <c r="D10">
        <v>6.13</v>
      </c>
      <c r="E10">
        <v>6.65</v>
      </c>
      <c r="F10">
        <v>6.98</v>
      </c>
      <c r="G10">
        <v>6.65</v>
      </c>
      <c r="H10">
        <v>7.25</v>
      </c>
      <c r="I10">
        <v>6.96</v>
      </c>
      <c r="J10">
        <v>7.64</v>
      </c>
      <c r="K10">
        <v>6.57</v>
      </c>
      <c r="L10">
        <v>6.87</v>
      </c>
      <c r="M10">
        <v>6.92</v>
      </c>
      <c r="N10">
        <v>7.21</v>
      </c>
      <c r="O10">
        <v>7.24</v>
      </c>
      <c r="P10">
        <v>7.73</v>
      </c>
      <c r="Q10">
        <v>7.01</v>
      </c>
      <c r="R10">
        <v>7.4</v>
      </c>
      <c r="S10">
        <v>6.93</v>
      </c>
      <c r="T10">
        <v>6.76</v>
      </c>
      <c r="U10">
        <v>6.66</v>
      </c>
      <c r="V10">
        <f>AVERAGE(Table7[[#This Row],[1989]:[2008]])</f>
        <v>6.9809999999999999</v>
      </c>
      <c r="W10">
        <f>_xlfn.STDEV.S(Table7[[#This Row],[1989]:[2008]])</f>
        <v>0.377162536510943</v>
      </c>
    </row>
    <row r="11" spans="1:23" x14ac:dyDescent="0.35">
      <c r="A11" s="2" t="s">
        <v>9</v>
      </c>
      <c r="B11">
        <v>6.5</v>
      </c>
      <c r="C11">
        <v>6.1</v>
      </c>
      <c r="D11">
        <v>4.82</v>
      </c>
      <c r="E11">
        <v>5.81</v>
      </c>
      <c r="F11">
        <v>5.56</v>
      </c>
      <c r="G11">
        <v>5.0999999999999996</v>
      </c>
      <c r="H11">
        <v>6.57</v>
      </c>
      <c r="I11">
        <v>6.63</v>
      </c>
      <c r="J11">
        <v>5.63</v>
      </c>
      <c r="K11">
        <v>5.68</v>
      </c>
      <c r="L11">
        <v>6.33</v>
      </c>
      <c r="M11">
        <v>5.83</v>
      </c>
      <c r="N11">
        <v>6.6</v>
      </c>
      <c r="O11">
        <v>4.72</v>
      </c>
      <c r="P11">
        <v>6.09</v>
      </c>
      <c r="Q11">
        <v>5.27</v>
      </c>
      <c r="R11">
        <v>6.14</v>
      </c>
      <c r="S11">
        <v>5.99</v>
      </c>
      <c r="T11">
        <v>5.37</v>
      </c>
      <c r="U11">
        <v>5.56</v>
      </c>
      <c r="V11">
        <f>AVERAGE(Table7[[#This Row],[1989]:[2008]])</f>
        <v>5.8149999999999995</v>
      </c>
      <c r="W11">
        <f>_xlfn.STDEV.S(Table7[[#This Row],[1989]:[2008]])</f>
        <v>0.57381915361255731</v>
      </c>
    </row>
    <row r="12" spans="1:23" x14ac:dyDescent="0.35">
      <c r="A12" s="2" t="s">
        <v>10</v>
      </c>
      <c r="B12">
        <v>6.24</v>
      </c>
      <c r="C12">
        <v>4.91</v>
      </c>
      <c r="D12">
        <v>5.04</v>
      </c>
      <c r="E12">
        <v>4.7699999999999996</v>
      </c>
      <c r="F12">
        <v>4.82</v>
      </c>
      <c r="G12">
        <v>4.8</v>
      </c>
      <c r="H12">
        <v>5.91</v>
      </c>
      <c r="I12">
        <v>5.1100000000000003</v>
      </c>
      <c r="J12">
        <v>5.85</v>
      </c>
      <c r="K12">
        <v>4.66</v>
      </c>
      <c r="L12">
        <v>6.07</v>
      </c>
      <c r="M12">
        <v>4.46</v>
      </c>
      <c r="N12">
        <v>5.79</v>
      </c>
      <c r="O12">
        <v>5.05</v>
      </c>
      <c r="P12">
        <v>5.27</v>
      </c>
      <c r="Q12">
        <v>5.03</v>
      </c>
      <c r="R12">
        <v>5.96</v>
      </c>
      <c r="S12">
        <v>6.08</v>
      </c>
      <c r="T12">
        <v>5.73</v>
      </c>
      <c r="U12">
        <v>5.67</v>
      </c>
      <c r="V12">
        <f>AVERAGE(Table7[[#This Row],[1989]:[2008]])</f>
        <v>5.3609999999999998</v>
      </c>
      <c r="W12">
        <f>_xlfn.STDEV.S(Table7[[#This Row],[1989]:[2008]])</f>
        <v>0.55966061144232326</v>
      </c>
    </row>
    <row r="13" spans="1:23" x14ac:dyDescent="0.35">
      <c r="A13" s="1" t="s">
        <v>11</v>
      </c>
      <c r="B13">
        <v>6.22</v>
      </c>
      <c r="C13">
        <v>4.5999999999999996</v>
      </c>
      <c r="D13">
        <v>3.85</v>
      </c>
      <c r="E13">
        <v>4.3499999999999996</v>
      </c>
      <c r="F13">
        <v>4</v>
      </c>
      <c r="G13">
        <v>5.32</v>
      </c>
      <c r="H13">
        <v>5.67</v>
      </c>
      <c r="I13">
        <v>5.32</v>
      </c>
      <c r="J13">
        <v>4.71</v>
      </c>
      <c r="K13">
        <v>4.79</v>
      </c>
      <c r="L13">
        <v>5.03</v>
      </c>
      <c r="M13">
        <v>5.24</v>
      </c>
      <c r="N13">
        <v>5.08</v>
      </c>
      <c r="O13">
        <v>4.8099999999999996</v>
      </c>
      <c r="P13">
        <v>4.57</v>
      </c>
      <c r="Q13">
        <v>5.33</v>
      </c>
      <c r="R13">
        <v>4.99</v>
      </c>
      <c r="S13">
        <v>5.55</v>
      </c>
      <c r="T13">
        <v>5.0199999999999996</v>
      </c>
      <c r="U13">
        <v>4.83</v>
      </c>
      <c r="V13">
        <f>AVERAGE(Table7[[#This Row],[1989]:[2008]])</f>
        <v>4.9639999999999995</v>
      </c>
      <c r="W13">
        <f>_xlfn.STDEV.S(Table7[[#This Row],[1989]:[2008]])</f>
        <v>0.55611812452127352</v>
      </c>
    </row>
    <row r="14" spans="1:23" x14ac:dyDescent="0.35">
      <c r="A14" s="1" t="s">
        <v>36</v>
      </c>
      <c r="B14">
        <f>AVERAGE(B2:B13)</f>
        <v>6.5266666666666664</v>
      </c>
      <c r="C14">
        <f t="shared" ref="C14:U14" si="0">AVERAGE(C2:C13)</f>
        <v>6.5424999999999995</v>
      </c>
      <c r="D14">
        <f t="shared" si="0"/>
        <v>5.875</v>
      </c>
      <c r="E14">
        <f t="shared" si="0"/>
        <v>5.5491666666666655</v>
      </c>
      <c r="F14">
        <f t="shared" si="0"/>
        <v>6.0291666666666659</v>
      </c>
      <c r="G14">
        <f t="shared" si="0"/>
        <v>6.3841666666666654</v>
      </c>
      <c r="H14">
        <f t="shared" si="0"/>
        <v>6.6875000000000009</v>
      </c>
      <c r="I14">
        <f t="shared" si="0"/>
        <v>6.3375000000000012</v>
      </c>
      <c r="J14">
        <f t="shared" si="0"/>
        <v>6.5749999999999993</v>
      </c>
      <c r="K14">
        <f t="shared" si="0"/>
        <v>6.0841666666666674</v>
      </c>
      <c r="L14">
        <f t="shared" si="0"/>
        <v>6.3191666666666677</v>
      </c>
      <c r="M14">
        <f t="shared" si="0"/>
        <v>6.3841666666666654</v>
      </c>
      <c r="N14">
        <f t="shared" si="0"/>
        <v>6.7774999999999999</v>
      </c>
      <c r="O14">
        <f t="shared" si="0"/>
        <v>6.4291666666666671</v>
      </c>
      <c r="P14">
        <f t="shared" si="0"/>
        <v>6.4333333333333327</v>
      </c>
      <c r="Q14">
        <f t="shared" si="0"/>
        <v>6.39</v>
      </c>
      <c r="R14">
        <f t="shared" si="0"/>
        <v>6.4783333333333317</v>
      </c>
      <c r="S14">
        <f t="shared" si="0"/>
        <v>6.34</v>
      </c>
      <c r="T14">
        <f t="shared" si="0"/>
        <v>6.3716666666666661</v>
      </c>
      <c r="U14">
        <f t="shared" si="0"/>
        <v>6.3775000000000004</v>
      </c>
      <c r="V14">
        <f>AVERAGE(Table7[[#This Row],[1989]:[2008]])</f>
        <v>6.3445833333333344</v>
      </c>
      <c r="W14">
        <f>_xlfn.STDEV.S(Table7[[#This Row],[1989]:[2008]])</f>
        <v>0.28018575448716854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4"/>
  <sheetViews>
    <sheetView workbookViewId="0">
      <selection activeCell="U25" sqref="U25"/>
    </sheetView>
  </sheetViews>
  <sheetFormatPr defaultRowHeight="14.5" x14ac:dyDescent="0.35"/>
  <cols>
    <col min="1" max="1" width="11" customWidth="1"/>
  </cols>
  <sheetData>
    <row r="1" spans="1:23" x14ac:dyDescent="0.35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19</v>
      </c>
      <c r="I1" s="3" t="s">
        <v>20</v>
      </c>
      <c r="J1" s="3" t="s">
        <v>21</v>
      </c>
      <c r="K1" s="3" t="s">
        <v>22</v>
      </c>
      <c r="L1" s="3" t="s">
        <v>23</v>
      </c>
      <c r="M1" s="3" t="s">
        <v>24</v>
      </c>
      <c r="N1" s="3" t="s">
        <v>25</v>
      </c>
      <c r="O1" s="3" t="s">
        <v>26</v>
      </c>
      <c r="P1" s="3" t="s">
        <v>27</v>
      </c>
      <c r="Q1" s="3" t="s">
        <v>28</v>
      </c>
      <c r="R1" s="3" t="s">
        <v>29</v>
      </c>
      <c r="S1" s="3" t="s">
        <v>30</v>
      </c>
      <c r="T1" s="3" t="s">
        <v>31</v>
      </c>
      <c r="U1" s="3" t="s">
        <v>32</v>
      </c>
      <c r="V1" s="3" t="s">
        <v>34</v>
      </c>
      <c r="W1" s="4" t="s">
        <v>35</v>
      </c>
    </row>
    <row r="2" spans="1:23" x14ac:dyDescent="0.35">
      <c r="A2" s="2" t="s">
        <v>0</v>
      </c>
      <c r="G2">
        <v>2.52</v>
      </c>
      <c r="H2">
        <v>2.92</v>
      </c>
      <c r="I2">
        <v>2.81</v>
      </c>
      <c r="J2">
        <v>3.43</v>
      </c>
      <c r="K2">
        <v>2.41</v>
      </c>
      <c r="L2">
        <v>3.63</v>
      </c>
      <c r="M2">
        <v>2.68</v>
      </c>
      <c r="N2">
        <v>3.66</v>
      </c>
      <c r="O2">
        <v>3.48</v>
      </c>
      <c r="P2">
        <v>3.07</v>
      </c>
      <c r="Q2">
        <v>1.92</v>
      </c>
      <c r="R2">
        <v>2.86</v>
      </c>
      <c r="S2">
        <v>2.59</v>
      </c>
      <c r="T2">
        <v>3.52</v>
      </c>
      <c r="U2">
        <v>4.3099999999999996</v>
      </c>
      <c r="V2">
        <f>AVERAGE(Table10[[#This Row],[1994]:[2008]])</f>
        <v>3.0540000000000007</v>
      </c>
      <c r="W2">
        <f>_xlfn.STDEV.S(Table10[[#This Row],[1994]:[2008]])</f>
        <v>0.61371002924833706</v>
      </c>
    </row>
    <row r="3" spans="1:23" x14ac:dyDescent="0.35">
      <c r="A3" s="2" t="s">
        <v>1</v>
      </c>
      <c r="G3">
        <v>3.47</v>
      </c>
      <c r="H3">
        <v>4.3499999999999996</v>
      </c>
      <c r="I3">
        <v>2.92</v>
      </c>
      <c r="J3">
        <v>4.32</v>
      </c>
      <c r="K3">
        <v>3.83</v>
      </c>
      <c r="L3">
        <v>3.99</v>
      </c>
      <c r="M3">
        <v>3.81</v>
      </c>
      <c r="N3">
        <v>3.85</v>
      </c>
      <c r="O3">
        <v>5.08</v>
      </c>
      <c r="P3">
        <v>2.33</v>
      </c>
      <c r="Q3">
        <v>2.68</v>
      </c>
      <c r="R3">
        <v>3.14</v>
      </c>
      <c r="S3">
        <v>2.97</v>
      </c>
      <c r="T3">
        <v>3.27</v>
      </c>
      <c r="U3">
        <v>4.45</v>
      </c>
      <c r="V3">
        <f>AVERAGE(Table10[[#This Row],[1994]:[2008]])</f>
        <v>3.6306666666666674</v>
      </c>
      <c r="W3">
        <f>_xlfn.STDEV.S(Table10[[#This Row],[1994]:[2008]])</f>
        <v>0.75343467502087236</v>
      </c>
    </row>
    <row r="4" spans="1:23" x14ac:dyDescent="0.35">
      <c r="A4" s="2" t="s">
        <v>2</v>
      </c>
      <c r="G4">
        <v>3.88</v>
      </c>
      <c r="H4">
        <v>5.18</v>
      </c>
      <c r="I4">
        <v>3.5</v>
      </c>
      <c r="J4">
        <v>3.78</v>
      </c>
      <c r="K4">
        <v>3.92</v>
      </c>
      <c r="L4">
        <v>4.5</v>
      </c>
      <c r="M4">
        <v>4.54</v>
      </c>
      <c r="N4">
        <v>5.83</v>
      </c>
      <c r="O4">
        <v>4.46</v>
      </c>
      <c r="P4">
        <v>3.76</v>
      </c>
      <c r="Q4">
        <v>4.97</v>
      </c>
      <c r="R4">
        <v>5.28</v>
      </c>
      <c r="S4">
        <v>4.49</v>
      </c>
      <c r="T4">
        <v>4.3899999999999997</v>
      </c>
      <c r="U4">
        <v>4.59</v>
      </c>
      <c r="V4">
        <f>AVERAGE(Table10[[#This Row],[1994]:[2008]])</f>
        <v>4.4713333333333329</v>
      </c>
      <c r="W4">
        <f>_xlfn.STDEV.S(Table10[[#This Row],[1994]:[2008]])</f>
        <v>0.64689220416505744</v>
      </c>
    </row>
    <row r="5" spans="1:23" x14ac:dyDescent="0.35">
      <c r="A5" s="2" t="s">
        <v>3</v>
      </c>
      <c r="G5">
        <v>5.12</v>
      </c>
      <c r="H5">
        <v>5.28</v>
      </c>
      <c r="I5">
        <v>4.8899999999999997</v>
      </c>
      <c r="J5">
        <v>4.13</v>
      </c>
      <c r="K5">
        <v>5.51</v>
      </c>
      <c r="L5">
        <v>5.56</v>
      </c>
      <c r="M5">
        <v>4.63</v>
      </c>
      <c r="N5">
        <v>5.0999999999999996</v>
      </c>
      <c r="O5">
        <v>4.6100000000000003</v>
      </c>
      <c r="P5">
        <v>4.6900000000000004</v>
      </c>
      <c r="Q5">
        <v>5.55</v>
      </c>
      <c r="R5">
        <v>5</v>
      </c>
      <c r="S5">
        <v>3.63</v>
      </c>
      <c r="T5">
        <v>4.8499999999999996</v>
      </c>
      <c r="U5">
        <v>5.34</v>
      </c>
      <c r="V5">
        <f>AVERAGE(Table10[[#This Row],[1994]:[2008]])</f>
        <v>4.9260000000000002</v>
      </c>
      <c r="W5">
        <f>_xlfn.STDEV.S(Table10[[#This Row],[1994]:[2008]])</f>
        <v>0.53891160155048756</v>
      </c>
    </row>
    <row r="6" spans="1:23" x14ac:dyDescent="0.35">
      <c r="A6" s="2" t="s">
        <v>4</v>
      </c>
      <c r="G6">
        <v>7.02</v>
      </c>
      <c r="H6">
        <v>7.1</v>
      </c>
      <c r="I6">
        <v>6.73</v>
      </c>
      <c r="J6">
        <v>8.1</v>
      </c>
      <c r="K6">
        <v>5.48</v>
      </c>
      <c r="L6">
        <v>7.48</v>
      </c>
      <c r="M6">
        <v>7.82</v>
      </c>
      <c r="N6">
        <v>6.55</v>
      </c>
      <c r="O6">
        <v>7.11</v>
      </c>
      <c r="P6">
        <v>7</v>
      </c>
      <c r="Q6">
        <v>6.08</v>
      </c>
      <c r="R6">
        <v>7.18</v>
      </c>
      <c r="S6">
        <v>7.81</v>
      </c>
      <c r="T6">
        <v>5.46</v>
      </c>
      <c r="U6">
        <v>7.44</v>
      </c>
      <c r="V6">
        <f>AVERAGE(Table10[[#This Row],[1994]:[2008]])</f>
        <v>6.9573333333333336</v>
      </c>
      <c r="W6">
        <f>_xlfn.STDEV.S(Table10[[#This Row],[1994]:[2008]])</f>
        <v>0.79254983319362826</v>
      </c>
    </row>
    <row r="7" spans="1:23" x14ac:dyDescent="0.35">
      <c r="A7" s="2" t="s">
        <v>5</v>
      </c>
      <c r="G7">
        <v>7.95</v>
      </c>
      <c r="H7">
        <v>8.48</v>
      </c>
      <c r="I7">
        <v>8.6</v>
      </c>
      <c r="J7">
        <v>8.1300000000000008</v>
      </c>
      <c r="K7">
        <v>8.42</v>
      </c>
      <c r="L7">
        <v>7.82</v>
      </c>
      <c r="M7">
        <v>9.4499999999999993</v>
      </c>
      <c r="N7">
        <v>9.19</v>
      </c>
      <c r="O7">
        <v>8.5399999999999991</v>
      </c>
      <c r="P7">
        <v>8.4600000000000009</v>
      </c>
      <c r="Q7">
        <v>8.31</v>
      </c>
      <c r="R7">
        <v>8.43</v>
      </c>
      <c r="S7">
        <v>8.43</v>
      </c>
      <c r="T7">
        <v>7.93</v>
      </c>
      <c r="U7">
        <v>8.4499999999999993</v>
      </c>
      <c r="V7">
        <f>AVERAGE(Table10[[#This Row],[1994]:[2008]])</f>
        <v>8.4393333333333356</v>
      </c>
      <c r="W7">
        <f>_xlfn.STDEV.S(Table10[[#This Row],[1994]:[2008]])</f>
        <v>0.43247570809842933</v>
      </c>
    </row>
    <row r="8" spans="1:23" x14ac:dyDescent="0.35">
      <c r="A8" s="2" t="s">
        <v>6</v>
      </c>
      <c r="G8">
        <v>7.7</v>
      </c>
      <c r="H8">
        <v>7.57</v>
      </c>
      <c r="I8">
        <v>6.89</v>
      </c>
      <c r="J8">
        <v>8.33</v>
      </c>
      <c r="K8">
        <v>8.48</v>
      </c>
      <c r="L8">
        <v>7.9</v>
      </c>
      <c r="M8">
        <v>8.16</v>
      </c>
      <c r="N8">
        <v>8.4700000000000006</v>
      </c>
      <c r="O8">
        <v>7.84</v>
      </c>
      <c r="P8">
        <v>8.5299999999999994</v>
      </c>
      <c r="Q8">
        <v>8.7799999999999994</v>
      </c>
      <c r="R8">
        <v>8.18</v>
      </c>
      <c r="S8">
        <v>7.88</v>
      </c>
      <c r="T8">
        <v>8.4700000000000006</v>
      </c>
      <c r="U8">
        <v>8.6</v>
      </c>
      <c r="V8">
        <f>AVERAGE(Table10[[#This Row],[1994]:[2008]])</f>
        <v>8.118666666666666</v>
      </c>
      <c r="W8">
        <f>_xlfn.STDEV.S(Table10[[#This Row],[1994]:[2008]])</f>
        <v>0.49527577695471364</v>
      </c>
    </row>
    <row r="9" spans="1:23" x14ac:dyDescent="0.35">
      <c r="A9" s="2" t="s">
        <v>7</v>
      </c>
      <c r="G9">
        <v>7.53</v>
      </c>
      <c r="H9">
        <v>7.23</v>
      </c>
      <c r="I9">
        <v>7.76</v>
      </c>
      <c r="J9">
        <v>6.78</v>
      </c>
      <c r="K9">
        <v>7.5</v>
      </c>
      <c r="L9">
        <v>6.92</v>
      </c>
      <c r="M9">
        <v>7.19</v>
      </c>
      <c r="N9">
        <v>6.89</v>
      </c>
      <c r="O9">
        <v>7.26</v>
      </c>
      <c r="P9">
        <v>7.78</v>
      </c>
      <c r="Q9">
        <v>7.78</v>
      </c>
      <c r="R9">
        <v>7.3</v>
      </c>
      <c r="S9">
        <v>7.38</v>
      </c>
      <c r="T9">
        <v>7.26</v>
      </c>
      <c r="U9">
        <v>6.54</v>
      </c>
      <c r="V9">
        <f>AVERAGE(Table10[[#This Row],[1994]:[2008]])</f>
        <v>7.2733333333333343</v>
      </c>
      <c r="W9">
        <f>_xlfn.STDEV.S(Table10[[#This Row],[1994]:[2008]])</f>
        <v>0.3724180958214009</v>
      </c>
    </row>
    <row r="10" spans="1:23" x14ac:dyDescent="0.35">
      <c r="A10" s="2" t="s">
        <v>8</v>
      </c>
      <c r="G10">
        <v>5.98</v>
      </c>
      <c r="H10">
        <v>6.29</v>
      </c>
      <c r="I10">
        <v>6.48</v>
      </c>
      <c r="J10">
        <v>6.34</v>
      </c>
      <c r="K10">
        <v>6.23</v>
      </c>
      <c r="L10">
        <v>6.35</v>
      </c>
      <c r="M10">
        <v>6.12</v>
      </c>
      <c r="N10">
        <v>6.1</v>
      </c>
      <c r="O10">
        <v>6.53</v>
      </c>
      <c r="P10">
        <v>6.71</v>
      </c>
      <c r="Q10">
        <v>7.44</v>
      </c>
      <c r="R10">
        <v>7.07</v>
      </c>
      <c r="S10">
        <v>6.86</v>
      </c>
      <c r="T10">
        <v>5.92</v>
      </c>
      <c r="U10">
        <v>5.44</v>
      </c>
      <c r="V10">
        <f>AVERAGE(Table10[[#This Row],[1994]:[2008]])</f>
        <v>6.3906666666666672</v>
      </c>
      <c r="W10">
        <f>_xlfn.STDEV.S(Table10[[#This Row],[1994]:[2008]])</f>
        <v>0.49310194058584261</v>
      </c>
    </row>
    <row r="11" spans="1:23" x14ac:dyDescent="0.35">
      <c r="A11" s="2" t="s">
        <v>9</v>
      </c>
      <c r="G11">
        <v>4.38</v>
      </c>
      <c r="H11">
        <v>5.33</v>
      </c>
      <c r="I11">
        <v>5.0999999999999996</v>
      </c>
      <c r="J11">
        <v>4.1100000000000003</v>
      </c>
      <c r="K11">
        <v>6.02</v>
      </c>
      <c r="L11">
        <v>5.12</v>
      </c>
      <c r="M11">
        <v>4.1399999999999997</v>
      </c>
      <c r="N11">
        <v>4.67</v>
      </c>
      <c r="O11">
        <v>4.53</v>
      </c>
      <c r="P11">
        <v>4.6500000000000004</v>
      </c>
      <c r="Q11">
        <v>5.16</v>
      </c>
      <c r="R11">
        <v>5.18</v>
      </c>
      <c r="S11">
        <v>4.4400000000000004</v>
      </c>
      <c r="T11">
        <v>4.8099999999999996</v>
      </c>
      <c r="U11">
        <v>4.33</v>
      </c>
      <c r="V11">
        <f>AVERAGE(Table10[[#This Row],[1994]:[2008]])</f>
        <v>4.798</v>
      </c>
      <c r="W11">
        <f>_xlfn.STDEV.S(Table10[[#This Row],[1994]:[2008]])</f>
        <v>0.52007142366629622</v>
      </c>
    </row>
    <row r="12" spans="1:23" x14ac:dyDescent="0.35">
      <c r="A12" s="2" t="s">
        <v>10</v>
      </c>
      <c r="G12">
        <v>2.79</v>
      </c>
      <c r="H12">
        <v>4.2699999999999996</v>
      </c>
      <c r="I12">
        <v>4.0999999999999996</v>
      </c>
      <c r="J12">
        <v>4.09</v>
      </c>
      <c r="K12">
        <v>4.2300000000000004</v>
      </c>
      <c r="L12">
        <v>4.59</v>
      </c>
      <c r="M12">
        <v>5.12</v>
      </c>
      <c r="N12">
        <v>3.62</v>
      </c>
      <c r="O12">
        <v>4.54</v>
      </c>
      <c r="P12">
        <v>4.28</v>
      </c>
      <c r="Q12">
        <v>3.38</v>
      </c>
      <c r="R12">
        <v>4.05</v>
      </c>
      <c r="S12">
        <v>4.51</v>
      </c>
      <c r="T12">
        <v>3.69</v>
      </c>
      <c r="U12">
        <v>4.63</v>
      </c>
      <c r="V12">
        <f>AVERAGE(Table10[[#This Row],[1994]:[2008]])</f>
        <v>4.1260000000000003</v>
      </c>
      <c r="W12">
        <f>_xlfn.STDEV.S(Table10[[#This Row],[1994]:[2008]])</f>
        <v>0.57487638422782372</v>
      </c>
    </row>
    <row r="13" spans="1:23" x14ac:dyDescent="0.35">
      <c r="A13" s="1" t="s">
        <v>11</v>
      </c>
      <c r="G13">
        <v>3.39</v>
      </c>
      <c r="H13">
        <v>4.24</v>
      </c>
      <c r="I13">
        <v>3.33</v>
      </c>
      <c r="J13">
        <v>2.95</v>
      </c>
      <c r="K13">
        <v>2.4900000000000002</v>
      </c>
      <c r="L13">
        <v>3.97</v>
      </c>
      <c r="M13">
        <v>3.07</v>
      </c>
      <c r="N13">
        <v>2.33</v>
      </c>
      <c r="O13">
        <v>2.75</v>
      </c>
      <c r="P13">
        <v>2.71</v>
      </c>
      <c r="Q13">
        <v>3.61</v>
      </c>
      <c r="R13">
        <v>2.5</v>
      </c>
      <c r="S13">
        <v>3.98</v>
      </c>
      <c r="T13">
        <v>2.87</v>
      </c>
      <c r="U13">
        <v>3.32</v>
      </c>
      <c r="V13">
        <f>AVERAGE(Table10[[#This Row],[1994]:[2008]])</f>
        <v>3.1673333333333327</v>
      </c>
      <c r="W13">
        <f>_xlfn.STDEV.S(Table10[[#This Row],[1994]:[2008]])</f>
        <v>0.59065903467067882</v>
      </c>
    </row>
    <row r="14" spans="1:23" x14ac:dyDescent="0.35">
      <c r="A14" s="1" t="s">
        <v>36</v>
      </c>
      <c r="G14">
        <f>AVERAGE(G2:G13)</f>
        <v>5.144166666666667</v>
      </c>
      <c r="H14">
        <f t="shared" ref="H14:U14" si="0">AVERAGE(H2:H13)</f>
        <v>5.6866666666666665</v>
      </c>
      <c r="I14">
        <f t="shared" si="0"/>
        <v>5.2591666666666663</v>
      </c>
      <c r="J14">
        <f t="shared" si="0"/>
        <v>5.3741666666666674</v>
      </c>
      <c r="K14">
        <f t="shared" si="0"/>
        <v>5.376666666666666</v>
      </c>
      <c r="L14">
        <f t="shared" si="0"/>
        <v>5.6524999999999999</v>
      </c>
      <c r="M14">
        <f t="shared" si="0"/>
        <v>5.5608333333333322</v>
      </c>
      <c r="N14">
        <f t="shared" si="0"/>
        <v>5.5216666666666674</v>
      </c>
      <c r="O14">
        <f t="shared" si="0"/>
        <v>5.560833333333334</v>
      </c>
      <c r="P14">
        <f t="shared" si="0"/>
        <v>5.3308333333333335</v>
      </c>
      <c r="Q14">
        <f t="shared" si="0"/>
        <v>5.4716666666666676</v>
      </c>
      <c r="R14">
        <f t="shared" si="0"/>
        <v>5.5141666666666653</v>
      </c>
      <c r="S14">
        <f t="shared" si="0"/>
        <v>5.4141666666666666</v>
      </c>
      <c r="T14">
        <f t="shared" si="0"/>
        <v>5.2033333333333331</v>
      </c>
      <c r="U14">
        <f t="shared" si="0"/>
        <v>5.6199999999999983</v>
      </c>
      <c r="V14">
        <f>AVERAGE(Table10[[#This Row],[1994]:[2008]])</f>
        <v>5.4460555555555565</v>
      </c>
      <c r="W14">
        <f>_xlfn.STDEV.S(Table10[[#This Row],[1994]:[2008]])</f>
        <v>0.16418282089563638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14"/>
  <sheetViews>
    <sheetView workbookViewId="0">
      <selection activeCell="S17" sqref="S17"/>
    </sheetView>
  </sheetViews>
  <sheetFormatPr defaultRowHeight="14.5" x14ac:dyDescent="0.35"/>
  <cols>
    <col min="1" max="1" width="11" customWidth="1"/>
  </cols>
  <sheetData>
    <row r="1" spans="1:23" x14ac:dyDescent="0.35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19</v>
      </c>
      <c r="I1" s="3" t="s">
        <v>20</v>
      </c>
      <c r="J1" s="3" t="s">
        <v>21</v>
      </c>
      <c r="K1" s="3" t="s">
        <v>22</v>
      </c>
      <c r="L1" s="3" t="s">
        <v>23</v>
      </c>
      <c r="M1" s="3" t="s">
        <v>24</v>
      </c>
      <c r="N1" s="3" t="s">
        <v>25</v>
      </c>
      <c r="O1" s="3" t="s">
        <v>26</v>
      </c>
      <c r="P1" s="3" t="s">
        <v>27</v>
      </c>
      <c r="Q1" s="3" t="s">
        <v>28</v>
      </c>
      <c r="R1" s="3" t="s">
        <v>29</v>
      </c>
      <c r="S1" s="3" t="s">
        <v>30</v>
      </c>
      <c r="T1" s="3" t="s">
        <v>31</v>
      </c>
      <c r="U1" s="3" t="s">
        <v>32</v>
      </c>
      <c r="V1" s="3" t="s">
        <v>34</v>
      </c>
      <c r="W1" s="4" t="s">
        <v>35</v>
      </c>
    </row>
    <row r="2" spans="1:23" x14ac:dyDescent="0.35">
      <c r="A2" s="2" t="s">
        <v>0</v>
      </c>
      <c r="G2">
        <v>3.17</v>
      </c>
      <c r="H2">
        <v>4.5599999999999996</v>
      </c>
      <c r="I2">
        <v>3.41</v>
      </c>
      <c r="J2">
        <v>4.04</v>
      </c>
      <c r="K2">
        <v>4.0199999999999996</v>
      </c>
      <c r="M2">
        <v>3.06</v>
      </c>
      <c r="N2">
        <v>4.4400000000000004</v>
      </c>
      <c r="V2">
        <f>AVERAGE(Table11[[#This Row],[1994]:[2001]])</f>
        <v>3.8142857142857141</v>
      </c>
      <c r="W2">
        <f>_xlfn.STDEV.S(Table11[[#This Row],[1994]:[2001]])</f>
        <v>0.6039276210180915</v>
      </c>
    </row>
    <row r="3" spans="1:23" x14ac:dyDescent="0.35">
      <c r="A3" s="2" t="s">
        <v>1</v>
      </c>
      <c r="G3">
        <v>5.51</v>
      </c>
      <c r="H3">
        <v>3.42</v>
      </c>
      <c r="I3">
        <v>3.31</v>
      </c>
      <c r="J3">
        <v>5.08</v>
      </c>
      <c r="K3">
        <v>3.73</v>
      </c>
      <c r="M3">
        <v>5.36</v>
      </c>
      <c r="N3">
        <v>4.47</v>
      </c>
      <c r="V3">
        <f>AVERAGE(Table11[[#This Row],[1994]:[2001]])</f>
        <v>4.411428571428571</v>
      </c>
      <c r="W3">
        <f>_xlfn.STDEV.S(Table11[[#This Row],[1994]:[2001]])</f>
        <v>0.93251324515041201</v>
      </c>
    </row>
    <row r="4" spans="1:23" x14ac:dyDescent="0.35">
      <c r="A4" s="2" t="s">
        <v>2</v>
      </c>
      <c r="G4">
        <v>4.5999999999999996</v>
      </c>
      <c r="H4">
        <v>5.53</v>
      </c>
      <c r="I4">
        <v>4.66</v>
      </c>
      <c r="J4">
        <v>3.61</v>
      </c>
      <c r="K4">
        <v>4.72</v>
      </c>
      <c r="M4">
        <v>4.3</v>
      </c>
      <c r="N4">
        <v>5.19</v>
      </c>
      <c r="V4">
        <f>AVERAGE(Table11[[#This Row],[1994]:[2001]])</f>
        <v>4.6585714285714284</v>
      </c>
      <c r="W4">
        <f>_xlfn.STDEV.S(Table11[[#This Row],[1994]:[2001]])</f>
        <v>0.61604730801642493</v>
      </c>
    </row>
    <row r="5" spans="1:23" x14ac:dyDescent="0.35">
      <c r="A5" s="2" t="s">
        <v>3</v>
      </c>
      <c r="G5">
        <v>5.56</v>
      </c>
      <c r="H5">
        <v>5.56</v>
      </c>
      <c r="I5">
        <v>5.63</v>
      </c>
      <c r="J5">
        <v>4.67</v>
      </c>
      <c r="K5">
        <v>6.63</v>
      </c>
      <c r="M5">
        <v>4.1100000000000003</v>
      </c>
      <c r="N5">
        <v>4.22</v>
      </c>
      <c r="V5">
        <f>AVERAGE(Table11[[#This Row],[1994]:[2001]])</f>
        <v>5.1971428571428575</v>
      </c>
      <c r="W5">
        <f>_xlfn.STDEV.S(Table11[[#This Row],[1994]:[2001]])</f>
        <v>0.90538600029147953</v>
      </c>
    </row>
    <row r="6" spans="1:23" x14ac:dyDescent="0.35">
      <c r="A6" s="2" t="s">
        <v>4</v>
      </c>
      <c r="G6">
        <v>6.83</v>
      </c>
      <c r="H6">
        <v>6.46</v>
      </c>
      <c r="I6">
        <v>6.3</v>
      </c>
      <c r="J6">
        <v>5.97</v>
      </c>
      <c r="K6">
        <v>5.46</v>
      </c>
      <c r="L6">
        <v>5.25</v>
      </c>
      <c r="M6">
        <v>6.6</v>
      </c>
      <c r="N6">
        <v>5.74</v>
      </c>
      <c r="V6">
        <f>AVERAGE(Table11[[#This Row],[1994]:[2001]])</f>
        <v>6.0762499999999999</v>
      </c>
      <c r="W6">
        <f>_xlfn.STDEV.S(Table11[[#This Row],[1994]:[2001]])</f>
        <v>0.56398929827739508</v>
      </c>
    </row>
    <row r="7" spans="1:23" x14ac:dyDescent="0.35">
      <c r="A7" s="2" t="s">
        <v>5</v>
      </c>
      <c r="G7">
        <v>7.7</v>
      </c>
      <c r="H7">
        <v>7.71</v>
      </c>
      <c r="I7">
        <v>8.1</v>
      </c>
      <c r="J7">
        <v>7.19</v>
      </c>
      <c r="K7">
        <v>7.6</v>
      </c>
      <c r="L7">
        <v>6.5</v>
      </c>
      <c r="M7">
        <v>7.64</v>
      </c>
      <c r="N7">
        <v>6.65</v>
      </c>
      <c r="V7">
        <f>AVERAGE(Table11[[#This Row],[1994]:[2001]])</f>
        <v>7.3862499999999995</v>
      </c>
      <c r="W7">
        <f>_xlfn.STDEV.S(Table11[[#This Row],[1994]:[2001]])</f>
        <v>0.55918148089097908</v>
      </c>
    </row>
    <row r="8" spans="1:23" x14ac:dyDescent="0.35">
      <c r="A8" s="2" t="s">
        <v>6</v>
      </c>
      <c r="G8">
        <v>7.91</v>
      </c>
      <c r="H8">
        <v>7.08</v>
      </c>
      <c r="I8">
        <v>6.25</v>
      </c>
      <c r="J8">
        <v>7.31</v>
      </c>
      <c r="K8">
        <v>7.74</v>
      </c>
      <c r="L8">
        <v>7.44</v>
      </c>
      <c r="M8">
        <v>6.1</v>
      </c>
      <c r="N8">
        <v>6.42</v>
      </c>
      <c r="V8">
        <f>AVERAGE(Table11[[#This Row],[1994]:[2001]])</f>
        <v>7.03125</v>
      </c>
      <c r="W8">
        <f>_xlfn.STDEV.S(Table11[[#This Row],[1994]:[2001]])</f>
        <v>0.69414773026249366</v>
      </c>
    </row>
    <row r="9" spans="1:23" x14ac:dyDescent="0.35">
      <c r="A9" s="2" t="s">
        <v>7</v>
      </c>
      <c r="G9">
        <v>7.38</v>
      </c>
      <c r="H9">
        <v>6.98</v>
      </c>
      <c r="I9">
        <v>6.93</v>
      </c>
      <c r="J9">
        <v>7.38</v>
      </c>
      <c r="K9">
        <v>6.28</v>
      </c>
      <c r="L9">
        <v>7.17</v>
      </c>
      <c r="M9">
        <v>6.29</v>
      </c>
      <c r="V9">
        <f>AVERAGE(Table11[[#This Row],[1994]:[2001]])</f>
        <v>6.9157142857142855</v>
      </c>
      <c r="W9">
        <f>_xlfn.STDEV.S(Table11[[#This Row],[1994]:[2001]])</f>
        <v>0.46471701578692454</v>
      </c>
    </row>
    <row r="10" spans="1:23" x14ac:dyDescent="0.35">
      <c r="A10" s="2" t="s">
        <v>8</v>
      </c>
      <c r="G10">
        <v>6</v>
      </c>
      <c r="H10">
        <v>6.32</v>
      </c>
      <c r="I10">
        <v>6.1</v>
      </c>
      <c r="J10">
        <v>6.18</v>
      </c>
      <c r="K10">
        <v>5.13</v>
      </c>
      <c r="L10">
        <v>5.68</v>
      </c>
      <c r="M10">
        <v>6.55</v>
      </c>
      <c r="V10">
        <f>AVERAGE(Table11[[#This Row],[1994]:[2001]])</f>
        <v>5.9942857142857138</v>
      </c>
      <c r="W10">
        <f>_xlfn.STDEV.S(Table11[[#This Row],[1994]:[2001]])</f>
        <v>0.46661394259984501</v>
      </c>
    </row>
    <row r="11" spans="1:23" x14ac:dyDescent="0.35">
      <c r="A11" s="2" t="s">
        <v>9</v>
      </c>
      <c r="G11">
        <v>4.84</v>
      </c>
      <c r="H11">
        <v>5.87</v>
      </c>
      <c r="I11">
        <v>5.03</v>
      </c>
      <c r="J11">
        <v>4</v>
      </c>
      <c r="K11">
        <v>4.17</v>
      </c>
      <c r="L11">
        <v>4.7</v>
      </c>
      <c r="M11">
        <v>4.63</v>
      </c>
      <c r="V11">
        <f>AVERAGE(Table11[[#This Row],[1994]:[2001]])</f>
        <v>4.7485714285714291</v>
      </c>
      <c r="W11">
        <f>_xlfn.STDEV.S(Table11[[#This Row],[1994]:[2001]])</f>
        <v>0.6132815713147467</v>
      </c>
    </row>
    <row r="12" spans="1:23" x14ac:dyDescent="0.35">
      <c r="A12" s="2" t="s">
        <v>10</v>
      </c>
      <c r="G12">
        <v>1.08</v>
      </c>
      <c r="H12">
        <v>5.08</v>
      </c>
      <c r="I12">
        <v>5.07</v>
      </c>
      <c r="J12">
        <v>4.43</v>
      </c>
      <c r="K12">
        <v>3.53</v>
      </c>
      <c r="M12">
        <v>4.95</v>
      </c>
      <c r="V12">
        <f>AVERAGE(Table11[[#This Row],[1994]:[2001]])</f>
        <v>4.0233333333333334</v>
      </c>
      <c r="W12">
        <f>_xlfn.STDEV.S(Table11[[#This Row],[1994]:[2001]])</f>
        <v>1.5583795002073997</v>
      </c>
    </row>
    <row r="13" spans="1:23" x14ac:dyDescent="0.35">
      <c r="A13" s="1" t="s">
        <v>11</v>
      </c>
      <c r="G13">
        <v>4.07</v>
      </c>
      <c r="H13">
        <v>4.26</v>
      </c>
      <c r="I13">
        <v>4.1399999999999997</v>
      </c>
      <c r="J13">
        <v>3.56</v>
      </c>
      <c r="K13">
        <v>3.6</v>
      </c>
      <c r="L13">
        <v>3.84</v>
      </c>
      <c r="M13">
        <v>3.26</v>
      </c>
      <c r="V13">
        <f>AVERAGE(Table11[[#This Row],[1994]:[2001]])</f>
        <v>3.8185714285714281</v>
      </c>
      <c r="W13">
        <f>_xlfn.STDEV.S(Table11[[#This Row],[1994]:[2001]])</f>
        <v>0.36251108357440009</v>
      </c>
    </row>
    <row r="14" spans="1:23" x14ac:dyDescent="0.35">
      <c r="A14" s="1" t="s">
        <v>36</v>
      </c>
      <c r="G14">
        <f>AVERAGE(G2:G13)</f>
        <v>5.3875000000000002</v>
      </c>
      <c r="H14">
        <f t="shared" ref="H14:K14" si="0">AVERAGE(H2:H13)</f>
        <v>5.7358333333333329</v>
      </c>
      <c r="I14">
        <f t="shared" si="0"/>
        <v>5.4108333333333336</v>
      </c>
      <c r="J14">
        <f t="shared" si="0"/>
        <v>5.2850000000000001</v>
      </c>
      <c r="K14">
        <f t="shared" si="0"/>
        <v>5.2175000000000002</v>
      </c>
      <c r="M14">
        <f t="shared" ref="M14" si="1">AVERAGE(M2:M13)</f>
        <v>5.2374999999999998</v>
      </c>
      <c r="V14">
        <f>AVERAGE(Table11[[#This Row],[1994]:[2001]])</f>
        <v>5.379027777777778</v>
      </c>
      <c r="W14">
        <f>_xlfn.STDEV.S(Table11[[#This Row],[1994]:[2001]])</f>
        <v>0.19149732857628007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4"/>
  <sheetViews>
    <sheetView workbookViewId="0">
      <selection activeCell="V14" sqref="V14"/>
    </sheetView>
  </sheetViews>
  <sheetFormatPr defaultRowHeight="14.5" x14ac:dyDescent="0.35"/>
  <cols>
    <col min="1" max="1" width="11" customWidth="1"/>
  </cols>
  <sheetData>
    <row r="1" spans="1:23" x14ac:dyDescent="0.35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19</v>
      </c>
      <c r="I1" s="3" t="s">
        <v>20</v>
      </c>
      <c r="J1" s="3" t="s">
        <v>21</v>
      </c>
      <c r="K1" s="3" t="s">
        <v>22</v>
      </c>
      <c r="L1" s="3" t="s">
        <v>23</v>
      </c>
      <c r="M1" s="3" t="s">
        <v>24</v>
      </c>
      <c r="N1" s="3" t="s">
        <v>25</v>
      </c>
      <c r="O1" s="3" t="s">
        <v>26</v>
      </c>
      <c r="P1" s="3" t="s">
        <v>27</v>
      </c>
      <c r="Q1" s="3" t="s">
        <v>28</v>
      </c>
      <c r="R1" s="3" t="s">
        <v>29</v>
      </c>
      <c r="S1" s="3" t="s">
        <v>30</v>
      </c>
      <c r="T1" s="3" t="s">
        <v>31</v>
      </c>
      <c r="U1" s="3" t="s">
        <v>32</v>
      </c>
      <c r="V1" s="3" t="s">
        <v>34</v>
      </c>
      <c r="W1" s="4" t="s">
        <v>35</v>
      </c>
    </row>
    <row r="2" spans="1:23" x14ac:dyDescent="0.35">
      <c r="A2" s="2" t="s">
        <v>0</v>
      </c>
      <c r="G2">
        <v>3.43</v>
      </c>
      <c r="H2">
        <v>4.1900000000000004</v>
      </c>
      <c r="I2">
        <v>3.41</v>
      </c>
      <c r="J2">
        <v>3.22</v>
      </c>
      <c r="K2">
        <v>2.71</v>
      </c>
      <c r="L2">
        <v>3.13</v>
      </c>
      <c r="M2">
        <v>3.23</v>
      </c>
      <c r="N2">
        <v>4.26</v>
      </c>
      <c r="O2">
        <v>3.53</v>
      </c>
      <c r="P2">
        <v>4.63</v>
      </c>
      <c r="R2">
        <v>4.03</v>
      </c>
      <c r="S2">
        <v>3.25</v>
      </c>
      <c r="T2">
        <v>4.5999999999999996</v>
      </c>
      <c r="U2">
        <v>3.92</v>
      </c>
      <c r="V2">
        <f>AVERAGE(Table12[[#This Row],[1989]:[2008]])</f>
        <v>3.6814285714285719</v>
      </c>
      <c r="W2">
        <f>_xlfn.STDEV.S(Table12[[#This Row],[1989]:[2008]])</f>
        <v>0.59003073117953742</v>
      </c>
    </row>
    <row r="3" spans="1:23" x14ac:dyDescent="0.35">
      <c r="A3" s="2" t="s">
        <v>1</v>
      </c>
      <c r="G3">
        <v>4.63</v>
      </c>
      <c r="H3">
        <v>4.93</v>
      </c>
      <c r="I3">
        <v>3.59</v>
      </c>
      <c r="J3">
        <v>5.89</v>
      </c>
      <c r="K3">
        <v>3.48</v>
      </c>
      <c r="L3">
        <v>4.25</v>
      </c>
      <c r="M3">
        <v>4.67</v>
      </c>
      <c r="N3">
        <v>4.05</v>
      </c>
      <c r="O3">
        <v>5.29</v>
      </c>
      <c r="P3">
        <v>2.66</v>
      </c>
      <c r="R3">
        <v>3.44</v>
      </c>
      <c r="S3">
        <v>3.53</v>
      </c>
      <c r="T3">
        <v>3.11</v>
      </c>
      <c r="U3">
        <v>4.76</v>
      </c>
      <c r="V3">
        <f>AVERAGE(Table12[[#This Row],[1989]:[2008]])</f>
        <v>4.1628571428571428</v>
      </c>
      <c r="W3">
        <f>_xlfn.STDEV.S(Table12[[#This Row],[1989]:[2008]])</f>
        <v>0.91057402496725037</v>
      </c>
    </row>
    <row r="4" spans="1:23" x14ac:dyDescent="0.35">
      <c r="A4" s="2" t="s">
        <v>2</v>
      </c>
      <c r="G4">
        <v>4.01</v>
      </c>
      <c r="H4">
        <v>5.93</v>
      </c>
      <c r="I4">
        <v>4.71</v>
      </c>
      <c r="J4">
        <v>3.28</v>
      </c>
      <c r="K4">
        <v>4.28</v>
      </c>
      <c r="L4">
        <v>6.26</v>
      </c>
      <c r="M4">
        <v>5.05</v>
      </c>
      <c r="N4">
        <v>6.33</v>
      </c>
      <c r="O4">
        <v>4.58</v>
      </c>
      <c r="P4">
        <v>3.4</v>
      </c>
      <c r="Q4">
        <v>6.42</v>
      </c>
      <c r="R4">
        <v>5.22</v>
      </c>
      <c r="S4">
        <v>5.27</v>
      </c>
      <c r="T4">
        <v>4.3600000000000003</v>
      </c>
      <c r="U4">
        <v>5.15</v>
      </c>
      <c r="V4">
        <f>AVERAGE(Table12[[#This Row],[1989]:[2008]])</f>
        <v>4.95</v>
      </c>
      <c r="W4">
        <f>_xlfn.STDEV.S(Table12[[#This Row],[1989]:[2008]])</f>
        <v>1.0011992808627035</v>
      </c>
    </row>
    <row r="5" spans="1:23" x14ac:dyDescent="0.35">
      <c r="A5" s="2" t="s">
        <v>3</v>
      </c>
      <c r="G5">
        <v>4.62</v>
      </c>
      <c r="H5">
        <v>6.22</v>
      </c>
      <c r="I5">
        <v>5.14</v>
      </c>
      <c r="J5">
        <v>4.6100000000000003</v>
      </c>
      <c r="K5">
        <v>6.62</v>
      </c>
      <c r="L5">
        <v>6.61</v>
      </c>
      <c r="M5">
        <v>5.34</v>
      </c>
      <c r="N5">
        <v>4.5999999999999996</v>
      </c>
      <c r="O5">
        <v>4.43</v>
      </c>
      <c r="P5">
        <v>5.17</v>
      </c>
      <c r="Q5">
        <v>5.73</v>
      </c>
      <c r="R5">
        <v>5.44</v>
      </c>
      <c r="S5">
        <v>3.8</v>
      </c>
      <c r="T5">
        <v>5</v>
      </c>
      <c r="U5">
        <v>5.81</v>
      </c>
      <c r="V5">
        <f>AVERAGE(Table12[[#This Row],[1989]:[2008]])</f>
        <v>5.2759999999999998</v>
      </c>
      <c r="W5">
        <f>_xlfn.STDEV.S(Table12[[#This Row],[1989]:[2008]])</f>
        <v>0.81636651432691965</v>
      </c>
    </row>
    <row r="6" spans="1:23" x14ac:dyDescent="0.35">
      <c r="A6" s="2" t="s">
        <v>4</v>
      </c>
      <c r="G6">
        <v>7.89</v>
      </c>
      <c r="H6">
        <v>7.86</v>
      </c>
      <c r="I6">
        <v>7.42</v>
      </c>
      <c r="J6">
        <v>8.11</v>
      </c>
      <c r="K6">
        <v>6</v>
      </c>
      <c r="L6">
        <v>7.94</v>
      </c>
      <c r="M6">
        <v>8.56</v>
      </c>
      <c r="N6">
        <v>7.51</v>
      </c>
      <c r="O6">
        <v>7.76</v>
      </c>
      <c r="P6">
        <v>7.07</v>
      </c>
      <c r="Q6">
        <v>6.63</v>
      </c>
      <c r="R6">
        <v>7.94</v>
      </c>
      <c r="S6">
        <v>8.41</v>
      </c>
      <c r="T6">
        <v>6.26</v>
      </c>
      <c r="U6">
        <v>8.34</v>
      </c>
      <c r="V6">
        <f>AVERAGE(Table12[[#This Row],[1989]:[2008]])</f>
        <v>7.58</v>
      </c>
      <c r="W6">
        <f>_xlfn.STDEV.S(Table12[[#This Row],[1989]:[2008]])</f>
        <v>0.7748640433742463</v>
      </c>
    </row>
    <row r="7" spans="1:23" x14ac:dyDescent="0.35">
      <c r="A7" s="2" t="s">
        <v>5</v>
      </c>
      <c r="G7">
        <v>8.9700000000000006</v>
      </c>
      <c r="H7">
        <v>9.2799999999999994</v>
      </c>
      <c r="I7">
        <v>8.9700000000000006</v>
      </c>
      <c r="J7">
        <v>7.98</v>
      </c>
      <c r="K7">
        <v>9.44</v>
      </c>
      <c r="L7">
        <v>8.32</v>
      </c>
      <c r="M7">
        <v>10.14</v>
      </c>
      <c r="N7">
        <v>9.9499999999999993</v>
      </c>
      <c r="O7">
        <v>9.7200000000000006</v>
      </c>
      <c r="P7">
        <v>9.5500000000000007</v>
      </c>
      <c r="Q7">
        <v>9.57</v>
      </c>
      <c r="R7">
        <v>9.33</v>
      </c>
      <c r="S7">
        <v>9.43</v>
      </c>
      <c r="T7">
        <v>9.26</v>
      </c>
      <c r="U7">
        <v>9.64</v>
      </c>
      <c r="V7">
        <f>AVERAGE(Table12[[#This Row],[1989]:[2008]])</f>
        <v>9.303333333333331</v>
      </c>
      <c r="W7">
        <f>_xlfn.STDEV.S(Table12[[#This Row],[1989]:[2008]])</f>
        <v>0.56791179730994268</v>
      </c>
    </row>
    <row r="8" spans="1:23" x14ac:dyDescent="0.35">
      <c r="A8" s="2" t="s">
        <v>6</v>
      </c>
      <c r="G8">
        <v>8.19</v>
      </c>
      <c r="H8">
        <v>7.52</v>
      </c>
      <c r="I8">
        <v>7.94</v>
      </c>
      <c r="J8">
        <v>9.0500000000000007</v>
      </c>
      <c r="K8">
        <v>9.99</v>
      </c>
      <c r="L8">
        <v>8.94</v>
      </c>
      <c r="M8">
        <v>8.11</v>
      </c>
      <c r="N8">
        <v>9.4600000000000009</v>
      </c>
      <c r="O8">
        <v>8.8800000000000008</v>
      </c>
      <c r="P8">
        <v>9.5299999999999994</v>
      </c>
      <c r="Q8">
        <v>9.6</v>
      </c>
      <c r="R8">
        <v>9.0299999999999994</v>
      </c>
      <c r="S8">
        <v>9</v>
      </c>
      <c r="T8">
        <v>9.3800000000000008</v>
      </c>
      <c r="U8">
        <v>9.52</v>
      </c>
      <c r="V8">
        <f>AVERAGE(Table12[[#This Row],[1989]:[2008]])</f>
        <v>8.9426666666666659</v>
      </c>
      <c r="W8">
        <f>_xlfn.STDEV.S(Table12[[#This Row],[1989]:[2008]])</f>
        <v>0.70618154956950052</v>
      </c>
    </row>
    <row r="9" spans="1:23" x14ac:dyDescent="0.35">
      <c r="A9" s="2" t="s">
        <v>7</v>
      </c>
      <c r="G9">
        <v>7.81</v>
      </c>
      <c r="H9">
        <v>8.14</v>
      </c>
      <c r="I9">
        <v>8.3699999999999992</v>
      </c>
      <c r="J9">
        <v>7.3</v>
      </c>
      <c r="K9">
        <v>9.0500000000000007</v>
      </c>
      <c r="L9">
        <v>8.35</v>
      </c>
      <c r="M9">
        <v>8.15</v>
      </c>
      <c r="N9">
        <v>7.55</v>
      </c>
      <c r="O9">
        <v>7.56</v>
      </c>
      <c r="P9">
        <v>8.43</v>
      </c>
      <c r="Q9">
        <v>8.5</v>
      </c>
      <c r="R9">
        <v>8.41</v>
      </c>
      <c r="S9">
        <v>8.6199999999999992</v>
      </c>
      <c r="T9">
        <v>8.84</v>
      </c>
      <c r="U9">
        <v>7.84</v>
      </c>
      <c r="V9">
        <f>AVERAGE(Table12[[#This Row],[1989]:[2008]])</f>
        <v>8.1946666666666683</v>
      </c>
      <c r="W9">
        <f>_xlfn.STDEV.S(Table12[[#This Row],[1989]:[2008]])</f>
        <v>0.49830952324070732</v>
      </c>
    </row>
    <row r="10" spans="1:23" x14ac:dyDescent="0.35">
      <c r="A10" s="2" t="s">
        <v>8</v>
      </c>
      <c r="G10">
        <v>6.68</v>
      </c>
      <c r="H10">
        <v>7.01</v>
      </c>
      <c r="I10">
        <v>7.72</v>
      </c>
      <c r="J10">
        <v>7.83</v>
      </c>
      <c r="K10">
        <v>6.86</v>
      </c>
      <c r="L10">
        <v>7.34</v>
      </c>
      <c r="M10">
        <v>7.5</v>
      </c>
      <c r="N10">
        <v>7.79</v>
      </c>
      <c r="O10">
        <v>7.11</v>
      </c>
      <c r="P10">
        <v>7.79</v>
      </c>
      <c r="Q10">
        <v>8.09</v>
      </c>
      <c r="R10">
        <v>7.58</v>
      </c>
      <c r="S10">
        <v>7.61</v>
      </c>
      <c r="T10">
        <v>7.06</v>
      </c>
      <c r="U10">
        <v>6.11</v>
      </c>
      <c r="V10">
        <f>AVERAGE(Table12[[#This Row],[1989]:[2008]])</f>
        <v>7.3386666666666676</v>
      </c>
      <c r="W10">
        <f>_xlfn.STDEV.S(Table12[[#This Row],[1989]:[2008]])</f>
        <v>0.52963419541451529</v>
      </c>
    </row>
    <row r="11" spans="1:23" x14ac:dyDescent="0.35">
      <c r="A11" s="2" t="s">
        <v>9</v>
      </c>
      <c r="G11">
        <v>5.01</v>
      </c>
      <c r="H11">
        <v>6.26</v>
      </c>
      <c r="I11">
        <v>5.18</v>
      </c>
      <c r="J11">
        <v>2.2999999999999998</v>
      </c>
      <c r="K11">
        <v>3.8</v>
      </c>
      <c r="L11">
        <v>6.12</v>
      </c>
      <c r="M11">
        <v>4.53</v>
      </c>
      <c r="N11">
        <v>5.45</v>
      </c>
      <c r="O11">
        <v>4.6100000000000003</v>
      </c>
      <c r="P11">
        <v>6.07</v>
      </c>
      <c r="Q11">
        <v>5.65</v>
      </c>
      <c r="R11">
        <v>6.23</v>
      </c>
      <c r="S11">
        <v>5.28</v>
      </c>
      <c r="T11">
        <v>5.82</v>
      </c>
      <c r="U11">
        <v>4.57</v>
      </c>
      <c r="V11">
        <f>AVERAGE(Table12[[#This Row],[1989]:[2008]])</f>
        <v>5.1253333333333329</v>
      </c>
      <c r="W11">
        <f>_xlfn.STDEV.S(Table12[[#This Row],[1989]:[2008]])</f>
        <v>1.0677203129409287</v>
      </c>
    </row>
    <row r="12" spans="1:23" x14ac:dyDescent="0.35">
      <c r="A12" s="2" t="s">
        <v>10</v>
      </c>
      <c r="G12">
        <v>2.61</v>
      </c>
      <c r="H12">
        <v>4.6100000000000003</v>
      </c>
      <c r="I12">
        <v>4.38</v>
      </c>
      <c r="J12">
        <v>4.9800000000000004</v>
      </c>
      <c r="K12">
        <v>5.57</v>
      </c>
      <c r="L12">
        <v>5.35</v>
      </c>
      <c r="M12">
        <v>5.52</v>
      </c>
      <c r="N12">
        <v>4.12</v>
      </c>
      <c r="O12">
        <v>4.8499999999999996</v>
      </c>
      <c r="P12">
        <v>4.8</v>
      </c>
      <c r="Q12">
        <v>3.91</v>
      </c>
      <c r="R12">
        <v>4.71</v>
      </c>
      <c r="S12">
        <v>4.8099999999999996</v>
      </c>
      <c r="T12">
        <v>5.07</v>
      </c>
      <c r="U12">
        <v>5.38</v>
      </c>
      <c r="V12">
        <f>AVERAGE(Table12[[#This Row],[1989]:[2008]])</f>
        <v>4.7113333333333323</v>
      </c>
      <c r="W12">
        <f>_xlfn.STDEV.S(Table12[[#This Row],[1989]:[2008]])</f>
        <v>0.75646609466714354</v>
      </c>
    </row>
    <row r="13" spans="1:23" x14ac:dyDescent="0.35">
      <c r="A13" s="1" t="s">
        <v>11</v>
      </c>
      <c r="G13">
        <v>3.67</v>
      </c>
      <c r="H13">
        <v>4.5</v>
      </c>
      <c r="I13">
        <v>4.6399999999999997</v>
      </c>
      <c r="J13">
        <v>3.25</v>
      </c>
      <c r="K13">
        <v>3.17</v>
      </c>
      <c r="L13">
        <v>4.82</v>
      </c>
      <c r="M13">
        <v>3.33</v>
      </c>
      <c r="N13">
        <v>4</v>
      </c>
      <c r="O13">
        <v>2.79</v>
      </c>
      <c r="P13">
        <v>3.79</v>
      </c>
      <c r="Q13">
        <v>4.51</v>
      </c>
      <c r="R13">
        <v>4.21</v>
      </c>
      <c r="S13">
        <v>4.1399999999999997</v>
      </c>
      <c r="T13">
        <v>4.96</v>
      </c>
      <c r="U13">
        <v>4.12</v>
      </c>
      <c r="V13">
        <f>AVERAGE(Table12[[#This Row],[1989]:[2008]])</f>
        <v>3.9933333333333327</v>
      </c>
      <c r="W13">
        <f>_xlfn.STDEV.S(Table12[[#This Row],[1989]:[2008]])</f>
        <v>0.64964459147914078</v>
      </c>
    </row>
    <row r="14" spans="1:23" x14ac:dyDescent="0.35">
      <c r="A14" s="1" t="s">
        <v>36</v>
      </c>
      <c r="G14">
        <f>AVERAGE(G2:G13)</f>
        <v>5.626666666666666</v>
      </c>
      <c r="H14">
        <f t="shared" ref="H14:U14" si="0">AVERAGE(H2:H13)</f>
        <v>6.3708333333333327</v>
      </c>
      <c r="I14">
        <f t="shared" si="0"/>
        <v>5.9558333333333335</v>
      </c>
      <c r="J14">
        <f t="shared" si="0"/>
        <v>5.6499999999999995</v>
      </c>
      <c r="K14">
        <f t="shared" si="0"/>
        <v>5.9141666666666675</v>
      </c>
      <c r="L14">
        <f t="shared" si="0"/>
        <v>6.4525000000000006</v>
      </c>
      <c r="M14">
        <f t="shared" si="0"/>
        <v>6.1774999999999993</v>
      </c>
      <c r="N14">
        <f t="shared" si="0"/>
        <v>6.2558333333333342</v>
      </c>
      <c r="O14">
        <f t="shared" si="0"/>
        <v>5.9258333333333333</v>
      </c>
      <c r="P14">
        <f t="shared" si="0"/>
        <v>6.0741666666666676</v>
      </c>
      <c r="R14">
        <f t="shared" si="0"/>
        <v>6.2974999999999994</v>
      </c>
      <c r="S14">
        <f t="shared" si="0"/>
        <v>6.0958333333333323</v>
      </c>
      <c r="T14">
        <f t="shared" si="0"/>
        <v>6.1433333333333335</v>
      </c>
      <c r="U14">
        <f t="shared" si="0"/>
        <v>6.2633333333333328</v>
      </c>
      <c r="V14">
        <f>AVERAGE(Table12[[#This Row],[1989]:[2008]])</f>
        <v>6.0859523809523806</v>
      </c>
      <c r="W14">
        <f>_xlfn.STDEV.S(Table12[[#This Row],[1989]:[2008]])</f>
        <v>0.24893273409699684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4"/>
  <sheetViews>
    <sheetView workbookViewId="0">
      <selection activeCell="T25" sqref="T25"/>
    </sheetView>
  </sheetViews>
  <sheetFormatPr defaultRowHeight="14.5" x14ac:dyDescent="0.35"/>
  <cols>
    <col min="1" max="1" width="11" customWidth="1"/>
  </cols>
  <sheetData>
    <row r="1" spans="1:23" x14ac:dyDescent="0.35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19</v>
      </c>
      <c r="I1" s="3" t="s">
        <v>20</v>
      </c>
      <c r="J1" s="3" t="s">
        <v>21</v>
      </c>
      <c r="K1" s="3" t="s">
        <v>22</v>
      </c>
      <c r="L1" s="3" t="s">
        <v>23</v>
      </c>
      <c r="M1" s="3" t="s">
        <v>24</v>
      </c>
      <c r="N1" s="3" t="s">
        <v>25</v>
      </c>
      <c r="O1" s="3" t="s">
        <v>26</v>
      </c>
      <c r="P1" s="3" t="s">
        <v>27</v>
      </c>
      <c r="Q1" s="3" t="s">
        <v>28</v>
      </c>
      <c r="R1" s="3" t="s">
        <v>29</v>
      </c>
      <c r="S1" s="3" t="s">
        <v>30</v>
      </c>
      <c r="T1" s="3" t="s">
        <v>31</v>
      </c>
      <c r="U1" s="3" t="s">
        <v>32</v>
      </c>
      <c r="V1" s="3" t="s">
        <v>34</v>
      </c>
      <c r="W1" s="4" t="s">
        <v>35</v>
      </c>
    </row>
    <row r="2" spans="1:23" x14ac:dyDescent="0.35">
      <c r="A2" s="2" t="s">
        <v>0</v>
      </c>
      <c r="K2">
        <v>4.7300000000000004</v>
      </c>
      <c r="L2">
        <v>5.03</v>
      </c>
      <c r="M2">
        <v>4.13</v>
      </c>
      <c r="N2">
        <v>5.48</v>
      </c>
      <c r="O2">
        <v>4.87</v>
      </c>
      <c r="P2">
        <v>5.44</v>
      </c>
      <c r="Q2">
        <v>5.22</v>
      </c>
      <c r="R2">
        <v>5.08</v>
      </c>
      <c r="S2">
        <v>3.99</v>
      </c>
      <c r="T2">
        <v>5.8</v>
      </c>
      <c r="V2">
        <f>AVERAGE(Table13[[#This Row],[1989]:[2008]])</f>
        <v>4.9770000000000003</v>
      </c>
      <c r="W2">
        <f>_xlfn.STDEV.S(Table13[[#This Row],[1998]:[2008]])</f>
        <v>0.57553936056151367</v>
      </c>
    </row>
    <row r="3" spans="1:23" x14ac:dyDescent="0.35">
      <c r="A3" s="2" t="s">
        <v>1</v>
      </c>
      <c r="K3">
        <v>4.37</v>
      </c>
      <c r="L3">
        <v>5.23</v>
      </c>
      <c r="M3">
        <v>6.08</v>
      </c>
      <c r="N3">
        <v>5</v>
      </c>
      <c r="O3">
        <v>5.9</v>
      </c>
      <c r="P3">
        <v>5.33</v>
      </c>
      <c r="Q3">
        <v>4.8</v>
      </c>
      <c r="R3">
        <v>4.7</v>
      </c>
      <c r="S3">
        <v>3.76</v>
      </c>
      <c r="T3">
        <v>5.13</v>
      </c>
      <c r="V3">
        <f>AVERAGE(Table13[[#This Row],[1989]:[2008]])</f>
        <v>5.0299999999999994</v>
      </c>
      <c r="W3">
        <f>_xlfn.STDEV.S(Table13[[#This Row],[1998]:[2008]])</f>
        <v>0.68399155290430624</v>
      </c>
    </row>
    <row r="4" spans="1:23" x14ac:dyDescent="0.35">
      <c r="A4" s="2" t="s">
        <v>2</v>
      </c>
      <c r="K4">
        <v>3.82</v>
      </c>
      <c r="M4">
        <v>5.93</v>
      </c>
      <c r="N4">
        <v>6.52</v>
      </c>
      <c r="O4">
        <v>6.23</v>
      </c>
      <c r="P4">
        <v>5.48</v>
      </c>
      <c r="Q4">
        <v>5.75</v>
      </c>
      <c r="R4">
        <v>6.12</v>
      </c>
      <c r="S4">
        <v>6.67</v>
      </c>
      <c r="T4">
        <v>5.87</v>
      </c>
      <c r="V4">
        <f>AVERAGE(Table13[[#This Row],[1989]:[2008]])</f>
        <v>5.8211111111111116</v>
      </c>
      <c r="W4">
        <f>_xlfn.STDEV.S(Table13[[#This Row],[1998]:[2008]])</f>
        <v>0.83708488883213716</v>
      </c>
    </row>
    <row r="5" spans="1:23" x14ac:dyDescent="0.35">
      <c r="A5" s="2" t="s">
        <v>3</v>
      </c>
      <c r="K5">
        <v>6.95</v>
      </c>
      <c r="L5">
        <v>7.22</v>
      </c>
      <c r="M5">
        <v>6.26</v>
      </c>
      <c r="N5">
        <v>5.12</v>
      </c>
      <c r="O5">
        <v>5.93</v>
      </c>
      <c r="P5">
        <v>6.04</v>
      </c>
      <c r="Q5">
        <v>6.42</v>
      </c>
      <c r="R5">
        <v>4.29</v>
      </c>
      <c r="S5">
        <v>5.46</v>
      </c>
      <c r="T5">
        <v>5.84</v>
      </c>
      <c r="V5">
        <f>AVERAGE(Table13[[#This Row],[1989]:[2008]])</f>
        <v>5.9530000000000003</v>
      </c>
      <c r="W5">
        <f>_xlfn.STDEV.S(Table13[[#This Row],[1998]:[2008]])</f>
        <v>0.85861710519493828</v>
      </c>
    </row>
    <row r="6" spans="1:23" x14ac:dyDescent="0.35">
      <c r="A6" s="2" t="s">
        <v>4</v>
      </c>
      <c r="K6">
        <v>6.29</v>
      </c>
      <c r="L6">
        <v>7.45</v>
      </c>
      <c r="M6">
        <v>9.25</v>
      </c>
      <c r="N6">
        <v>8.18</v>
      </c>
      <c r="O6">
        <v>8.61</v>
      </c>
      <c r="P6">
        <v>6.54</v>
      </c>
      <c r="Q6">
        <v>7.19</v>
      </c>
      <c r="R6">
        <v>5.33</v>
      </c>
      <c r="S6">
        <v>8.6</v>
      </c>
      <c r="T6">
        <v>7.16</v>
      </c>
      <c r="V6">
        <f>AVERAGE(Table13[[#This Row],[1989]:[2008]])</f>
        <v>7.4599999999999991</v>
      </c>
      <c r="W6">
        <f>_xlfn.STDEV.S(Table13[[#This Row],[1998]:[2008]])</f>
        <v>1.2138002764504199</v>
      </c>
    </row>
    <row r="7" spans="1:23" x14ac:dyDescent="0.35">
      <c r="A7" s="2" t="s">
        <v>5</v>
      </c>
      <c r="K7">
        <v>9.75</v>
      </c>
      <c r="L7">
        <v>9.94</v>
      </c>
      <c r="M7">
        <v>10.92</v>
      </c>
      <c r="N7">
        <v>10.15</v>
      </c>
      <c r="O7">
        <v>10.23</v>
      </c>
      <c r="P7">
        <v>9.92</v>
      </c>
      <c r="Q7">
        <v>10.35</v>
      </c>
      <c r="R7">
        <v>10.89</v>
      </c>
      <c r="S7">
        <v>9.65</v>
      </c>
      <c r="T7">
        <v>9.48</v>
      </c>
      <c r="V7">
        <f>AVERAGE(Table13[[#This Row],[1989]:[2008]])</f>
        <v>10.128</v>
      </c>
      <c r="W7">
        <f>_xlfn.STDEV.S(Table13[[#This Row],[1998]:[2008]])</f>
        <v>0.48739215331302899</v>
      </c>
    </row>
    <row r="8" spans="1:23" x14ac:dyDescent="0.35">
      <c r="A8" s="2" t="s">
        <v>6</v>
      </c>
      <c r="K8">
        <v>9.7200000000000006</v>
      </c>
      <c r="L8">
        <v>7.92</v>
      </c>
      <c r="M8">
        <v>8.33</v>
      </c>
      <c r="N8">
        <v>9.36</v>
      </c>
      <c r="O8">
        <v>9.25</v>
      </c>
      <c r="P8">
        <v>9.5500000000000007</v>
      </c>
      <c r="Q8">
        <v>9.6</v>
      </c>
      <c r="R8">
        <v>9.4</v>
      </c>
      <c r="S8">
        <v>9.7799999999999994</v>
      </c>
      <c r="T8">
        <v>9.58</v>
      </c>
      <c r="V8">
        <f>AVERAGE(Table13[[#This Row],[1989]:[2008]])</f>
        <v>9.2489999999999988</v>
      </c>
      <c r="W8">
        <f>_xlfn.STDEV.S(Table13[[#This Row],[1998]:[2008]])</f>
        <v>0.62120760530509356</v>
      </c>
    </row>
    <row r="9" spans="1:23" x14ac:dyDescent="0.35">
      <c r="A9" s="2" t="s">
        <v>7</v>
      </c>
      <c r="K9">
        <v>8.0299999999999994</v>
      </c>
      <c r="L9">
        <v>8.74</v>
      </c>
      <c r="M9">
        <v>8.85</v>
      </c>
      <c r="N9">
        <v>8.19</v>
      </c>
      <c r="O9">
        <v>8.6300000000000008</v>
      </c>
      <c r="P9">
        <v>8.9499999999999993</v>
      </c>
      <c r="Q9">
        <v>9.43</v>
      </c>
      <c r="R9">
        <v>8.1199999999999992</v>
      </c>
      <c r="S9">
        <v>9.1300000000000008</v>
      </c>
      <c r="T9">
        <v>8.5500000000000007</v>
      </c>
      <c r="V9">
        <f>AVERAGE(Table13[[#This Row],[1989]:[2008]])</f>
        <v>8.661999999999999</v>
      </c>
      <c r="W9">
        <f>_xlfn.STDEV.S(Table13[[#This Row],[1998]:[2008]])</f>
        <v>0.45494321990038883</v>
      </c>
    </row>
    <row r="10" spans="1:23" x14ac:dyDescent="0.35">
      <c r="A10" s="2" t="s">
        <v>8</v>
      </c>
      <c r="K10">
        <v>7.03</v>
      </c>
      <c r="L10">
        <v>6.96</v>
      </c>
      <c r="M10">
        <v>7.95</v>
      </c>
      <c r="N10">
        <v>8.44</v>
      </c>
      <c r="O10">
        <v>7.48</v>
      </c>
      <c r="P10">
        <v>8.2899999999999991</v>
      </c>
      <c r="Q10">
        <v>8.2899999999999991</v>
      </c>
      <c r="R10">
        <v>8.01</v>
      </c>
      <c r="S10">
        <v>7.96</v>
      </c>
      <c r="T10">
        <v>7.7</v>
      </c>
      <c r="V10">
        <f>AVERAGE(Table13[[#This Row],[1989]:[2008]])</f>
        <v>7.8109999999999999</v>
      </c>
      <c r="W10">
        <f>_xlfn.STDEV.S(Table13[[#This Row],[1998]:[2008]])</f>
        <v>0.51550299061531446</v>
      </c>
    </row>
    <row r="11" spans="1:23" x14ac:dyDescent="0.35">
      <c r="A11" s="2" t="s">
        <v>9</v>
      </c>
      <c r="K11">
        <v>7.12</v>
      </c>
      <c r="L11">
        <v>6.69</v>
      </c>
      <c r="M11">
        <v>5.85</v>
      </c>
      <c r="N11">
        <v>6.84</v>
      </c>
      <c r="O11">
        <v>5.16</v>
      </c>
      <c r="P11">
        <v>6.65</v>
      </c>
      <c r="Q11">
        <v>6.22</v>
      </c>
      <c r="R11">
        <v>6.96</v>
      </c>
      <c r="S11">
        <v>6.56</v>
      </c>
      <c r="T11">
        <v>6.22</v>
      </c>
      <c r="V11">
        <f>AVERAGE(Table13[[#This Row],[1989]:[2008]])</f>
        <v>6.4270000000000014</v>
      </c>
      <c r="W11">
        <f>_xlfn.STDEV.S(Table13[[#This Row],[1998]:[2008]])</f>
        <v>0.5864592436345808</v>
      </c>
    </row>
    <row r="12" spans="1:23" x14ac:dyDescent="0.35">
      <c r="A12" s="2" t="s">
        <v>10</v>
      </c>
      <c r="K12">
        <v>5.57</v>
      </c>
      <c r="L12">
        <v>6.18</v>
      </c>
      <c r="M12">
        <v>6.09</v>
      </c>
      <c r="N12">
        <v>5.77</v>
      </c>
      <c r="O12">
        <v>5.78</v>
      </c>
      <c r="P12">
        <v>5.85</v>
      </c>
      <c r="Q12">
        <v>5.12</v>
      </c>
      <c r="R12">
        <v>6.17</v>
      </c>
      <c r="S12">
        <v>6.08</v>
      </c>
      <c r="T12">
        <v>6.19</v>
      </c>
      <c r="V12">
        <f>AVERAGE(Table13[[#This Row],[1989]:[2008]])</f>
        <v>5.88</v>
      </c>
      <c r="W12">
        <f>_xlfn.STDEV.S(Table13[[#This Row],[1998]:[2008]])</f>
        <v>0.34172763683638135</v>
      </c>
    </row>
    <row r="13" spans="1:23" x14ac:dyDescent="0.35">
      <c r="A13" s="1" t="s">
        <v>11</v>
      </c>
      <c r="K13">
        <v>4.95</v>
      </c>
      <c r="L13">
        <v>5.55</v>
      </c>
      <c r="M13">
        <v>4.97</v>
      </c>
      <c r="N13">
        <v>5.0199999999999996</v>
      </c>
      <c r="O13">
        <v>4.3600000000000003</v>
      </c>
      <c r="P13">
        <v>4.66</v>
      </c>
      <c r="Q13">
        <v>4.8099999999999996</v>
      </c>
      <c r="R13">
        <v>5.23</v>
      </c>
      <c r="S13">
        <v>5.31</v>
      </c>
      <c r="T13">
        <v>5.7</v>
      </c>
      <c r="V13">
        <f>AVERAGE(Table13[[#This Row],[1989]:[2008]])</f>
        <v>5.056</v>
      </c>
      <c r="W13">
        <f>_xlfn.STDEV.S(Table13[[#This Row],[1998]:[2008]])</f>
        <v>0.40486486085551499</v>
      </c>
    </row>
    <row r="14" spans="1:23" x14ac:dyDescent="0.35">
      <c r="A14" s="1" t="s">
        <v>36</v>
      </c>
      <c r="K14">
        <f>AVERAGE(K2:K13)</f>
        <v>6.5274999999999999</v>
      </c>
      <c r="M14">
        <f t="shared" ref="M14:T14" si="0">AVERAGE(M2:M13)</f>
        <v>7.0508333333333333</v>
      </c>
      <c r="N14">
        <f t="shared" si="0"/>
        <v>7.0058333333333325</v>
      </c>
      <c r="O14">
        <f t="shared" si="0"/>
        <v>6.8691666666666658</v>
      </c>
      <c r="P14">
        <f t="shared" si="0"/>
        <v>6.8916666666666657</v>
      </c>
      <c r="Q14">
        <f t="shared" si="0"/>
        <v>6.9333333333333336</v>
      </c>
      <c r="R14">
        <f t="shared" si="0"/>
        <v>6.6916666666666664</v>
      </c>
      <c r="S14">
        <f t="shared" si="0"/>
        <v>6.9125000000000005</v>
      </c>
      <c r="T14">
        <f t="shared" si="0"/>
        <v>6.9349999999999996</v>
      </c>
      <c r="V14">
        <f>AVERAGE(Table13[[#This Row],[1989]:[2008]])</f>
        <v>6.868611111111111</v>
      </c>
      <c r="W14">
        <f>_xlfn.STDEV.S(Table13[[#This Row],[1998]:[2008]])</f>
        <v>0.1623097176525313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14"/>
  <sheetViews>
    <sheetView workbookViewId="0">
      <selection activeCell="T31" sqref="T31"/>
    </sheetView>
  </sheetViews>
  <sheetFormatPr defaultRowHeight="14.5" x14ac:dyDescent="0.35"/>
  <cols>
    <col min="1" max="1" width="11" customWidth="1"/>
  </cols>
  <sheetData>
    <row r="1" spans="1:23" x14ac:dyDescent="0.35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19</v>
      </c>
      <c r="I1" s="3" t="s">
        <v>20</v>
      </c>
      <c r="J1" s="3" t="s">
        <v>21</v>
      </c>
      <c r="K1" s="3" t="s">
        <v>22</v>
      </c>
      <c r="L1" s="3" t="s">
        <v>23</v>
      </c>
      <c r="M1" s="3" t="s">
        <v>24</v>
      </c>
      <c r="N1" s="3" t="s">
        <v>25</v>
      </c>
      <c r="O1" s="3" t="s">
        <v>26</v>
      </c>
      <c r="P1" s="3" t="s">
        <v>27</v>
      </c>
      <c r="Q1" s="3" t="s">
        <v>28</v>
      </c>
      <c r="R1" s="3" t="s">
        <v>29</v>
      </c>
      <c r="S1" s="3" t="s">
        <v>30</v>
      </c>
      <c r="T1" s="3" t="s">
        <v>31</v>
      </c>
      <c r="U1" s="3" t="s">
        <v>32</v>
      </c>
      <c r="V1" s="3" t="s">
        <v>34</v>
      </c>
      <c r="W1" s="4" t="s">
        <v>35</v>
      </c>
    </row>
    <row r="2" spans="1:23" x14ac:dyDescent="0.35">
      <c r="A2" s="2" t="s">
        <v>0</v>
      </c>
      <c r="B2">
        <v>4.08</v>
      </c>
      <c r="C2">
        <v>3.28</v>
      </c>
      <c r="D2">
        <v>4.3499999999999996</v>
      </c>
      <c r="E2">
        <v>3.11</v>
      </c>
      <c r="F2">
        <v>3.75</v>
      </c>
      <c r="G2">
        <v>3.92</v>
      </c>
      <c r="H2">
        <v>5.7</v>
      </c>
      <c r="I2">
        <v>4.79</v>
      </c>
      <c r="J2">
        <v>4.7</v>
      </c>
      <c r="K2">
        <v>4.5199999999999996</v>
      </c>
      <c r="L2">
        <v>4.8099999999999996</v>
      </c>
      <c r="M2">
        <v>4.1900000000000004</v>
      </c>
      <c r="N2">
        <v>5.42</v>
      </c>
      <c r="O2">
        <v>4.4400000000000004</v>
      </c>
      <c r="P2">
        <v>4.99</v>
      </c>
      <c r="Q2">
        <v>4.92</v>
      </c>
      <c r="R2">
        <v>4.46</v>
      </c>
      <c r="S2">
        <v>3.84</v>
      </c>
      <c r="T2">
        <v>5.19</v>
      </c>
      <c r="U2">
        <v>4.3</v>
      </c>
      <c r="V2">
        <f>AVERAGE(Table14[[#This Row],[1989]:[2008]])</f>
        <v>4.4379999999999997</v>
      </c>
      <c r="W2">
        <f>_xlfn.STDEV.S(Table14[[#This Row],[1989]:[Mean]])</f>
        <v>0.64876498055921972</v>
      </c>
    </row>
    <row r="3" spans="1:23" x14ac:dyDescent="0.35">
      <c r="A3" s="2" t="s">
        <v>1</v>
      </c>
      <c r="B3">
        <v>5.63</v>
      </c>
      <c r="C3">
        <v>4.72</v>
      </c>
      <c r="D3">
        <v>4.54</v>
      </c>
      <c r="E3">
        <v>2.33</v>
      </c>
      <c r="F3">
        <v>4.37</v>
      </c>
      <c r="G3">
        <v>5.65</v>
      </c>
      <c r="H3">
        <v>5.3</v>
      </c>
      <c r="I3">
        <v>4.1500000000000004</v>
      </c>
      <c r="J3">
        <v>6.29</v>
      </c>
      <c r="K3">
        <v>5.0599999999999996</v>
      </c>
      <c r="L3">
        <v>5</v>
      </c>
      <c r="M3">
        <v>6.15</v>
      </c>
      <c r="N3">
        <v>5.57</v>
      </c>
      <c r="O3">
        <v>5.58</v>
      </c>
      <c r="P3">
        <v>4.57</v>
      </c>
      <c r="Q3">
        <v>4.8499999999999996</v>
      </c>
      <c r="R3">
        <v>4.34</v>
      </c>
      <c r="S3">
        <v>3.95</v>
      </c>
      <c r="T3">
        <v>4.55</v>
      </c>
      <c r="U3">
        <v>5.67</v>
      </c>
      <c r="V3">
        <f>AVERAGE(Table14[[#This Row],[1989]:[2008]])</f>
        <v>4.9135</v>
      </c>
      <c r="W3">
        <f>_xlfn.STDEV.S(Table14[[#This Row],[1989]:[Mean]])</f>
        <v>0.87596960563709036</v>
      </c>
    </row>
    <row r="4" spans="1:23" x14ac:dyDescent="0.35">
      <c r="A4" s="2" t="s">
        <v>2</v>
      </c>
      <c r="B4">
        <v>5.97</v>
      </c>
      <c r="C4">
        <v>6.17</v>
      </c>
      <c r="D4">
        <v>4.2300000000000004</v>
      </c>
      <c r="E4">
        <v>3.85</v>
      </c>
      <c r="F4">
        <v>5.0999999999999996</v>
      </c>
      <c r="G4">
        <v>5.05</v>
      </c>
      <c r="H4">
        <v>6.92</v>
      </c>
      <c r="I4">
        <v>5.64</v>
      </c>
      <c r="J4">
        <v>4.68</v>
      </c>
      <c r="K4">
        <v>5.44</v>
      </c>
      <c r="L4">
        <v>6.48</v>
      </c>
      <c r="M4">
        <v>5.65</v>
      </c>
      <c r="N4">
        <v>6.84</v>
      </c>
      <c r="O4">
        <v>5.65</v>
      </c>
      <c r="P4">
        <v>5.0999999999999996</v>
      </c>
      <c r="Q4">
        <v>5.54</v>
      </c>
      <c r="R4">
        <v>5.93</v>
      </c>
      <c r="S4">
        <v>6.17</v>
      </c>
      <c r="T4">
        <v>5.32</v>
      </c>
      <c r="U4">
        <v>5.91</v>
      </c>
      <c r="V4">
        <f>AVERAGE(Table14[[#This Row],[1989]:[2008]])</f>
        <v>5.5820000000000007</v>
      </c>
      <c r="W4">
        <f>_xlfn.STDEV.S(Table14[[#This Row],[1989]:[Mean]])</f>
        <v>0.76622842547114789</v>
      </c>
    </row>
    <row r="5" spans="1:23" x14ac:dyDescent="0.35">
      <c r="A5" s="2" t="s">
        <v>3</v>
      </c>
      <c r="B5">
        <v>6.7</v>
      </c>
      <c r="C5">
        <v>5.17</v>
      </c>
      <c r="D5">
        <v>4.63</v>
      </c>
      <c r="E5">
        <v>5.18</v>
      </c>
      <c r="F5">
        <v>6.64</v>
      </c>
      <c r="G5">
        <v>6.16</v>
      </c>
      <c r="H5">
        <v>7.12</v>
      </c>
      <c r="I5">
        <v>6.24</v>
      </c>
      <c r="J5">
        <v>5.85</v>
      </c>
      <c r="K5">
        <v>7.18</v>
      </c>
      <c r="L5">
        <v>7.05</v>
      </c>
      <c r="M5">
        <v>6.27</v>
      </c>
      <c r="N5">
        <v>6.2</v>
      </c>
      <c r="O5">
        <v>5.47</v>
      </c>
      <c r="P5">
        <v>5.51</v>
      </c>
      <c r="Q5">
        <v>6.4</v>
      </c>
      <c r="R5">
        <v>5.52</v>
      </c>
      <c r="S5">
        <v>4.88</v>
      </c>
      <c r="T5">
        <v>5.38</v>
      </c>
      <c r="U5">
        <v>6.09</v>
      </c>
      <c r="V5">
        <f>AVERAGE(Table14[[#This Row],[1989]:[2008]])</f>
        <v>5.9820000000000002</v>
      </c>
      <c r="W5">
        <f>_xlfn.STDEV.S(Table14[[#This Row],[1989]:[Mean]])</f>
        <v>0.72998356145874488</v>
      </c>
    </row>
    <row r="6" spans="1:23" x14ac:dyDescent="0.35">
      <c r="A6" s="2" t="s">
        <v>4</v>
      </c>
      <c r="B6">
        <v>7.62</v>
      </c>
      <c r="C6">
        <v>8.41</v>
      </c>
      <c r="D6">
        <v>5.86</v>
      </c>
      <c r="E6">
        <v>5.68</v>
      </c>
      <c r="F6">
        <v>5.29</v>
      </c>
      <c r="G6">
        <v>7.96</v>
      </c>
      <c r="H6">
        <v>7.88</v>
      </c>
      <c r="I6">
        <v>7.65</v>
      </c>
      <c r="J6">
        <v>8.5299999999999994</v>
      </c>
      <c r="K6">
        <v>6.57</v>
      </c>
      <c r="L6">
        <v>7.58</v>
      </c>
      <c r="M6">
        <v>8.85</v>
      </c>
      <c r="N6">
        <v>7.72</v>
      </c>
      <c r="O6">
        <v>8.4700000000000006</v>
      </c>
      <c r="P6">
        <v>6.56</v>
      </c>
      <c r="Q6">
        <v>6.73</v>
      </c>
      <c r="R6">
        <v>7.68</v>
      </c>
      <c r="S6">
        <v>7.94</v>
      </c>
      <c r="T6">
        <v>6.82</v>
      </c>
      <c r="U6">
        <v>8.6</v>
      </c>
      <c r="V6">
        <f>AVERAGE(Table14[[#This Row],[1989]:[2008]])</f>
        <v>7.419999999999999</v>
      </c>
      <c r="W6">
        <f>_xlfn.STDEV.S(Table14[[#This Row],[1989]:[Mean]])</f>
        <v>1.0024470060806365</v>
      </c>
    </row>
    <row r="7" spans="1:23" x14ac:dyDescent="0.35">
      <c r="A7" s="2" t="s">
        <v>5</v>
      </c>
      <c r="B7">
        <v>9.24</v>
      </c>
      <c r="C7">
        <v>9.1999999999999993</v>
      </c>
      <c r="D7">
        <v>8.58</v>
      </c>
      <c r="E7">
        <v>7.48</v>
      </c>
      <c r="F7">
        <v>9.0299999999999994</v>
      </c>
      <c r="G7">
        <v>9.2100000000000009</v>
      </c>
      <c r="H7">
        <v>9.39</v>
      </c>
      <c r="I7">
        <v>9.9700000000000006</v>
      </c>
      <c r="J7">
        <v>9.44</v>
      </c>
      <c r="K7">
        <v>9.51</v>
      </c>
      <c r="L7">
        <v>9.14</v>
      </c>
      <c r="M7">
        <v>10.24</v>
      </c>
      <c r="N7">
        <v>9.75</v>
      </c>
      <c r="O7">
        <v>9.8000000000000007</v>
      </c>
      <c r="P7">
        <v>9.7200000000000006</v>
      </c>
      <c r="Q7">
        <v>9.59</v>
      </c>
      <c r="R7">
        <v>8.75</v>
      </c>
      <c r="S7">
        <v>9.1</v>
      </c>
      <c r="T7">
        <v>8.91</v>
      </c>
      <c r="U7">
        <v>9.41</v>
      </c>
      <c r="V7">
        <f>AVERAGE(Table14[[#This Row],[1989]:[2008]])</f>
        <v>9.2729999999999997</v>
      </c>
      <c r="W7">
        <f>_xlfn.STDEV.S(Table14[[#This Row],[1989]:[Mean]])</f>
        <v>0.57273117603287504</v>
      </c>
    </row>
    <row r="8" spans="1:23" x14ac:dyDescent="0.35">
      <c r="A8" s="2" t="s">
        <v>6</v>
      </c>
      <c r="B8">
        <v>9.4600000000000009</v>
      </c>
      <c r="C8">
        <v>9.08</v>
      </c>
      <c r="D8">
        <v>8.07</v>
      </c>
      <c r="E8">
        <v>8.27</v>
      </c>
      <c r="F8">
        <v>8.94</v>
      </c>
      <c r="G8">
        <v>9.23</v>
      </c>
      <c r="H8">
        <v>9</v>
      </c>
      <c r="I8">
        <v>7.95</v>
      </c>
      <c r="J8">
        <v>9.4600000000000009</v>
      </c>
      <c r="K8">
        <v>9.7200000000000006</v>
      </c>
      <c r="L8">
        <v>9.07</v>
      </c>
      <c r="M8">
        <v>7.97</v>
      </c>
      <c r="N8">
        <v>9.3800000000000008</v>
      </c>
      <c r="O8">
        <v>9.08</v>
      </c>
      <c r="P8">
        <v>9.6199999999999992</v>
      </c>
      <c r="Q8">
        <v>9.33</v>
      </c>
      <c r="R8">
        <v>9.2799999999999994</v>
      </c>
      <c r="S8">
        <v>8.86</v>
      </c>
      <c r="T8">
        <v>9.2200000000000006</v>
      </c>
      <c r="U8">
        <v>9.4600000000000009</v>
      </c>
      <c r="V8">
        <f>AVERAGE(Table14[[#This Row],[1989]:[2008]])</f>
        <v>9.0224999999999991</v>
      </c>
      <c r="W8">
        <f>_xlfn.STDEV.S(Table14[[#This Row],[1989]:[Mean]])</f>
        <v>0.52737913307221429</v>
      </c>
    </row>
    <row r="9" spans="1:23" x14ac:dyDescent="0.35">
      <c r="A9" s="2" t="s">
        <v>7</v>
      </c>
      <c r="B9">
        <v>8.5299999999999994</v>
      </c>
      <c r="C9">
        <v>8.26</v>
      </c>
      <c r="D9">
        <v>7.56</v>
      </c>
      <c r="E9">
        <v>7.92</v>
      </c>
      <c r="F9">
        <v>8.3000000000000007</v>
      </c>
      <c r="G9">
        <v>8.94</v>
      </c>
      <c r="H9">
        <v>8.8800000000000008</v>
      </c>
      <c r="I9">
        <v>8.5299999999999994</v>
      </c>
      <c r="J9">
        <v>8.69</v>
      </c>
      <c r="K9">
        <v>8.1300000000000008</v>
      </c>
      <c r="L9">
        <v>8.6300000000000008</v>
      </c>
      <c r="M9">
        <v>8.2200000000000006</v>
      </c>
      <c r="N9">
        <v>8.06</v>
      </c>
      <c r="O9">
        <v>8.49</v>
      </c>
      <c r="P9">
        <v>8.44</v>
      </c>
      <c r="Q9">
        <v>8.91</v>
      </c>
      <c r="R9">
        <v>8.2100000000000009</v>
      </c>
      <c r="S9">
        <v>8.77</v>
      </c>
      <c r="T9">
        <v>8.82</v>
      </c>
      <c r="U9">
        <v>8.0299999999999994</v>
      </c>
      <c r="V9">
        <f>AVERAGE(Table14[[#This Row],[1989]:[2008]])</f>
        <v>8.4160000000000004</v>
      </c>
      <c r="W9">
        <f>_xlfn.STDEV.S(Table14[[#This Row],[1989]:[Mean]])</f>
        <v>0.36264859023578178</v>
      </c>
    </row>
    <row r="10" spans="1:23" x14ac:dyDescent="0.35">
      <c r="A10" s="2" t="s">
        <v>8</v>
      </c>
      <c r="B10">
        <v>8</v>
      </c>
      <c r="C10">
        <v>6.46</v>
      </c>
      <c r="D10">
        <v>6.65</v>
      </c>
      <c r="E10">
        <v>6.84</v>
      </c>
      <c r="F10">
        <v>7.77</v>
      </c>
      <c r="G10">
        <v>6.98</v>
      </c>
      <c r="H10">
        <v>7.34</v>
      </c>
      <c r="I10">
        <v>7.76</v>
      </c>
      <c r="J10">
        <v>8.0500000000000007</v>
      </c>
      <c r="K10">
        <v>7.16</v>
      </c>
      <c r="L10">
        <v>8.02</v>
      </c>
      <c r="M10">
        <v>7.71</v>
      </c>
      <c r="N10">
        <v>7.84</v>
      </c>
      <c r="O10">
        <v>7.5</v>
      </c>
      <c r="P10">
        <v>8.1199999999999992</v>
      </c>
      <c r="Q10">
        <v>7.58</v>
      </c>
      <c r="R10">
        <v>7.53</v>
      </c>
      <c r="S10">
        <v>7.43</v>
      </c>
      <c r="T10">
        <v>7</v>
      </c>
      <c r="U10">
        <v>6.48</v>
      </c>
      <c r="V10">
        <f>AVERAGE(Table14[[#This Row],[1989]:[2008]])</f>
        <v>7.4109999999999996</v>
      </c>
      <c r="W10">
        <f>_xlfn.STDEV.S(Table14[[#This Row],[1989]:[Mean]])</f>
        <v>0.51492620830561708</v>
      </c>
    </row>
    <row r="11" spans="1:23" x14ac:dyDescent="0.35">
      <c r="A11" s="2" t="s">
        <v>9</v>
      </c>
      <c r="B11">
        <v>6.15</v>
      </c>
      <c r="C11">
        <v>5.32</v>
      </c>
      <c r="D11">
        <v>4.93</v>
      </c>
      <c r="E11">
        <v>6.13</v>
      </c>
      <c r="F11">
        <v>5.94</v>
      </c>
      <c r="G11">
        <v>5.53</v>
      </c>
      <c r="H11">
        <v>7.09</v>
      </c>
      <c r="I11">
        <v>6.99</v>
      </c>
      <c r="J11">
        <v>5.85</v>
      </c>
      <c r="K11">
        <v>7.17</v>
      </c>
      <c r="L11">
        <v>6.29</v>
      </c>
      <c r="M11">
        <v>5.53</v>
      </c>
      <c r="N11">
        <v>6.2</v>
      </c>
      <c r="O11">
        <v>4.88</v>
      </c>
      <c r="P11">
        <v>6.18</v>
      </c>
      <c r="Q11">
        <v>5.86</v>
      </c>
      <c r="R11">
        <v>6.27</v>
      </c>
      <c r="S11">
        <v>6.16</v>
      </c>
      <c r="T11">
        <v>6.03</v>
      </c>
      <c r="U11">
        <v>5.6</v>
      </c>
      <c r="V11">
        <f>AVERAGE(Table14[[#This Row],[1989]:[2008]])</f>
        <v>6.0049999999999999</v>
      </c>
      <c r="W11">
        <f>_xlfn.STDEV.S(Table14[[#This Row],[1989]:[Mean]])</f>
        <v>0.60585064166013725</v>
      </c>
    </row>
    <row r="12" spans="1:23" x14ac:dyDescent="0.35">
      <c r="A12" s="2" t="s">
        <v>10</v>
      </c>
      <c r="B12">
        <v>5.87</v>
      </c>
      <c r="C12">
        <v>5.16</v>
      </c>
      <c r="D12">
        <v>5.12</v>
      </c>
      <c r="E12">
        <v>4.3899999999999997</v>
      </c>
      <c r="F12">
        <v>4.55</v>
      </c>
      <c r="G12">
        <v>4.49</v>
      </c>
      <c r="H12">
        <v>6.32</v>
      </c>
      <c r="I12">
        <v>5.17</v>
      </c>
      <c r="J12">
        <v>5.62</v>
      </c>
      <c r="K12">
        <v>5.51</v>
      </c>
      <c r="L12">
        <v>5.87</v>
      </c>
      <c r="M12">
        <v>5.98</v>
      </c>
      <c r="N12">
        <v>5.2</v>
      </c>
      <c r="O12">
        <v>5.48</v>
      </c>
      <c r="P12">
        <v>5.62</v>
      </c>
      <c r="Q12">
        <v>4.71</v>
      </c>
      <c r="R12">
        <v>5.66</v>
      </c>
      <c r="S12">
        <v>5.97</v>
      </c>
      <c r="T12">
        <v>6.02</v>
      </c>
      <c r="U12">
        <v>5.81</v>
      </c>
      <c r="V12">
        <f>AVERAGE(Table14[[#This Row],[1989]:[2008]])</f>
        <v>5.4260000000000002</v>
      </c>
      <c r="W12">
        <f>_xlfn.STDEV.S(Table14[[#This Row],[1989]:[Mean]])</f>
        <v>0.54530175132673098</v>
      </c>
    </row>
    <row r="13" spans="1:23" x14ac:dyDescent="0.35">
      <c r="A13" s="1" t="s">
        <v>11</v>
      </c>
      <c r="B13">
        <v>4.8</v>
      </c>
      <c r="C13">
        <v>5.23</v>
      </c>
      <c r="D13">
        <v>3.29</v>
      </c>
      <c r="E13">
        <v>3.42</v>
      </c>
      <c r="F13">
        <v>3.76</v>
      </c>
      <c r="G13">
        <v>4.75</v>
      </c>
      <c r="H13">
        <v>5.22</v>
      </c>
      <c r="I13">
        <v>5.56</v>
      </c>
      <c r="J13">
        <v>4.6100000000000003</v>
      </c>
      <c r="K13">
        <v>4.9000000000000004</v>
      </c>
      <c r="L13">
        <v>5.68</v>
      </c>
      <c r="M13">
        <v>4.4800000000000004</v>
      </c>
      <c r="N13">
        <v>4.7</v>
      </c>
      <c r="O13">
        <v>4.17</v>
      </c>
      <c r="P13">
        <v>4.66</v>
      </c>
      <c r="Q13">
        <v>5.04</v>
      </c>
      <c r="R13">
        <v>4.6500000000000004</v>
      </c>
      <c r="S13">
        <v>5.2</v>
      </c>
      <c r="T13">
        <v>5.58</v>
      </c>
      <c r="U13">
        <v>4.91</v>
      </c>
      <c r="V13">
        <f>AVERAGE(Table14[[#This Row],[1989]:[2008]])</f>
        <v>4.730500000000001</v>
      </c>
      <c r="W13">
        <f>_xlfn.STDEV.S(Table14[[#This Row],[1989]:[Mean]])</f>
        <v>0.64501530989581091</v>
      </c>
    </row>
    <row r="14" spans="1:23" x14ac:dyDescent="0.35">
      <c r="A14" s="1" t="s">
        <v>36</v>
      </c>
      <c r="B14">
        <f>AVERAGE(B2:B13)</f>
        <v>6.8375000000000012</v>
      </c>
      <c r="C14">
        <f t="shared" ref="C14:U14" si="0">AVERAGE(C2:C13)</f>
        <v>6.3716666666666661</v>
      </c>
      <c r="D14">
        <f t="shared" si="0"/>
        <v>5.6508333333333338</v>
      </c>
      <c r="E14">
        <f t="shared" si="0"/>
        <v>5.3833333333333329</v>
      </c>
      <c r="F14">
        <f t="shared" si="0"/>
        <v>6.12</v>
      </c>
      <c r="G14">
        <f t="shared" si="0"/>
        <v>6.4891666666666667</v>
      </c>
      <c r="H14">
        <f t="shared" si="0"/>
        <v>7.18</v>
      </c>
      <c r="I14">
        <f t="shared" si="0"/>
        <v>6.7</v>
      </c>
      <c r="J14">
        <f t="shared" si="0"/>
        <v>6.814166666666666</v>
      </c>
      <c r="K14">
        <f t="shared" si="0"/>
        <v>6.7391666666666685</v>
      </c>
      <c r="L14">
        <f t="shared" si="0"/>
        <v>6.9683333333333337</v>
      </c>
      <c r="M14">
        <f t="shared" si="0"/>
        <v>6.7700000000000005</v>
      </c>
      <c r="N14">
        <f t="shared" si="0"/>
        <v>6.9066666666666672</v>
      </c>
      <c r="O14">
        <f t="shared" si="0"/>
        <v>6.5841666666666656</v>
      </c>
      <c r="P14">
        <f t="shared" si="0"/>
        <v>6.5908333333333333</v>
      </c>
      <c r="Q14">
        <f t="shared" si="0"/>
        <v>6.6216666666666661</v>
      </c>
      <c r="R14">
        <f t="shared" si="0"/>
        <v>6.5233333333333334</v>
      </c>
      <c r="S14">
        <f t="shared" si="0"/>
        <v>6.5225000000000009</v>
      </c>
      <c r="T14">
        <f t="shared" si="0"/>
        <v>6.5699999999999994</v>
      </c>
      <c r="U14">
        <f t="shared" si="0"/>
        <v>6.689166666666666</v>
      </c>
      <c r="V14">
        <f>AVERAGE(Table14[[#This Row],[1989]:[2008]])</f>
        <v>6.5516249999999996</v>
      </c>
      <c r="W14">
        <f>_xlfn.STDEV.S(Table14[[#This Row],[1989]:[Mean]])</f>
        <v>0.41093832963583354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Arad</vt:lpstr>
      <vt:lpstr>Beersheba</vt:lpstr>
      <vt:lpstr>BesorFarm</vt:lpstr>
      <vt:lpstr>Eilat</vt:lpstr>
      <vt:lpstr>Haifa</vt:lpstr>
      <vt:lpstr>Hatzeva</vt:lpstr>
      <vt:lpstr>Jerusalem</vt:lpstr>
      <vt:lpstr>MitzpeRamon</vt:lpstr>
      <vt:lpstr>SedeBoqer</vt:lpstr>
      <vt:lpstr>Sedom</vt:lpstr>
      <vt:lpstr>TelAviv</vt:lpstr>
      <vt:lpstr>Yotvata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טל קורדובה</dc:creator>
  <cp:lastModifiedBy>talco</cp:lastModifiedBy>
  <dcterms:created xsi:type="dcterms:W3CDTF">2021-08-29T07:39:05Z</dcterms:created>
  <dcterms:modified xsi:type="dcterms:W3CDTF">2021-09-20T19:30:13Z</dcterms:modified>
</cp:coreProperties>
</file>