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Kristen/Documents/Experiments/2018/11.12.18 Ribotag HPC-PFC projections/"/>
    </mc:Choice>
  </mc:AlternateContent>
  <xr:revisionPtr revIDLastSave="0" documentId="13_ncr:1_{4E539AA2-059C-354E-8940-E8E4E04D2BE7}" xr6:coauthVersionLast="36" xr6:coauthVersionMax="36" xr10:uidLastSave="{00000000-0000-0000-0000-000000000000}"/>
  <bookViews>
    <workbookView xWindow="11660" yWindow="720" windowWidth="37000" windowHeight="24420" firstSheet="8" activeTab="23" xr2:uid="{00000000-000D-0000-FFFF-FFFF00000000}"/>
  </bookViews>
  <sheets>
    <sheet name="Samples" sheetId="1" r:id="rId1"/>
    <sheet name="Round 1" sheetId="2" r:id="rId2"/>
    <sheet name="Round 2" sheetId="3" r:id="rId3"/>
    <sheet name="Ribogreen" sheetId="4" r:id="rId4"/>
    <sheet name="Plate Layout" sheetId="5" r:id="rId5"/>
    <sheet name="Ribogreen 1" sheetId="7" r:id="rId6"/>
    <sheet name="Ribogreen 2" sheetId="8" r:id="rId7"/>
    <sheet name="Nanodrop Report" sheetId="6" r:id="rId8"/>
    <sheet name="Summary and Normalization" sheetId="9" r:id="rId9"/>
    <sheet name="Ovation" sheetId="10" r:id="rId10"/>
    <sheet name="Nanodrop" sheetId="11" r:id="rId11"/>
    <sheet name="Normalization qPCR" sheetId="12" r:id="rId12"/>
    <sheet name="gapdh" sheetId="13" r:id="rId13"/>
    <sheet name="Cre" sheetId="14" r:id="rId14"/>
    <sheet name="eGfp (detects eBFP)" sheetId="15" r:id="rId15"/>
    <sheet name="eXfp" sheetId="16" r:id="rId16"/>
    <sheet name="SoLo IPs" sheetId="18" r:id="rId17"/>
    <sheet name="Barcode" sheetId="19" r:id="rId18"/>
    <sheet name="qPCR" sheetId="17" r:id="rId19"/>
    <sheet name="Library Amp I" sheetId="20" r:id="rId20"/>
    <sheet name="Library Amp II" sheetId="21" r:id="rId21"/>
    <sheet name="KAPA" sheetId="22" r:id="rId22"/>
    <sheet name="Bioanalyzer" sheetId="23" r:id="rId23"/>
    <sheet name="Summary For Martha" sheetId="24" r:id="rId24"/>
  </sheets>
  <definedNames>
    <definedName name="_xlnm.Print_Area" localSheetId="13">Cre!$A$1:$M$16</definedName>
    <definedName name="_xlnm.Print_Area" localSheetId="21">KAPA!$A$1:$M$34</definedName>
    <definedName name="_xlnm.Print_Area" localSheetId="20">'Library Amp II'!$A$1:$G$13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2" l="1"/>
  <c r="G3" i="21"/>
  <c r="G4" i="21"/>
  <c r="G5" i="21"/>
  <c r="G6" i="21"/>
  <c r="G7" i="21"/>
  <c r="G8" i="21"/>
  <c r="G9" i="21"/>
  <c r="G10" i="21"/>
  <c r="G11" i="21"/>
  <c r="G12" i="21"/>
  <c r="G13" i="21"/>
  <c r="G2" i="21"/>
  <c r="I3" i="20" l="1"/>
  <c r="I4" i="20"/>
  <c r="I5" i="20"/>
  <c r="I6" i="20"/>
  <c r="I7" i="20"/>
  <c r="I8" i="20"/>
  <c r="I9" i="20"/>
  <c r="I10" i="20"/>
  <c r="I11" i="20"/>
  <c r="I12" i="20"/>
  <c r="I13" i="20"/>
  <c r="I2" i="20"/>
  <c r="H3" i="20"/>
  <c r="H4" i="20"/>
  <c r="H5" i="20"/>
  <c r="H6" i="20"/>
  <c r="H7" i="20"/>
  <c r="H8" i="20"/>
  <c r="H9" i="20"/>
  <c r="H10" i="20"/>
  <c r="H11" i="20"/>
  <c r="H12" i="20"/>
  <c r="H13" i="20"/>
  <c r="H2" i="20"/>
  <c r="G3" i="20"/>
  <c r="G4" i="20"/>
  <c r="G5" i="20"/>
  <c r="G6" i="20"/>
  <c r="G7" i="20"/>
  <c r="G8" i="20"/>
  <c r="G9" i="20"/>
  <c r="G10" i="20"/>
  <c r="G11" i="20"/>
  <c r="G12" i="20"/>
  <c r="G13" i="20"/>
  <c r="G2" i="20"/>
  <c r="F19" i="18" l="1"/>
  <c r="F18" i="18"/>
  <c r="G18" i="18" l="1"/>
  <c r="H18" i="18" s="1"/>
  <c r="G19" i="18"/>
  <c r="H19" i="18" s="1"/>
  <c r="I163" i="16"/>
  <c r="F171" i="16"/>
  <c r="F170" i="16"/>
  <c r="F169" i="16"/>
  <c r="F167" i="16"/>
  <c r="F166" i="16"/>
  <c r="H171" i="16" s="1"/>
  <c r="I171" i="16" s="1"/>
  <c r="F163" i="16"/>
  <c r="F162" i="16"/>
  <c r="F161" i="16"/>
  <c r="F160" i="16"/>
  <c r="F159" i="16"/>
  <c r="H163" i="16" s="1"/>
  <c r="F158" i="16"/>
  <c r="H134" i="16"/>
  <c r="G134" i="16"/>
  <c r="F150" i="16"/>
  <c r="F149" i="16"/>
  <c r="F148" i="16"/>
  <c r="F147" i="16"/>
  <c r="F146" i="16"/>
  <c r="F145" i="16"/>
  <c r="F142" i="16"/>
  <c r="F141" i="16"/>
  <c r="F140" i="16"/>
  <c r="F139" i="16"/>
  <c r="F138" i="16"/>
  <c r="F137" i="16"/>
  <c r="H142" i="16" s="1"/>
  <c r="F134" i="16"/>
  <c r="F133" i="16"/>
  <c r="F132" i="16"/>
  <c r="F130" i="16"/>
  <c r="F129" i="16"/>
  <c r="F126" i="16"/>
  <c r="F125" i="16"/>
  <c r="F124" i="16"/>
  <c r="F123" i="16"/>
  <c r="F122" i="16"/>
  <c r="F121" i="16"/>
  <c r="H126" i="16" s="1"/>
  <c r="I126" i="16" s="1"/>
  <c r="E111" i="16"/>
  <c r="D111" i="16"/>
  <c r="E108" i="16"/>
  <c r="D108" i="16"/>
  <c r="E105" i="16"/>
  <c r="D105" i="16"/>
  <c r="E99" i="16"/>
  <c r="D99" i="16"/>
  <c r="E96" i="16"/>
  <c r="D96" i="16"/>
  <c r="E93" i="16"/>
  <c r="D93" i="16"/>
  <c r="E87" i="16"/>
  <c r="D87" i="16"/>
  <c r="E84" i="16"/>
  <c r="D84" i="16"/>
  <c r="E81" i="16"/>
  <c r="D81" i="16"/>
  <c r="E75" i="16"/>
  <c r="D75" i="16"/>
  <c r="E72" i="16"/>
  <c r="D72" i="16"/>
  <c r="E69" i="16"/>
  <c r="D69" i="16"/>
  <c r="E63" i="16"/>
  <c r="D63" i="16"/>
  <c r="E60" i="16"/>
  <c r="D60" i="16"/>
  <c r="E57" i="16"/>
  <c r="D57" i="16"/>
  <c r="E51" i="16"/>
  <c r="D51" i="16"/>
  <c r="E48" i="16"/>
  <c r="D48" i="16"/>
  <c r="E45" i="16"/>
  <c r="D45" i="16"/>
  <c r="E39" i="16"/>
  <c r="D39" i="16"/>
  <c r="E36" i="16"/>
  <c r="D36" i="16"/>
  <c r="E33" i="16"/>
  <c r="D33" i="16"/>
  <c r="E30" i="16"/>
  <c r="D30" i="16"/>
  <c r="E27" i="16"/>
  <c r="D27" i="16"/>
  <c r="E24" i="16"/>
  <c r="D24" i="16"/>
  <c r="E21" i="16"/>
  <c r="D21" i="16"/>
  <c r="C15" i="16"/>
  <c r="C14" i="16"/>
  <c r="C13" i="16"/>
  <c r="C12" i="16"/>
  <c r="F171" i="15"/>
  <c r="F170" i="15"/>
  <c r="F169" i="15"/>
  <c r="F168" i="15"/>
  <c r="H171" i="15" s="1"/>
  <c r="I171" i="15" s="1"/>
  <c r="F167" i="15"/>
  <c r="F166" i="15"/>
  <c r="F163" i="15"/>
  <c r="F162" i="15"/>
  <c r="F161" i="15"/>
  <c r="F160" i="15"/>
  <c r="F159" i="15"/>
  <c r="F158" i="15"/>
  <c r="H163" i="15" s="1"/>
  <c r="I163" i="15" s="1"/>
  <c r="F150" i="15"/>
  <c r="F149" i="15"/>
  <c r="F148" i="15"/>
  <c r="F147" i="15"/>
  <c r="F146" i="15"/>
  <c r="F145" i="15"/>
  <c r="G150" i="15" s="1"/>
  <c r="F142" i="15"/>
  <c r="F141" i="15"/>
  <c r="F140" i="15"/>
  <c r="F139" i="15"/>
  <c r="F138" i="15"/>
  <c r="G142" i="15" s="1"/>
  <c r="F137" i="15"/>
  <c r="H142" i="15" s="1"/>
  <c r="F134" i="15"/>
  <c r="F133" i="15"/>
  <c r="F132" i="15"/>
  <c r="F131" i="15"/>
  <c r="H134" i="15" s="1"/>
  <c r="I134" i="15" s="1"/>
  <c r="F130" i="15"/>
  <c r="F129" i="15"/>
  <c r="F126" i="15"/>
  <c r="F125" i="15"/>
  <c r="F124" i="15"/>
  <c r="F123" i="15"/>
  <c r="F122" i="15"/>
  <c r="F121" i="15"/>
  <c r="H126" i="15" s="1"/>
  <c r="I126" i="15" s="1"/>
  <c r="E111" i="15"/>
  <c r="D111" i="15"/>
  <c r="E108" i="15"/>
  <c r="D108" i="15"/>
  <c r="E105" i="15"/>
  <c r="D105" i="15"/>
  <c r="E99" i="15"/>
  <c r="D99" i="15"/>
  <c r="E96" i="15"/>
  <c r="D96" i="15"/>
  <c r="E93" i="15"/>
  <c r="D93" i="15"/>
  <c r="E87" i="15"/>
  <c r="D87" i="15"/>
  <c r="E84" i="15"/>
  <c r="D84" i="15"/>
  <c r="E81" i="15"/>
  <c r="D81" i="15"/>
  <c r="E75" i="15"/>
  <c r="D75" i="15"/>
  <c r="E72" i="15"/>
  <c r="D72" i="15"/>
  <c r="E69" i="15"/>
  <c r="D69" i="15"/>
  <c r="E63" i="15"/>
  <c r="D63" i="15"/>
  <c r="E60" i="15"/>
  <c r="D60" i="15"/>
  <c r="E57" i="15"/>
  <c r="D57" i="15"/>
  <c r="E51" i="15"/>
  <c r="D51" i="15"/>
  <c r="E48" i="15"/>
  <c r="D48" i="15"/>
  <c r="E45" i="15"/>
  <c r="D45" i="15"/>
  <c r="E39" i="15"/>
  <c r="D39" i="15"/>
  <c r="E36" i="15"/>
  <c r="D36" i="15"/>
  <c r="E33" i="15"/>
  <c r="D33" i="15"/>
  <c r="E30" i="15"/>
  <c r="D30" i="15"/>
  <c r="E27" i="15"/>
  <c r="D27" i="15"/>
  <c r="E24" i="15"/>
  <c r="D24" i="15"/>
  <c r="E21" i="15"/>
  <c r="D21" i="15"/>
  <c r="C15" i="15"/>
  <c r="C14" i="15"/>
  <c r="C13" i="15"/>
  <c r="C12" i="15"/>
  <c r="I163" i="14"/>
  <c r="I171" i="14"/>
  <c r="F171" i="14"/>
  <c r="F170" i="14"/>
  <c r="F169" i="14"/>
  <c r="F168" i="14"/>
  <c r="F167" i="14"/>
  <c r="H171" i="14" s="1"/>
  <c r="F166" i="14"/>
  <c r="G163" i="14"/>
  <c r="F163" i="14"/>
  <c r="F162" i="14"/>
  <c r="F161" i="14"/>
  <c r="F160" i="14"/>
  <c r="F159" i="14"/>
  <c r="F158" i="14"/>
  <c r="H163" i="14" s="1"/>
  <c r="G126" i="14"/>
  <c r="H126" i="14"/>
  <c r="G142" i="14"/>
  <c r="H142" i="14"/>
  <c r="J163" i="16" l="1"/>
  <c r="K171" i="16"/>
  <c r="J171" i="16"/>
  <c r="L171" i="16" s="1"/>
  <c r="G163" i="16"/>
  <c r="K163" i="16" s="1"/>
  <c r="G171" i="16"/>
  <c r="G150" i="16"/>
  <c r="I134" i="16"/>
  <c r="I142" i="16"/>
  <c r="G126" i="16"/>
  <c r="J126" i="16" s="1"/>
  <c r="H150" i="16"/>
  <c r="K134" i="16"/>
  <c r="G142" i="16"/>
  <c r="I142" i="15"/>
  <c r="K142" i="15"/>
  <c r="J142" i="15"/>
  <c r="L142" i="15" s="1"/>
  <c r="G126" i="15"/>
  <c r="J126" i="15" s="1"/>
  <c r="H150" i="15"/>
  <c r="I150" i="15" s="1"/>
  <c r="G163" i="15"/>
  <c r="K163" i="15" s="1"/>
  <c r="G134" i="15"/>
  <c r="K134" i="15" s="1"/>
  <c r="G171" i="15"/>
  <c r="K171" i="15" s="1"/>
  <c r="G171" i="14"/>
  <c r="K171" i="14" s="1"/>
  <c r="K163" i="14"/>
  <c r="J163" i="14"/>
  <c r="L163" i="14" s="1"/>
  <c r="F150" i="14"/>
  <c r="F149" i="14"/>
  <c r="F148" i="14"/>
  <c r="F147" i="14"/>
  <c r="F146" i="14"/>
  <c r="F145" i="14"/>
  <c r="I142" i="14"/>
  <c r="F142" i="14"/>
  <c r="F141" i="14"/>
  <c r="F140" i="14"/>
  <c r="F139" i="14"/>
  <c r="F138" i="14"/>
  <c r="F137" i="14"/>
  <c r="F134" i="14"/>
  <c r="F133" i="14"/>
  <c r="F132" i="14"/>
  <c r="F131" i="14"/>
  <c r="F130" i="14"/>
  <c r="H134" i="14" s="1"/>
  <c r="I134" i="14" s="1"/>
  <c r="F129" i="14"/>
  <c r="F122" i="14"/>
  <c r="F123" i="14"/>
  <c r="F124" i="14"/>
  <c r="F125" i="14"/>
  <c r="F126" i="14"/>
  <c r="F121" i="14"/>
  <c r="E111" i="14"/>
  <c r="D111" i="14"/>
  <c r="E108" i="14"/>
  <c r="D108" i="14"/>
  <c r="E105" i="14"/>
  <c r="D105" i="14"/>
  <c r="E99" i="14"/>
  <c r="D99" i="14"/>
  <c r="E96" i="14"/>
  <c r="D96" i="14"/>
  <c r="E93" i="14"/>
  <c r="D93" i="14"/>
  <c r="E87" i="14"/>
  <c r="D87" i="14"/>
  <c r="E84" i="14"/>
  <c r="D84" i="14"/>
  <c r="E81" i="14"/>
  <c r="D81" i="14"/>
  <c r="E75" i="14"/>
  <c r="D75" i="14"/>
  <c r="E72" i="14"/>
  <c r="D72" i="14"/>
  <c r="E69" i="14"/>
  <c r="D69" i="14"/>
  <c r="E63" i="14"/>
  <c r="D63" i="14"/>
  <c r="E60" i="14"/>
  <c r="D60" i="14"/>
  <c r="E57" i="14"/>
  <c r="D57" i="14"/>
  <c r="E51" i="14"/>
  <c r="D51" i="14"/>
  <c r="E48" i="14"/>
  <c r="D48" i="14"/>
  <c r="E45" i="14"/>
  <c r="D45" i="14"/>
  <c r="E39" i="14"/>
  <c r="D39" i="14"/>
  <c r="E36" i="14"/>
  <c r="D36" i="14"/>
  <c r="E33" i="14"/>
  <c r="D33" i="14"/>
  <c r="E30" i="14"/>
  <c r="D30" i="14"/>
  <c r="E27" i="14"/>
  <c r="D27" i="14"/>
  <c r="E24" i="14"/>
  <c r="D24" i="14"/>
  <c r="E21" i="14"/>
  <c r="D21" i="14"/>
  <c r="E109" i="13"/>
  <c r="D109" i="13"/>
  <c r="E106" i="13"/>
  <c r="D106" i="13"/>
  <c r="E103" i="13"/>
  <c r="D103" i="13"/>
  <c r="E97" i="13"/>
  <c r="D97" i="13"/>
  <c r="E94" i="13"/>
  <c r="D94" i="13"/>
  <c r="E91" i="13"/>
  <c r="D91" i="13"/>
  <c r="E85" i="13"/>
  <c r="D85" i="13"/>
  <c r="E82" i="13"/>
  <c r="D82" i="13"/>
  <c r="E79" i="13"/>
  <c r="D79" i="13"/>
  <c r="E73" i="13"/>
  <c r="D73" i="13"/>
  <c r="E70" i="13"/>
  <c r="D70" i="13"/>
  <c r="E67" i="13"/>
  <c r="D67" i="13"/>
  <c r="E61" i="13"/>
  <c r="D61" i="13"/>
  <c r="E58" i="13"/>
  <c r="D58" i="13"/>
  <c r="E55" i="13"/>
  <c r="D55" i="13"/>
  <c r="E49" i="13"/>
  <c r="D49" i="13"/>
  <c r="E46" i="13"/>
  <c r="D46" i="13"/>
  <c r="E43" i="13"/>
  <c r="D43" i="13"/>
  <c r="E37" i="13"/>
  <c r="D37" i="13"/>
  <c r="E34" i="13"/>
  <c r="D34" i="13"/>
  <c r="E28" i="13"/>
  <c r="D28" i="13"/>
  <c r="E31" i="13"/>
  <c r="D31" i="13"/>
  <c r="E25" i="13"/>
  <c r="D25" i="13"/>
  <c r="E22" i="13"/>
  <c r="D22" i="13"/>
  <c r="E19" i="13"/>
  <c r="D19" i="13"/>
  <c r="C14" i="14"/>
  <c r="C15" i="14"/>
  <c r="C13" i="14"/>
  <c r="C12" i="14"/>
  <c r="C13" i="13"/>
  <c r="C14" i="13"/>
  <c r="C1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" i="12"/>
  <c r="L163" i="16" l="1"/>
  <c r="M163" i="16" s="1"/>
  <c r="M171" i="16"/>
  <c r="I150" i="16"/>
  <c r="K150" i="16" s="1"/>
  <c r="J134" i="16"/>
  <c r="L134" i="16" s="1"/>
  <c r="M134" i="16" s="1"/>
  <c r="K126" i="16"/>
  <c r="L126" i="16" s="1"/>
  <c r="M126" i="16" s="1"/>
  <c r="K142" i="16"/>
  <c r="J142" i="16"/>
  <c r="J163" i="15"/>
  <c r="J134" i="15"/>
  <c r="L134" i="15" s="1"/>
  <c r="M171" i="15"/>
  <c r="L163" i="15"/>
  <c r="M163" i="15" s="1"/>
  <c r="J171" i="15"/>
  <c r="L171" i="15" s="1"/>
  <c r="K126" i="15"/>
  <c r="K150" i="15"/>
  <c r="J150" i="15"/>
  <c r="L150" i="15" s="1"/>
  <c r="M134" i="15"/>
  <c r="M142" i="15"/>
  <c r="J171" i="14"/>
  <c r="L171" i="14" s="1"/>
  <c r="M171" i="14" s="1"/>
  <c r="M163" i="14"/>
  <c r="G150" i="14"/>
  <c r="H150" i="14"/>
  <c r="I150" i="14" s="1"/>
  <c r="K142" i="14"/>
  <c r="G134" i="14"/>
  <c r="K134" i="14" s="1"/>
  <c r="I126" i="14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" i="10"/>
  <c r="G25" i="9"/>
  <c r="G24" i="9"/>
  <c r="H24" i="9" s="1"/>
  <c r="G23" i="9"/>
  <c r="G19" i="9"/>
  <c r="H19" i="9" s="1"/>
  <c r="G18" i="9"/>
  <c r="H25" i="9"/>
  <c r="H23" i="9"/>
  <c r="H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20" i="9"/>
  <c r="H21" i="9"/>
  <c r="H22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20" i="9"/>
  <c r="G21" i="9"/>
  <c r="G2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20" i="9"/>
  <c r="F21" i="9"/>
  <c r="F22" i="9"/>
  <c r="F2" i="9"/>
  <c r="J150" i="16" l="1"/>
  <c r="L142" i="16"/>
  <c r="L150" i="16"/>
  <c r="M150" i="16" s="1"/>
  <c r="M142" i="16"/>
  <c r="M150" i="15"/>
  <c r="L126" i="15"/>
  <c r="M126" i="15" s="1"/>
  <c r="K150" i="14"/>
  <c r="J150" i="14"/>
  <c r="L150" i="14" s="1"/>
  <c r="J142" i="14"/>
  <c r="L142" i="14" s="1"/>
  <c r="M142" i="14" s="1"/>
  <c r="J134" i="14"/>
  <c r="L134" i="14" s="1"/>
  <c r="M134" i="14" s="1"/>
  <c r="K126" i="14"/>
  <c r="J126" i="14"/>
  <c r="L126" i="14" s="1"/>
  <c r="S78" i="8"/>
  <c r="S79" i="8"/>
  <c r="S77" i="8"/>
  <c r="R77" i="8"/>
  <c r="Q79" i="8"/>
  <c r="R79" i="8" s="1"/>
  <c r="Q78" i="8"/>
  <c r="R78" i="8" s="1"/>
  <c r="Q77" i="8"/>
  <c r="U29" i="7"/>
  <c r="U30" i="7"/>
  <c r="U31" i="7"/>
  <c r="U32" i="7"/>
  <c r="U33" i="7"/>
  <c r="U34" i="7"/>
  <c r="U35" i="7"/>
  <c r="U36" i="7"/>
  <c r="U37" i="7"/>
  <c r="U38" i="7"/>
  <c r="U39" i="7"/>
  <c r="U28" i="7"/>
  <c r="S29" i="7"/>
  <c r="S30" i="7"/>
  <c r="S31" i="7"/>
  <c r="T31" i="7" s="1"/>
  <c r="S32" i="7"/>
  <c r="T32" i="7" s="1"/>
  <c r="S33" i="7"/>
  <c r="S34" i="7"/>
  <c r="S35" i="7"/>
  <c r="S36" i="7"/>
  <c r="T36" i="7" s="1"/>
  <c r="S37" i="7"/>
  <c r="S38" i="7"/>
  <c r="S39" i="7"/>
  <c r="S28" i="7"/>
  <c r="T28" i="7" s="1"/>
  <c r="T29" i="7"/>
  <c r="T30" i="7"/>
  <c r="T33" i="7"/>
  <c r="T34" i="7"/>
  <c r="T35" i="7"/>
  <c r="T37" i="7"/>
  <c r="T38" i="7"/>
  <c r="T39" i="7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M150" i="14" l="1"/>
  <c r="M126" i="14"/>
</calcChain>
</file>

<file path=xl/sharedStrings.xml><?xml version="1.0" encoding="utf-8"?>
<sst xmlns="http://schemas.openxmlformats.org/spreadsheetml/2006/main" count="2376" uniqueCount="421">
  <si>
    <t>CC#</t>
  </si>
  <si>
    <t>ET#</t>
  </si>
  <si>
    <t>Condition</t>
  </si>
  <si>
    <t>Surgery Date</t>
  </si>
  <si>
    <t>Retro Cre</t>
  </si>
  <si>
    <t>Syn Cre</t>
  </si>
  <si>
    <t>Ribotag Mice</t>
  </si>
  <si>
    <t>RetroCre</t>
  </si>
  <si>
    <t>DOB</t>
  </si>
  <si>
    <t>Collection Date</t>
  </si>
  <si>
    <t>Age at surgery</t>
  </si>
  <si>
    <t>Age at collection</t>
  </si>
  <si>
    <t>8 weeks</t>
  </si>
  <si>
    <t>9 weeks</t>
  </si>
  <si>
    <t>17 weeks</t>
  </si>
  <si>
    <t>Weeks for AAV to express</t>
  </si>
  <si>
    <t>5 weeks</t>
  </si>
  <si>
    <t>?</t>
  </si>
  <si>
    <t>11 weeks</t>
  </si>
  <si>
    <t>16 weeks</t>
  </si>
  <si>
    <t>Sample</t>
  </si>
  <si>
    <t>A</t>
  </si>
  <si>
    <t>B</t>
  </si>
  <si>
    <t>C</t>
  </si>
  <si>
    <t>D</t>
  </si>
  <si>
    <t>E</t>
  </si>
  <si>
    <t>F</t>
  </si>
  <si>
    <t>Age</t>
  </si>
  <si>
    <t>Weight</t>
  </si>
  <si>
    <t>G</t>
  </si>
  <si>
    <t>H</t>
  </si>
  <si>
    <t>I</t>
  </si>
  <si>
    <t>J</t>
  </si>
  <si>
    <t>K</t>
  </si>
  <si>
    <t>L</t>
  </si>
  <si>
    <t>TE</t>
  </si>
  <si>
    <t>100ng/mL RNA</t>
  </si>
  <si>
    <t>Total RNA (ng)</t>
  </si>
  <si>
    <t>Concentration (ng/ml)</t>
  </si>
  <si>
    <t>x3 TE</t>
  </si>
  <si>
    <t>x3 RNA</t>
  </si>
  <si>
    <t>A Input</t>
  </si>
  <si>
    <t>B Input</t>
  </si>
  <si>
    <t>C Input</t>
  </si>
  <si>
    <t>D Input</t>
  </si>
  <si>
    <t>E Input</t>
  </si>
  <si>
    <t>F Input</t>
  </si>
  <si>
    <t>G Input</t>
  </si>
  <si>
    <t>H Input</t>
  </si>
  <si>
    <t>I Input</t>
  </si>
  <si>
    <t>J Input</t>
  </si>
  <si>
    <t>K Input</t>
  </si>
  <si>
    <t>L Input</t>
  </si>
  <si>
    <t>A IP</t>
  </si>
  <si>
    <t>B IP</t>
  </si>
  <si>
    <t>C IP</t>
  </si>
  <si>
    <t>D IP</t>
  </si>
  <si>
    <t>E IP</t>
  </si>
  <si>
    <t>F IP</t>
  </si>
  <si>
    <t>G IP</t>
  </si>
  <si>
    <t>H IP</t>
  </si>
  <si>
    <t>I IP</t>
  </si>
  <si>
    <t>J IP</t>
  </si>
  <si>
    <t>K IP</t>
  </si>
  <si>
    <t>L IP</t>
  </si>
  <si>
    <t>Make 8mL of Ribogreen 1:2000 (7.996 mL TE and 4ul Ribogreen)</t>
  </si>
  <si>
    <t>Sample ID</t>
  </si>
  <si>
    <t>User ID</t>
  </si>
  <si>
    <t xml:space="preserve">Date </t>
  </si>
  <si>
    <t xml:space="preserve">Time </t>
  </si>
  <si>
    <t xml:space="preserve">ng/ul </t>
  </si>
  <si>
    <t xml:space="preserve">A260 </t>
  </si>
  <si>
    <t xml:space="preserve">A280 </t>
  </si>
  <si>
    <t xml:space="preserve">260/280 </t>
  </si>
  <si>
    <t xml:space="preserve">260/230 </t>
  </si>
  <si>
    <t xml:space="preserve">Constant </t>
  </si>
  <si>
    <t>Cursor Pos.</t>
  </si>
  <si>
    <t>Cursor abs.</t>
  </si>
  <si>
    <t>340 raw</t>
  </si>
  <si>
    <t>Default</t>
  </si>
  <si>
    <t>*this was weird because  I did A, L, G in a separte round (diff blanks) before this and A and G showed nothing but L was 177</t>
  </si>
  <si>
    <t>Maybe I had DNA setting on? Or maybe blank was funky? Not sure. But I checked with the Ribogreen standard of 100ng/ul and Nano seemed accurate</t>
  </si>
  <si>
    <t>Nanodrop for IP samples tha were outside standard curve on Ribogreen</t>
  </si>
  <si>
    <t>std ribogreen</t>
  </si>
  <si>
    <t>Software Version</t>
  </si>
  <si>
    <t>2.05.5</t>
  </si>
  <si>
    <t>Experiment File Path:</t>
  </si>
  <si>
    <t>C:\Users\Public\Documents\Experiments\1.2.18 pfc-hpc projections ribogreen 1.xpt</t>
  </si>
  <si>
    <t>Protocol File Path:</t>
  </si>
  <si>
    <t>C:\Users\Public\Documents\Protocols\7.10.15 Ribogreen Low KRM.prt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</si>
  <si>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</si>
  <si>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</si>
  <si>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</si>
  <si>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</si>
  <si>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</si>
  <si>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</si>
  <si>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</si>
  <si>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</si>
  <si>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</si>
  <si>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</si>
  <si>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</si>
  <si>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Corning 96 well flat bottom</t>
  </si>
  <si>
    <t>Read</t>
  </si>
  <si>
    <t>Fluorescence Endpoint</t>
  </si>
  <si>
    <t>Full Plate</t>
  </si>
  <si>
    <t>Filter Set 1</t>
  </si>
  <si>
    <t xml:space="preserve">    Excitation: 488,  Emission: 520</t>
  </si>
  <si>
    <t xml:space="preserve">    Optics: Top,  Gain: 100</t>
  </si>
  <si>
    <t>Light Source: Xenon Flash,  Lamp Energy: High</t>
  </si>
  <si>
    <t>Read Speed: Normal,  Delay: 100 msec,  Measurements/Data Point: 10</t>
  </si>
  <si>
    <t>Read Height: 7 mm</t>
  </si>
  <si>
    <t>Layout</t>
  </si>
  <si>
    <t>BLK</t>
  </si>
  <si>
    <t>SPL1</t>
  </si>
  <si>
    <t>SPL9</t>
  </si>
  <si>
    <t>SPL13</t>
  </si>
  <si>
    <t>SPL21</t>
  </si>
  <si>
    <t>Well ID</t>
  </si>
  <si>
    <t>Conc/Dil</t>
  </si>
  <si>
    <t>STD1</t>
  </si>
  <si>
    <t>SPL2</t>
  </si>
  <si>
    <t>SPL10</t>
  </si>
  <si>
    <t>SPL14</t>
  </si>
  <si>
    <t>SPL22</t>
  </si>
  <si>
    <t>STD2</t>
  </si>
  <si>
    <t>SPL3</t>
  </si>
  <si>
    <t>SPL11</t>
  </si>
  <si>
    <t>SPL15</t>
  </si>
  <si>
    <t>SPL23</t>
  </si>
  <si>
    <t>STD3</t>
  </si>
  <si>
    <t>SPL4</t>
  </si>
  <si>
    <t>SPL12</t>
  </si>
  <si>
    <t>SPL16</t>
  </si>
  <si>
    <t>SPL24</t>
  </si>
  <si>
    <t>STD4</t>
  </si>
  <si>
    <t>SPL5</t>
  </si>
  <si>
    <t>SPL17</t>
  </si>
  <si>
    <t>STD5</t>
  </si>
  <si>
    <t>SPL6</t>
  </si>
  <si>
    <t>SPL18</t>
  </si>
  <si>
    <t>STD6</t>
  </si>
  <si>
    <t>SPL7</t>
  </si>
  <si>
    <t>SPL19</t>
  </si>
  <si>
    <t>SPL8</t>
  </si>
  <si>
    <t>SPL20</t>
  </si>
  <si>
    <t>Results</t>
  </si>
  <si>
    <t>Actual Temperature:</t>
  </si>
  <si>
    <t>Blank 488,520</t>
  </si>
  <si>
    <t>&lt;0.125</t>
  </si>
  <si>
    <t>&gt;52.375</t>
  </si>
  <si>
    <t>[Concentration]</t>
  </si>
  <si>
    <t>StdCurve</t>
  </si>
  <si>
    <t>StdCurve Fitting Results</t>
  </si>
  <si>
    <t>Curve Name</t>
  </si>
  <si>
    <t>Curve Formula</t>
  </si>
  <si>
    <t>R2</t>
  </si>
  <si>
    <t>Fit F Prob</t>
  </si>
  <si>
    <t>Y=A*X+B</t>
  </si>
  <si>
    <t>?????</t>
  </si>
  <si>
    <t>C:\Users\Public\Documents\Experiments\1.2.18 pfc-hpc projections ribogreen 2.xpt</t>
  </si>
  <si>
    <t>STD7</t>
  </si>
  <si>
    <t>*Diluted 1:3</t>
  </si>
  <si>
    <t>*Used remaining standard and loaded 1/2 amount RNA (pipette 0.5 sample and 99.5)</t>
  </si>
  <si>
    <t>Ave ng/mL</t>
  </si>
  <si>
    <t>Ave ng/ul</t>
  </si>
  <si>
    <t>Total ng</t>
  </si>
  <si>
    <t>Input A</t>
  </si>
  <si>
    <t>Input B</t>
  </si>
  <si>
    <t>Input C</t>
  </si>
  <si>
    <t>Input D</t>
  </si>
  <si>
    <t>Input E</t>
  </si>
  <si>
    <t>Input F</t>
  </si>
  <si>
    <t>Input G</t>
  </si>
  <si>
    <t>Input H</t>
  </si>
  <si>
    <t>Input I</t>
  </si>
  <si>
    <t>Input J</t>
  </si>
  <si>
    <t>Input K</t>
  </si>
  <si>
    <t>Input L</t>
  </si>
  <si>
    <t>Total ng in Diluted</t>
  </si>
  <si>
    <t>Nanodrop</t>
  </si>
  <si>
    <t xml:space="preserve">Note: before running Ribogreen I nanodropped some random inputs to gauge how much to dilute.  </t>
  </si>
  <si>
    <t>Based on A, C, I I decided to dilute 1:3</t>
  </si>
  <si>
    <t>Concentration (ng/ul)</t>
  </si>
  <si>
    <t>IP A</t>
  </si>
  <si>
    <t>IP B</t>
  </si>
  <si>
    <t>IP C</t>
  </si>
  <si>
    <t>IP D</t>
  </si>
  <si>
    <t>IP E</t>
  </si>
  <si>
    <t>IP F</t>
  </si>
  <si>
    <t>IP G</t>
  </si>
  <si>
    <t>IP H</t>
  </si>
  <si>
    <t>IP I</t>
  </si>
  <si>
    <t>IP J</t>
  </si>
  <si>
    <t>IP K</t>
  </si>
  <si>
    <t>IP L</t>
  </si>
  <si>
    <t>Estimated Volume left</t>
  </si>
  <si>
    <t>IPC</t>
  </si>
  <si>
    <t>Method</t>
  </si>
  <si>
    <t>Ribogreen</t>
  </si>
  <si>
    <t>Ribogreen/Nanodrop</t>
  </si>
  <si>
    <t>ddW to add for 8.7 ng/ul</t>
  </si>
  <si>
    <t>ng in 3ul or 1ul</t>
  </si>
  <si>
    <t>Red blocks are only 1ul for normalization</t>
  </si>
  <si>
    <t>Check</t>
  </si>
  <si>
    <t>*Use 3ulfor normalization</t>
  </si>
  <si>
    <t xml:space="preserve"> RNA (25 ng)</t>
  </si>
  <si>
    <t>Water</t>
  </si>
  <si>
    <t>Sample #</t>
  </si>
  <si>
    <t>[Original] (ng/ul)</t>
  </si>
  <si>
    <t xml:space="preserve">[Normalized] </t>
  </si>
  <si>
    <t>*Normalize to 8.7 ng/ul</t>
  </si>
  <si>
    <t>ng in 2ul</t>
  </si>
  <si>
    <t>TE to add for 20 ng/ul</t>
  </si>
  <si>
    <t>gapdh</t>
  </si>
  <si>
    <t>1 rxn</t>
  </si>
  <si>
    <t>GEMM</t>
  </si>
  <si>
    <t>probe</t>
  </si>
  <si>
    <t>water</t>
  </si>
  <si>
    <t>cDNA</t>
  </si>
  <si>
    <t>Blank</t>
  </si>
  <si>
    <t>78rxn</t>
  </si>
  <si>
    <t>Cre</t>
  </si>
  <si>
    <t>SYBR</t>
  </si>
  <si>
    <t>primer</t>
  </si>
  <si>
    <t>Ave</t>
  </si>
  <si>
    <t>STD</t>
  </si>
  <si>
    <t>A1</t>
  </si>
  <si>
    <t>A2</t>
  </si>
  <si>
    <t>A3</t>
  </si>
  <si>
    <t/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</si>
  <si>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</si>
  <si>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</si>
  <si>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</si>
  <si>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</si>
  <si>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</si>
  <si>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</si>
  <si>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</si>
  <si>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</si>
  <si>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</si>
  <si>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</si>
  <si>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</si>
  <si>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</si>
  <si>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</si>
  <si>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</si>
  <si>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</si>
  <si>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</si>
  <si>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</si>
  <si>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</si>
  <si>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</si>
  <si>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</si>
  <si>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</si>
  <si>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</si>
  <si>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</si>
  <si>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</si>
  <si>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</si>
  <si>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</si>
  <si>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</si>
  <si>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</si>
  <si>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</si>
  <si>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</si>
  <si>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</si>
  <si>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</si>
  <si>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</si>
  <si>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</si>
  <si>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</si>
  <si>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</si>
  <si>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</si>
  <si>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</si>
  <si>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</si>
  <si>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</si>
  <si>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</si>
  <si>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</si>
  <si>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</si>
  <si>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</si>
  <si>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</si>
  <si>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</si>
  <si>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</si>
  <si>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</si>
  <si>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</si>
  <si>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</si>
  <si>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</si>
  <si>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</si>
  <si>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</si>
  <si>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</si>
  <si>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</si>
  <si>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</si>
  <si>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</si>
  <si>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</si>
  <si>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</si>
  <si>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</si>
  <si>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</si>
  <si>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</si>
  <si>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</si>
  <si>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</si>
  <si>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</si>
  <si>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</si>
  <si>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</si>
  <si>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</si>
  <si>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</si>
  <si>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</si>
  <si>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</si>
  <si>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</si>
  <si>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</si>
  <si>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</si>
  <si>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</si>
  <si>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</si>
  <si>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</si>
  <si>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</si>
  <si>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</si>
  <si>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</si>
  <si>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</si>
  <si>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</si>
  <si>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</si>
  <si>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</si>
  <si>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</si>
  <si>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</si>
  <si>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</si>
  <si>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</si>
  <si>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</si>
  <si>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</si>
  <si>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</si>
  <si>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</si>
  <si>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</si>
  <si>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Ct-gapdh</t>
  </si>
  <si>
    <t>Possibly with row 4 and 7 too?</t>
  </si>
  <si>
    <t>Looks like maybe something weird happened with this column?</t>
  </si>
  <si>
    <t>Ct-Cre</t>
  </si>
  <si>
    <t>dCt</t>
  </si>
  <si>
    <t>Comparing 2 Inputs (How much more Cre is there in Syn compared to retro-Syn (easier to plot this way than the reverse)</t>
  </si>
  <si>
    <t>eGfp</t>
  </si>
  <si>
    <t>primer 14977</t>
  </si>
  <si>
    <t>primer 14978</t>
  </si>
  <si>
    <t>Maybe consider excluding sample D?</t>
  </si>
  <si>
    <t>exfp</t>
  </si>
  <si>
    <t>primer egfpN-F</t>
  </si>
  <si>
    <t>primer exfp-R</t>
  </si>
  <si>
    <t>Ct-Gfp</t>
  </si>
  <si>
    <t xml:space="preserve"> RNA (8.7 ng)</t>
  </si>
  <si>
    <t>**Have to prepare new dilutions for IPA and IPG because there is only 0.5 mul left</t>
  </si>
  <si>
    <t xml:space="preserve">ng in 3ul </t>
  </si>
  <si>
    <t>*Note: Use normalized concentration samples prepared for Ovation kit</t>
  </si>
  <si>
    <t>Qubit4 ng/mL</t>
  </si>
  <si>
    <t>Qubit 4 ng/ul</t>
  </si>
  <si>
    <t>10 ng sample</t>
  </si>
  <si>
    <t>H20 to 8.5ul</t>
  </si>
  <si>
    <t>Dilute 1:2</t>
  </si>
  <si>
    <t>Dilute 2 ul of sample with 2 ul of resuspension buffer</t>
  </si>
  <si>
    <t>*Use 3ul of sample and 197 buffer/dye (1:66.67 dilution)</t>
  </si>
  <si>
    <t>IP A (13)</t>
  </si>
  <si>
    <t>IP G (19)</t>
  </si>
  <si>
    <t>Plate position</t>
  </si>
  <si>
    <t>Barcode Sequence</t>
  </si>
  <si>
    <t>CTTCCTTC </t>
  </si>
  <si>
    <t>ACCATCCT </t>
  </si>
  <si>
    <t>CGTCCATT </t>
  </si>
  <si>
    <t>AACTTGCC </t>
  </si>
  <si>
    <t>GTACACCT </t>
  </si>
  <si>
    <t>ACGAGAAC </t>
  </si>
  <si>
    <t>CGACCTAA </t>
  </si>
  <si>
    <t>TACATCGG </t>
  </si>
  <si>
    <t>ATCGTCTC </t>
  </si>
  <si>
    <t>CCAACACT </t>
  </si>
  <si>
    <t>TCTAGGAG </t>
  </si>
  <si>
    <t>CTCGAACA </t>
  </si>
  <si>
    <t>13 cyles for Library Amp I</t>
  </si>
  <si>
    <t>(cycle to 12 times…)</t>
  </si>
  <si>
    <t>ddH20 to add to 2ul of library to get 5 ng/ul</t>
  </si>
  <si>
    <t xml:space="preserve"> </t>
  </si>
  <si>
    <t>Standard 1</t>
  </si>
  <si>
    <t>Standard 2</t>
  </si>
  <si>
    <t>Standard 3</t>
  </si>
  <si>
    <t>Standard 4</t>
  </si>
  <si>
    <t>Standard 5</t>
  </si>
  <si>
    <t>Standard 6</t>
  </si>
  <si>
    <t>93 rxns</t>
  </si>
  <si>
    <t>KAPA Sybr/primer</t>
  </si>
  <si>
    <t>Ct</t>
  </si>
  <si>
    <t>diluted library</t>
  </si>
  <si>
    <t>-</t>
  </si>
  <si>
    <t>First make 1:100 Dilution of each library (A)</t>
  </si>
  <si>
    <t>Library</t>
  </si>
  <si>
    <t>Total</t>
  </si>
  <si>
    <t>1ul</t>
  </si>
  <si>
    <t>99ul</t>
  </si>
  <si>
    <t>100ul</t>
  </si>
  <si>
    <t>For 1:10,000 Samples (B)</t>
  </si>
  <si>
    <t>Make a 1:00 dilution of A</t>
  </si>
  <si>
    <t>For 1:100,000 Samples [C]</t>
  </si>
  <si>
    <t>Make a 1:10 dilution of B</t>
  </si>
  <si>
    <t>13B</t>
  </si>
  <si>
    <t>14B</t>
  </si>
  <si>
    <t>15B</t>
  </si>
  <si>
    <t>16B</t>
  </si>
  <si>
    <t>17B</t>
  </si>
  <si>
    <t>18B</t>
  </si>
  <si>
    <t>19B</t>
  </si>
  <si>
    <t>20B</t>
  </si>
  <si>
    <t>13C</t>
  </si>
  <si>
    <t>14C</t>
  </si>
  <si>
    <t>15C</t>
  </si>
  <si>
    <t>16C</t>
  </si>
  <si>
    <t>17C</t>
  </si>
  <si>
    <t>18C</t>
  </si>
  <si>
    <t>19C</t>
  </si>
  <si>
    <t>20C</t>
  </si>
  <si>
    <t>21B</t>
  </si>
  <si>
    <t>22B</t>
  </si>
  <si>
    <t>23B</t>
  </si>
  <si>
    <t>24B</t>
  </si>
  <si>
    <t>21C</t>
  </si>
  <si>
    <t>22C</t>
  </si>
  <si>
    <t>23C</t>
  </si>
  <si>
    <t>24C</t>
  </si>
  <si>
    <t>Note: Meant to run sample 24 on this run and totally forgot (just reran the bad samples from first run…)</t>
  </si>
  <si>
    <t>Ave frag sizes</t>
  </si>
  <si>
    <t>Assume 400</t>
  </si>
  <si>
    <t>Qubit ng/ul</t>
  </si>
  <si>
    <t>KAPA ng/ul</t>
  </si>
  <si>
    <t>KAPA nM</t>
  </si>
  <si>
    <t>Barcode Plate position</t>
  </si>
  <si>
    <t>Fragment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</si>
</sst>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2C2728"/>
      <name val="Helvetic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4" fontId="0" fillId="0" borderId="0" xfId="0" applyNumberFormat="1"/>
    <xf numFmtId="18" fontId="0" fillId="0" borderId="0" xfId="0" applyNumberFormat="1"/>
    <xf numFmtId="0" fontId="0" fillId="5" borderId="0" xfId="0" applyFill="1"/>
    <xf numFmtId="19" fontId="0" fillId="0" borderId="0" xfId="0" applyNumberFormat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6" borderId="2" xfId="0" applyFill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14" borderId="3" xfId="0" applyFont="1" applyFill="1" applyBorder="1" applyAlignment="1">
      <alignment horizontal="center" vertical="center" wrapText="1"/>
    </xf>
    <xf numFmtId="3" fontId="6" fillId="0" borderId="0" xfId="0" applyNumberFormat="1" applyFont="1" applyAlignment="1">
      <alignment horizontal="left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6" borderId="5" xfId="0" applyFont="1" applyFill="1" applyBorder="1" applyAlignment="1">
      <alignment horizontal="center" vertical="center" wrapText="1"/>
    </xf>
    <xf numFmtId="0" fontId="4" fillId="17" borderId="3" xfId="0" applyFont="1" applyFill="1" applyBorder="1" applyAlignment="1">
      <alignment horizontal="center" vertical="center" wrapText="1"/>
    </xf>
    <xf numFmtId="0" fontId="4" fillId="17" borderId="5" xfId="0" applyFont="1" applyFill="1" applyBorder="1" applyAlignment="1">
      <alignment horizontal="center" vertical="center" wrapText="1"/>
    </xf>
    <xf numFmtId="0" fontId="4" fillId="18" borderId="3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4" fillId="19" borderId="3" xfId="0" applyFont="1" applyFill="1" applyBorder="1" applyAlignment="1">
      <alignment horizontal="center" vertical="center" wrapText="1"/>
    </xf>
    <xf numFmtId="0" fontId="4" fillId="19" borderId="5" xfId="0" applyFont="1" applyFill="1" applyBorder="1" applyAlignment="1">
      <alignment horizontal="center" vertical="center" wrapText="1"/>
    </xf>
    <xf numFmtId="0" fontId="4" fillId="20" borderId="3" xfId="0" applyFont="1" applyFill="1" applyBorder="1" applyAlignment="1">
      <alignment horizontal="center" vertical="center" wrapText="1"/>
    </xf>
    <xf numFmtId="0" fontId="4" fillId="20" borderId="5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2" xfId="0" applyFont="1" applyBorder="1" applyAlignment="1">
      <alignment horizontal="center" vertical="center" wrapText="1"/>
    </xf>
    <xf numFmtId="0" fontId="4" fillId="21" borderId="3" xfId="0" applyFont="1" applyFill="1" applyBorder="1" applyAlignment="1">
      <alignment horizontal="center" vertical="center" wrapText="1"/>
    </xf>
    <xf numFmtId="0" fontId="4" fillId="21" borderId="5" xfId="0" applyFont="1" applyFill="1" applyBorder="1" applyAlignment="1">
      <alignment horizontal="center" vertical="center" wrapText="1"/>
    </xf>
    <xf numFmtId="0" fontId="4" fillId="22" borderId="3" xfId="0" applyFont="1" applyFill="1" applyBorder="1" applyAlignment="1">
      <alignment horizontal="center" vertical="center" wrapText="1"/>
    </xf>
    <xf numFmtId="0" fontId="4" fillId="22" borderId="5" xfId="0" applyFont="1" applyFill="1" applyBorder="1" applyAlignment="1">
      <alignment horizontal="center" vertical="center" wrapText="1"/>
    </xf>
    <xf numFmtId="0" fontId="0" fillId="0" borderId="1" xfId="0" applyFill="1" applyBorder="1"/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5" borderId="1" xfId="0" applyFill="1" applyBorder="1"/>
    <xf numFmtId="0" fontId="2" fillId="0" borderId="6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164" fontId="0" fillId="0" borderId="1" xfId="0" applyNumberFormat="1" applyBorder="1" applyAlignment="1">
      <alignment horizontal="center"/>
    </xf>
    <xf numFmtId="0" fontId="4" fillId="5" borderId="4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7" fillId="0" borderId="0" xfId="0" applyFont="1" applyFill="1" applyBorder="1"/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3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8" fillId="24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25" borderId="1" xfId="0" applyFill="1" applyBorder="1" applyAlignment="1">
      <alignment horizontal="center"/>
    </xf>
    <xf numFmtId="0" fontId="0" fillId="25" borderId="1" xfId="0" applyFont="1" applyFill="1" applyBorder="1" applyAlignment="1">
      <alignment horizontal="center"/>
    </xf>
    <xf numFmtId="0" fontId="0" fillId="25" borderId="1" xfId="0" applyFill="1" applyBorder="1"/>
    <xf numFmtId="0" fontId="0" fillId="25" borderId="0" xfId="0" applyFont="1" applyFill="1" applyBorder="1" applyAlignment="1">
      <alignment horizontal="center"/>
    </xf>
    <xf numFmtId="0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0" fontId="2" fillId="0" borderId="1" xfId="0" applyFont="1" applyFill="1" applyBorder="1"/>
    <xf numFmtId="0" fontId="0" fillId="0" borderId="0" xfId="0" applyNumberFormat="1" applyFill="1"/>
    <xf numFmtId="2" fontId="0" fillId="0" borderId="1" xfId="0" applyNumberFormat="1" applyBorder="1"/>
    <xf numFmtId="0" fontId="0" fillId="5" borderId="1" xfId="0" applyFill="1" applyBorder="1" applyAlignment="1">
      <alignment horizontal="center"/>
    </xf>
    <xf numFmtId="0" fontId="1" fillId="0" borderId="0" xfId="0" applyFont="1" applyFill="1"/>
    <xf numFmtId="2" fontId="0" fillId="5" borderId="0" xfId="0" applyNumberFormat="1" applyFill="1"/>
    <xf numFmtId="0" fontId="0" fillId="26" borderId="0" xfId="0" applyFill="1"/>
    <xf numFmtId="2" fontId="0" fillId="26" borderId="1" xfId="0" applyNumberFormat="1" applyFill="1" applyBorder="1"/>
    <xf numFmtId="2" fontId="0" fillId="26" borderId="0" xfId="0" applyNumberFormat="1" applyFill="1"/>
    <xf numFmtId="0" fontId="9" fillId="0" borderId="1" xfId="0" applyFont="1" applyBorder="1" applyAlignment="1">
      <alignment horizont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27" borderId="9" xfId="0" applyFont="1" applyFill="1" applyBorder="1"/>
    <xf numFmtId="0" fontId="10" fillId="28" borderId="1" xfId="0" applyFont="1" applyFill="1" applyBorder="1" applyAlignment="1">
      <alignment horizontal="center"/>
    </xf>
    <xf numFmtId="0" fontId="10" fillId="29" borderId="9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1" fillId="0" borderId="0" xfId="0" applyFont="1"/>
    <xf numFmtId="0" fontId="11" fillId="0" borderId="1" xfId="0" applyFont="1" applyBorder="1"/>
    <xf numFmtId="0" fontId="11" fillId="0" borderId="9" xfId="0" applyFont="1" applyBorder="1"/>
    <xf numFmtId="0" fontId="11" fillId="0" borderId="9" xfId="0" applyFont="1" applyBorder="1" applyAlignment="1">
      <alignment horizontal="center"/>
    </xf>
    <xf numFmtId="0" fontId="7" fillId="0" borderId="0" xfId="0" applyFont="1"/>
    <xf numFmtId="0" fontId="10" fillId="0" borderId="0" xfId="0" applyFont="1"/>
    <xf numFmtId="0" fontId="12" fillId="0" borderId="0" xfId="0" applyFont="1"/>
    <xf numFmtId="0" fontId="7" fillId="0" borderId="0" xfId="0" applyFont="1" applyAlignment="1">
      <alignment horizontal="left"/>
    </xf>
    <xf numFmtId="0" fontId="10" fillId="29" borderId="1" xfId="0" applyFont="1" applyFill="1" applyBorder="1" applyAlignment="1">
      <alignment horizontal="center"/>
    </xf>
    <xf numFmtId="0" fontId="7" fillId="25" borderId="1" xfId="0" applyFont="1" applyFill="1" applyBorder="1" applyAlignment="1">
      <alignment horizontal="center"/>
    </xf>
    <xf numFmtId="0" fontId="9" fillId="25" borderId="1" xfId="0" applyFont="1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7" fillId="30" borderId="1" xfId="0" applyFont="1" applyFill="1" applyBorder="1" applyAlignment="1">
      <alignment horizontal="center"/>
    </xf>
    <xf numFmtId="0" fontId="9" fillId="30" borderId="1" xfId="0" applyFont="1" applyFill="1" applyBorder="1" applyAlignment="1">
      <alignment horizontal="center"/>
    </xf>
    <xf numFmtId="0" fontId="0" fillId="3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1381125</xdr:colOff>
      <xdr:row>74</xdr:row>
      <xdr:rowOff>0</xdr:rowOff>
    </xdr:from>
    <xdr:to>
      <xdr:col>10</xdr:col>
      <xdr:colOff>571500</xdr:colOff>
      <xdr:row>101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3B6B60-0198-EF42-9DAD-2583C23BF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12471400"/>
          <a:ext cx="8639175" cy="51752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1381125</xdr:colOff>
      <xdr:row>74</xdr:row>
      <xdr:rowOff>0</xdr:rowOff>
    </xdr:from>
    <xdr:to>
      <xdr:col>10</xdr:col>
      <xdr:colOff>571500</xdr:colOff>
      <xdr:row>101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F6E13-794B-2A46-956E-F283C4182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12458700"/>
          <a:ext cx="8639175" cy="51752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10</xdr:row>
      <xdr:rowOff>63499</xdr:rowOff>
    </xdr:from>
    <xdr:to>
      <xdr:col>19</xdr:col>
      <xdr:colOff>165100</xdr:colOff>
      <xdr:row>46</xdr:row>
      <xdr:rowOff>152016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5FA96-5518-604F-9652-9D6A2F87BA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500" t="6958" r="16414" b="8642"/>
        <a:stretch/>
      </xdr:blipFill>
      <xdr:spPr>
        <a:xfrm>
          <a:off x="5448300" y="2082799"/>
          <a:ext cx="10401300" cy="6946517"/>
        </a:xfrm>
        <a:prstGeom prst="rect">
          <a:avLst/>
        </a:prstGeom>
      </xdr:spPr>
    </xdr:pic>
    <xdr:clientData/>
  </xdr:twoCellAnchor>
  <xdr:twoCellAnchor>
    <xdr:from>
      <xdr:col>12</xdr:col>
      <xdr:colOff>622300</xdr:colOff>
      <xdr:row>17</xdr:row>
      <xdr:rowOff>63500</xdr:rowOff>
    </xdr:from>
    <xdr:to>
      <xdr:col>12</xdr:col>
      <xdr:colOff>622300</xdr:colOff>
      <xdr:row>44</xdr:row>
      <xdr:rowOff>101600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577D620-9078-8B4F-B7D7-2FCE49CDFBB6}"/>
            </a:ext>
          </a:extLst>
        </xdr:cNvPr>
        <xdr:cNvCxnSpPr/>
      </xdr:nvCxnSpPr>
      <xdr:spPr>
        <a:xfrm>
          <a:off x="10528300" y="3416300"/>
          <a:ext cx="0" cy="5181600"/>
        </a:xfrm>
        <a:prstGeom prst="line">
          <a:avLst/>
        </a:prstGeom>
        <a:ln w="3492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2</xdr:row>
      <xdr:rowOff>139700</xdr:rowOff>
    </xdr:from>
    <xdr:to>
      <xdr:col>23</xdr:col>
      <xdr:colOff>419100</xdr:colOff>
      <xdr:row>40</xdr:row>
      <xdr:rowOff>49266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9990FD-58B7-7C46-9583-0A2526B99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47200" y="520700"/>
          <a:ext cx="10058400" cy="7148566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1</xdr:row>
      <xdr:rowOff>50800</xdr:rowOff>
    </xdr:from>
    <xdr:to>
      <xdr:col>10</xdr:col>
      <xdr:colOff>812800</xdr:colOff>
      <xdr:row>58</xdr:row>
      <xdr:rowOff>88184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B6B9E0-925F-854E-85F0-24C15D7C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" y="241300"/>
          <a:ext cx="8724900" cy="10895884"/>
        </a:xfrm>
        <a:prstGeom prst="rect">
          <a:avLst/>
        </a:prstGeom>
      </xdr:spPr>
    </xdr:pic>
    <xdr:clientData/>
  </xdr:twoCellAnchor>
  <xdr:twoCellAnchor>
    <xdr:from>
      <xdr:col>2</xdr:col>
      <xdr:colOff>457200</xdr:colOff>
      <xdr:row>27</xdr:row>
      <xdr:rowOff>25400</xdr:rowOff>
    </xdr:from>
    <xdr:to>
      <xdr:col>3</xdr:col>
      <xdr:colOff>50800</xdr:colOff>
      <xdr:row>28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CA9FC6-0842-6B49-A9BF-1BD8376796E3}"/>
            </a:ext>
          </a:extLst>
        </xdr:cNvPr>
        <xdr:cNvSpPr txBox="1"/>
      </xdr:nvSpPr>
      <xdr:spPr>
        <a:xfrm>
          <a:off x="2108200" y="5168900"/>
          <a:ext cx="4191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13</a:t>
          </a:r>
        </a:p>
      </xdr:txBody>
    </xdr:sp>
    <xdr:clientData/>
  </xdr:twoCellAnchor>
  <xdr:twoCellAnchor>
    <xdr:from>
      <xdr:col>0</xdr:col>
      <xdr:colOff>266700</xdr:colOff>
      <xdr:row>1</xdr:row>
      <xdr:rowOff>0</xdr:rowOff>
    </xdr:from>
    <xdr:to>
      <xdr:col>0</xdr:col>
      <xdr:colOff>685800</xdr:colOff>
      <xdr:row>2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14C646B-0016-F64D-89AA-1608519191D7}"/>
            </a:ext>
          </a:extLst>
        </xdr:cNvPr>
        <xdr:cNvSpPr txBox="1"/>
      </xdr:nvSpPr>
      <xdr:spPr>
        <a:xfrm>
          <a:off x="266700" y="190500"/>
          <a:ext cx="4191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13</a:t>
          </a:r>
        </a:p>
      </xdr:txBody>
    </xdr:sp>
    <xdr:clientData/>
  </xdr:twoCellAnchor>
  <xdr:twoCellAnchor>
    <xdr:from>
      <xdr:col>6</xdr:col>
      <xdr:colOff>76200</xdr:colOff>
      <xdr:row>26</xdr:row>
      <xdr:rowOff>139700</xdr:rowOff>
    </xdr:from>
    <xdr:to>
      <xdr:col>6</xdr:col>
      <xdr:colOff>495300</xdr:colOff>
      <xdr:row>27</xdr:row>
      <xdr:rowOff>177800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7DEC1CB-D185-A442-9766-347422454905}"/>
            </a:ext>
          </a:extLst>
        </xdr:cNvPr>
        <xdr:cNvSpPr txBox="1"/>
      </xdr:nvSpPr>
      <xdr:spPr>
        <a:xfrm>
          <a:off x="5029200" y="5092700"/>
          <a:ext cx="4191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14</a:t>
          </a:r>
        </a:p>
      </xdr:txBody>
    </xdr:sp>
    <xdr:clientData/>
  </xdr:twoCellAnchor>
  <xdr:twoCellAnchor>
    <xdr:from>
      <xdr:col>9</xdr:col>
      <xdr:colOff>431800</xdr:colOff>
      <xdr:row>26</xdr:row>
      <xdr:rowOff>101600</xdr:rowOff>
    </xdr:from>
    <xdr:to>
      <xdr:col>10</xdr:col>
      <xdr:colOff>25400</xdr:colOff>
      <xdr:row>27</xdr:row>
      <xdr:rowOff>139700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4D07F26-C647-6B47-BD59-85573BBF46A6}"/>
            </a:ext>
          </a:extLst>
        </xdr:cNvPr>
        <xdr:cNvSpPr txBox="1"/>
      </xdr:nvSpPr>
      <xdr:spPr>
        <a:xfrm>
          <a:off x="7861300" y="5054600"/>
          <a:ext cx="4191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15</a:t>
          </a:r>
        </a:p>
      </xdr:txBody>
    </xdr:sp>
    <xdr:clientData/>
  </xdr:twoCellAnchor>
  <xdr:twoCellAnchor>
    <xdr:from>
      <xdr:col>2</xdr:col>
      <xdr:colOff>609600</xdr:colOff>
      <xdr:row>35</xdr:row>
      <xdr:rowOff>50800</xdr:rowOff>
    </xdr:from>
    <xdr:to>
      <xdr:col>3</xdr:col>
      <xdr:colOff>203200</xdr:colOff>
      <xdr:row>36</xdr:row>
      <xdr:rowOff>88900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9CE5FA0-D67B-254B-8129-6A94BD521563}"/>
            </a:ext>
          </a:extLst>
        </xdr:cNvPr>
        <xdr:cNvSpPr txBox="1"/>
      </xdr:nvSpPr>
      <xdr:spPr>
        <a:xfrm>
          <a:off x="2260600" y="6718300"/>
          <a:ext cx="4191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16</a:t>
          </a:r>
        </a:p>
      </xdr:txBody>
    </xdr:sp>
    <xdr:clientData/>
  </xdr:twoCellAnchor>
  <xdr:twoCellAnchor>
    <xdr:from>
      <xdr:col>6</xdr:col>
      <xdr:colOff>139700</xdr:colOff>
      <xdr:row>35</xdr:row>
      <xdr:rowOff>25400</xdr:rowOff>
    </xdr:from>
    <xdr:to>
      <xdr:col>6</xdr:col>
      <xdr:colOff>558800</xdr:colOff>
      <xdr:row>36</xdr:row>
      <xdr:rowOff>63500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604D6F9-05D8-D548-8BF7-CD195053278B}"/>
            </a:ext>
          </a:extLst>
        </xdr:cNvPr>
        <xdr:cNvSpPr txBox="1"/>
      </xdr:nvSpPr>
      <xdr:spPr>
        <a:xfrm>
          <a:off x="5092700" y="6692900"/>
          <a:ext cx="4191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17</a:t>
          </a:r>
        </a:p>
      </xdr:txBody>
    </xdr:sp>
    <xdr:clientData/>
  </xdr:twoCellAnchor>
  <xdr:twoCellAnchor>
    <xdr:from>
      <xdr:col>9</xdr:col>
      <xdr:colOff>533400</xdr:colOff>
      <xdr:row>35</xdr:row>
      <xdr:rowOff>38100</xdr:rowOff>
    </xdr:from>
    <xdr:to>
      <xdr:col>10</xdr:col>
      <xdr:colOff>127000</xdr:colOff>
      <xdr:row>36</xdr:row>
      <xdr:rowOff>76200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3421035-A85A-0D4A-B0B3-C1C7D83E6675}"/>
            </a:ext>
          </a:extLst>
        </xdr:cNvPr>
        <xdr:cNvSpPr txBox="1"/>
      </xdr:nvSpPr>
      <xdr:spPr>
        <a:xfrm>
          <a:off x="7962900" y="6705600"/>
          <a:ext cx="4191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18</a:t>
          </a:r>
        </a:p>
      </xdr:txBody>
    </xdr:sp>
    <xdr:clientData/>
  </xdr:twoCellAnchor>
  <xdr:twoCellAnchor>
    <xdr:from>
      <xdr:col>2</xdr:col>
      <xdr:colOff>584200</xdr:colOff>
      <xdr:row>43</xdr:row>
      <xdr:rowOff>38100</xdr:rowOff>
    </xdr:from>
    <xdr:to>
      <xdr:col>3</xdr:col>
      <xdr:colOff>177800</xdr:colOff>
      <xdr:row>44</xdr:row>
      <xdr:rowOff>76200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05540DA-27B1-1641-A44B-A7CED209F2F3}"/>
            </a:ext>
          </a:extLst>
        </xdr:cNvPr>
        <xdr:cNvSpPr txBox="1"/>
      </xdr:nvSpPr>
      <xdr:spPr>
        <a:xfrm>
          <a:off x="2235200" y="8229600"/>
          <a:ext cx="4191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19</a:t>
          </a:r>
        </a:p>
      </xdr:txBody>
    </xdr:sp>
    <xdr:clientData/>
  </xdr:twoCellAnchor>
  <xdr:twoCellAnchor>
    <xdr:from>
      <xdr:col>6</xdr:col>
      <xdr:colOff>241300</xdr:colOff>
      <xdr:row>43</xdr:row>
      <xdr:rowOff>0</xdr:rowOff>
    </xdr:from>
    <xdr:to>
      <xdr:col>6</xdr:col>
      <xdr:colOff>660400</xdr:colOff>
      <xdr:row>44</xdr:row>
      <xdr:rowOff>38100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11B2086-D4C3-AF44-919A-7286A59D7F1D}"/>
            </a:ext>
          </a:extLst>
        </xdr:cNvPr>
        <xdr:cNvSpPr txBox="1"/>
      </xdr:nvSpPr>
      <xdr:spPr>
        <a:xfrm>
          <a:off x="5194300" y="8191500"/>
          <a:ext cx="4191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20</a:t>
          </a:r>
        </a:p>
      </xdr:txBody>
    </xdr:sp>
    <xdr:clientData/>
  </xdr:twoCellAnchor>
  <xdr:twoCellAnchor>
    <xdr:from>
      <xdr:col>9</xdr:col>
      <xdr:colOff>558800</xdr:colOff>
      <xdr:row>43</xdr:row>
      <xdr:rowOff>12700</xdr:rowOff>
    </xdr:from>
    <xdr:to>
      <xdr:col>10</xdr:col>
      <xdr:colOff>152400</xdr:colOff>
      <xdr:row>44</xdr:row>
      <xdr:rowOff>50800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077DDE-6EAC-5246-99B2-AFE22B02B537}"/>
            </a:ext>
          </a:extLst>
        </xdr:cNvPr>
        <xdr:cNvSpPr txBox="1"/>
      </xdr:nvSpPr>
      <xdr:spPr>
        <a:xfrm>
          <a:off x="7988300" y="8204200"/>
          <a:ext cx="4191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21</a:t>
          </a:r>
        </a:p>
      </xdr:txBody>
    </xdr:sp>
    <xdr:clientData/>
  </xdr:twoCellAnchor>
  <xdr:twoCellAnchor>
    <xdr:from>
      <xdr:col>2</xdr:col>
      <xdr:colOff>622300</xdr:colOff>
      <xdr:row>51</xdr:row>
      <xdr:rowOff>25400</xdr:rowOff>
    </xdr:from>
    <xdr:to>
      <xdr:col>3</xdr:col>
      <xdr:colOff>215900</xdr:colOff>
      <xdr:row>52</xdr:row>
      <xdr:rowOff>63500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CF8C5F3-CB1B-844F-B7A3-FCC824DFB214}"/>
            </a:ext>
          </a:extLst>
        </xdr:cNvPr>
        <xdr:cNvSpPr txBox="1"/>
      </xdr:nvSpPr>
      <xdr:spPr>
        <a:xfrm>
          <a:off x="2273300" y="9740900"/>
          <a:ext cx="4191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22</a:t>
          </a:r>
        </a:p>
      </xdr:txBody>
    </xdr:sp>
    <xdr:clientData/>
  </xdr:twoCellAnchor>
  <xdr:twoCellAnchor>
    <xdr:from>
      <xdr:col>6</xdr:col>
      <xdr:colOff>292100</xdr:colOff>
      <xdr:row>51</xdr:row>
      <xdr:rowOff>50800</xdr:rowOff>
    </xdr:from>
    <xdr:to>
      <xdr:col>6</xdr:col>
      <xdr:colOff>711200</xdr:colOff>
      <xdr:row>52</xdr:row>
      <xdr:rowOff>88900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18ADBF7-A8D9-0E48-8689-4A91F9C36764}"/>
            </a:ext>
          </a:extLst>
        </xdr:cNvPr>
        <xdr:cNvSpPr txBox="1"/>
      </xdr:nvSpPr>
      <xdr:spPr>
        <a:xfrm>
          <a:off x="5245100" y="9766300"/>
          <a:ext cx="4191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23</a:t>
          </a:r>
        </a:p>
      </xdr:txBody>
    </xdr:sp>
    <xdr:clientData/>
  </xdr:twoCellAnchor>
  <xdr:twoCellAnchor>
    <xdr:from>
      <xdr:col>13</xdr:col>
      <xdr:colOff>723900</xdr:colOff>
      <xdr:row>31</xdr:row>
      <xdr:rowOff>88900</xdr:rowOff>
    </xdr:from>
    <xdr:to>
      <xdr:col>14</xdr:col>
      <xdr:colOff>317500</xdr:colOff>
      <xdr:row>32</xdr:row>
      <xdr:rowOff>127000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047A879-16AF-234F-91CF-893A74077280}"/>
            </a:ext>
          </a:extLst>
        </xdr:cNvPr>
        <xdr:cNvSpPr txBox="1"/>
      </xdr:nvSpPr>
      <xdr:spPr>
        <a:xfrm>
          <a:off x="11455400" y="5994400"/>
          <a:ext cx="4191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14</a:t>
          </a:r>
        </a:p>
      </xdr:txBody>
    </xdr:sp>
    <xdr:clientData/>
  </xdr:twoCellAnchor>
  <xdr:twoCellAnchor>
    <xdr:from>
      <xdr:col>17</xdr:col>
      <xdr:colOff>711200</xdr:colOff>
      <xdr:row>31</xdr:row>
      <xdr:rowOff>50800</xdr:rowOff>
    </xdr:from>
    <xdr:to>
      <xdr:col>18</xdr:col>
      <xdr:colOff>304800</xdr:colOff>
      <xdr:row>32</xdr:row>
      <xdr:rowOff>88900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5E8E3B4-2243-E241-B931-EA27B5AB78C6}"/>
            </a:ext>
          </a:extLst>
        </xdr:cNvPr>
        <xdr:cNvSpPr txBox="1"/>
      </xdr:nvSpPr>
      <xdr:spPr>
        <a:xfrm>
          <a:off x="14744700" y="5956300"/>
          <a:ext cx="4191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17</a:t>
          </a:r>
        </a:p>
      </xdr:txBody>
    </xdr:sp>
    <xdr:clientData/>
  </xdr:twoCellAnchor>
  <xdr:twoCellAnchor>
    <xdr:from>
      <xdr:col>21</xdr:col>
      <xdr:colOff>685800</xdr:colOff>
      <xdr:row>31</xdr:row>
      <xdr:rowOff>63500</xdr:rowOff>
    </xdr:from>
    <xdr:to>
      <xdr:col>22</xdr:col>
      <xdr:colOff>279400</xdr:colOff>
      <xdr:row>32</xdr:row>
      <xdr:rowOff>101600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F1893B4-05DF-9C49-B48F-FE36F9F76375}"/>
            </a:ext>
          </a:extLst>
        </xdr:cNvPr>
        <xdr:cNvSpPr txBox="1"/>
      </xdr:nvSpPr>
      <xdr:spPr>
        <a:xfrm>
          <a:off x="18021300" y="5969000"/>
          <a:ext cx="4191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zoomScale="137" zoomScaleNormal="137" workbookViewId="0">
      <selection activeCell="F22" sqref="F22"/>
    </sheetView>
  </sheetViews>
  <sheetFormatPr baseColWidth="10" defaultColWidth="8.83203125" defaultRowHeight="15"/>
  <cols>
    <col min="1" max="1" width="9.6640625" customWidth="1"/>
    <col min="3" max="3" width="10" customWidth="1"/>
    <col min="4" max="4" width="12.6640625" customWidth="1"/>
    <col min="6" max="6" width="12.6640625" customWidth="1"/>
    <col min="7" max="7" width="11.83203125" customWidth="1"/>
    <col min="8" max="8" width="13.6640625" customWidth="1"/>
    <col min="9" max="9" width="21.83203125" customWidth="1"/>
  </cols>
  <sheetData>
    <row r="1" spans="1:9">
      <c r="A1" t="s">
        <v>6</v>
      </c>
    </row>
    <row r="2" spans="1:9" s="1" customFormat="1">
      <c r="A2" s="2" t="s">
        <v>2</v>
      </c>
      <c r="B2" s="2" t="s">
        <v>0</v>
      </c>
      <c r="C2" s="2" t="s">
        <v>1</v>
      </c>
      <c r="D2" s="2" t="s">
        <v>3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15</v>
      </c>
    </row>
    <row r="3" spans="1:9">
      <c r="A3" s="3" t="s">
        <v>4</v>
      </c>
      <c r="B3" s="3">
        <v>84529</v>
      </c>
      <c r="C3" s="3">
        <v>2599</v>
      </c>
      <c r="D3" s="4">
        <v>43339</v>
      </c>
      <c r="E3" s="4">
        <v>43285</v>
      </c>
      <c r="F3" s="4">
        <v>43402</v>
      </c>
      <c r="G3" s="5" t="s">
        <v>12</v>
      </c>
      <c r="H3" s="3" t="s">
        <v>14</v>
      </c>
      <c r="I3" s="3" t="s">
        <v>13</v>
      </c>
    </row>
    <row r="4" spans="1:9">
      <c r="A4" s="3" t="s">
        <v>7</v>
      </c>
      <c r="B4" s="3">
        <v>84529</v>
      </c>
      <c r="C4" s="3">
        <v>2596</v>
      </c>
      <c r="D4" s="4">
        <v>43342</v>
      </c>
      <c r="E4" s="4">
        <v>43285</v>
      </c>
      <c r="F4" s="4">
        <v>43402</v>
      </c>
      <c r="G4" s="5" t="s">
        <v>12</v>
      </c>
      <c r="H4" s="3" t="s">
        <v>14</v>
      </c>
      <c r="I4" s="3" t="s">
        <v>13</v>
      </c>
    </row>
    <row r="5" spans="1:9">
      <c r="A5" s="3" t="s">
        <v>5</v>
      </c>
      <c r="B5" s="3">
        <v>84529</v>
      </c>
      <c r="C5" s="3">
        <v>2597</v>
      </c>
      <c r="D5" s="4">
        <v>43343</v>
      </c>
      <c r="E5" s="4">
        <v>43285</v>
      </c>
      <c r="F5" s="4">
        <v>43402</v>
      </c>
      <c r="G5" s="5" t="s">
        <v>12</v>
      </c>
      <c r="H5" s="3" t="s">
        <v>14</v>
      </c>
      <c r="I5" s="3" t="s">
        <v>13</v>
      </c>
    </row>
    <row r="6" spans="1:9">
      <c r="A6" s="6" t="s">
        <v>4</v>
      </c>
      <c r="B6" s="6">
        <v>84589</v>
      </c>
      <c r="C6" s="6">
        <v>2737</v>
      </c>
      <c r="D6" s="7">
        <v>43398</v>
      </c>
      <c r="E6" s="7">
        <v>43321</v>
      </c>
      <c r="F6" s="7">
        <v>43434</v>
      </c>
      <c r="G6" s="6" t="s">
        <v>18</v>
      </c>
      <c r="H6" s="6" t="s">
        <v>19</v>
      </c>
      <c r="I6" s="6" t="s">
        <v>16</v>
      </c>
    </row>
    <row r="7" spans="1:9">
      <c r="A7" s="6" t="s">
        <v>4</v>
      </c>
      <c r="B7" s="6">
        <v>84589</v>
      </c>
      <c r="C7" s="6">
        <v>2736</v>
      </c>
      <c r="D7" s="7">
        <v>43398</v>
      </c>
      <c r="E7" s="7">
        <v>43321</v>
      </c>
      <c r="F7" s="7">
        <v>43434</v>
      </c>
      <c r="G7" s="6" t="s">
        <v>18</v>
      </c>
      <c r="H7" s="6" t="s">
        <v>19</v>
      </c>
      <c r="I7" s="6" t="s">
        <v>16</v>
      </c>
    </row>
    <row r="8" spans="1:9">
      <c r="A8" s="6" t="s">
        <v>4</v>
      </c>
      <c r="B8" s="6">
        <v>84589</v>
      </c>
      <c r="C8" s="6">
        <v>2739</v>
      </c>
      <c r="D8" s="7">
        <v>43398</v>
      </c>
      <c r="E8" s="7">
        <v>43321</v>
      </c>
      <c r="F8" s="7">
        <v>43434</v>
      </c>
      <c r="G8" s="6" t="s">
        <v>18</v>
      </c>
      <c r="H8" s="6" t="s">
        <v>19</v>
      </c>
      <c r="I8" s="6" t="s">
        <v>16</v>
      </c>
    </row>
    <row r="9" spans="1:9">
      <c r="A9" s="6" t="s">
        <v>4</v>
      </c>
      <c r="B9" s="6">
        <v>84588</v>
      </c>
      <c r="C9" s="6">
        <v>2733</v>
      </c>
      <c r="D9" s="7">
        <v>43399</v>
      </c>
      <c r="E9" s="7">
        <v>43321</v>
      </c>
      <c r="F9" s="7">
        <v>43434</v>
      </c>
      <c r="G9" s="6" t="s">
        <v>18</v>
      </c>
      <c r="H9" s="6" t="s">
        <v>19</v>
      </c>
      <c r="I9" s="6" t="s">
        <v>16</v>
      </c>
    </row>
    <row r="10" spans="1:9">
      <c r="A10" s="6" t="s">
        <v>4</v>
      </c>
      <c r="B10" s="6">
        <v>84588</v>
      </c>
      <c r="C10" s="6">
        <v>2732</v>
      </c>
      <c r="D10" s="7">
        <v>43399</v>
      </c>
      <c r="E10" s="7">
        <v>43321</v>
      </c>
      <c r="F10" s="7">
        <v>43434</v>
      </c>
      <c r="G10" s="6" t="s">
        <v>18</v>
      </c>
      <c r="H10" s="6" t="s">
        <v>19</v>
      </c>
      <c r="I10" s="6" t="s">
        <v>16</v>
      </c>
    </row>
    <row r="11" spans="1:9">
      <c r="A11" s="6" t="s">
        <v>4</v>
      </c>
      <c r="B11" s="6">
        <v>84588</v>
      </c>
      <c r="C11" s="6">
        <v>2734</v>
      </c>
      <c r="D11" s="7">
        <v>43399</v>
      </c>
      <c r="E11" s="7">
        <v>43321</v>
      </c>
      <c r="F11" s="7">
        <v>43434</v>
      </c>
      <c r="G11" s="6" t="s">
        <v>18</v>
      </c>
      <c r="H11" s="6" t="s">
        <v>19</v>
      </c>
      <c r="I11" s="6" t="s">
        <v>16</v>
      </c>
    </row>
    <row r="12" spans="1:9">
      <c r="A12" s="8" t="s">
        <v>5</v>
      </c>
      <c r="B12" s="8">
        <v>84603</v>
      </c>
      <c r="C12" s="8">
        <v>2760</v>
      </c>
      <c r="D12" s="9">
        <v>43404</v>
      </c>
      <c r="E12" s="9">
        <v>43325</v>
      </c>
      <c r="F12" s="9">
        <v>43439</v>
      </c>
      <c r="G12" s="8" t="s">
        <v>18</v>
      </c>
      <c r="H12" s="8" t="s">
        <v>19</v>
      </c>
      <c r="I12" s="8" t="s">
        <v>16</v>
      </c>
    </row>
    <row r="13" spans="1:9">
      <c r="A13" s="8" t="s">
        <v>5</v>
      </c>
      <c r="B13" s="8">
        <v>84603</v>
      </c>
      <c r="C13" s="8">
        <v>2763</v>
      </c>
      <c r="D13" s="9">
        <v>43404</v>
      </c>
      <c r="E13" s="9">
        <v>43325</v>
      </c>
      <c r="F13" s="9">
        <v>43439</v>
      </c>
      <c r="G13" s="8" t="s">
        <v>18</v>
      </c>
      <c r="H13" s="8" t="s">
        <v>19</v>
      </c>
      <c r="I13" s="8" t="s">
        <v>16</v>
      </c>
    </row>
    <row r="14" spans="1:9">
      <c r="A14" s="8" t="s">
        <v>5</v>
      </c>
      <c r="B14" s="8">
        <v>84603</v>
      </c>
      <c r="C14" s="8">
        <v>2761</v>
      </c>
      <c r="D14" s="9">
        <v>43404</v>
      </c>
      <c r="E14" s="9">
        <v>43325</v>
      </c>
      <c r="F14" s="9">
        <v>43439</v>
      </c>
      <c r="G14" s="8" t="s">
        <v>18</v>
      </c>
      <c r="H14" s="8" t="s">
        <v>19</v>
      </c>
      <c r="I14" s="8" t="s">
        <v>16</v>
      </c>
    </row>
    <row r="15" spans="1:9">
      <c r="A15" s="8" t="s">
        <v>5</v>
      </c>
      <c r="B15" s="8">
        <v>84603</v>
      </c>
      <c r="C15" s="8">
        <v>2762</v>
      </c>
      <c r="D15" s="9">
        <v>43404</v>
      </c>
      <c r="E15" s="9">
        <v>43325</v>
      </c>
      <c r="F15" s="9">
        <v>43439</v>
      </c>
      <c r="G15" s="8" t="s">
        <v>18</v>
      </c>
      <c r="H15" s="8" t="s">
        <v>19</v>
      </c>
      <c r="I15" s="8" t="s">
        <v>16</v>
      </c>
    </row>
    <row r="16" spans="1:9">
      <c r="A16" s="8" t="s">
        <v>5</v>
      </c>
      <c r="B16" s="8">
        <v>84600</v>
      </c>
      <c r="C16" s="8">
        <v>2913</v>
      </c>
      <c r="D16" s="9">
        <v>43405</v>
      </c>
      <c r="E16" s="9" t="s">
        <v>17</v>
      </c>
      <c r="F16" s="9">
        <v>43439</v>
      </c>
      <c r="G16" s="8" t="s">
        <v>18</v>
      </c>
      <c r="H16" s="8" t="s">
        <v>19</v>
      </c>
      <c r="I16" s="8" t="s">
        <v>16</v>
      </c>
    </row>
    <row r="17" spans="1:9">
      <c r="A17" s="8" t="s">
        <v>5</v>
      </c>
      <c r="B17" s="8">
        <v>84600</v>
      </c>
      <c r="C17" s="8">
        <v>2748</v>
      </c>
      <c r="D17" s="9">
        <v>43405</v>
      </c>
      <c r="E17" s="9">
        <v>43323</v>
      </c>
      <c r="F17" s="9">
        <v>43439</v>
      </c>
      <c r="G17" s="8" t="s">
        <v>18</v>
      </c>
      <c r="H17" s="8" t="s">
        <v>19</v>
      </c>
      <c r="I17" s="8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49BC1-8A6A-224A-8AF6-5947D46DD935}">
  <sheetPr>
    <pageSetUpPr fitToPage="1"/>
  </sheetPr>
  <dimension ref="A1:H25"/>
  <sheetViews>
    <sheetView workbookViewId="0">
      <selection sqref="A1:H25"/>
    </sheetView>
  </sheetViews>
  <sheetFormatPr baseColWidth="10" defaultRowHeight="15"/>
  <cols>
    <col min="1" max="1" width="8.33203125" customWidth="1"/>
    <col min="3" max="3" width="9" customWidth="1"/>
    <col min="4" max="4" width="9.33203125" customWidth="1"/>
    <col min="5" max="5" width="14.33203125" customWidth="1"/>
    <col min="6" max="6" width="11.1640625" customWidth="1"/>
  </cols>
  <sheetData>
    <row r="1" spans="1:8">
      <c r="A1" s="2" t="s">
        <v>207</v>
      </c>
      <c r="B1" s="2" t="s">
        <v>20</v>
      </c>
      <c r="C1" s="2" t="s">
        <v>2</v>
      </c>
      <c r="D1" s="10" t="s">
        <v>1</v>
      </c>
      <c r="E1" s="2" t="s">
        <v>208</v>
      </c>
      <c r="F1" s="73" t="s">
        <v>209</v>
      </c>
      <c r="G1" s="73" t="s">
        <v>205</v>
      </c>
      <c r="H1" s="78" t="s">
        <v>206</v>
      </c>
    </row>
    <row r="2" spans="1:8">
      <c r="A2" s="11">
        <v>1</v>
      </c>
      <c r="B2" s="79" t="s">
        <v>166</v>
      </c>
      <c r="C2" s="11" t="s">
        <v>4</v>
      </c>
      <c r="D2" s="11">
        <v>2737</v>
      </c>
      <c r="E2" s="75">
        <v>11.908799999999998</v>
      </c>
      <c r="F2" s="75">
        <v>8.6999999999999993</v>
      </c>
      <c r="G2" s="5">
        <v>2.88</v>
      </c>
      <c r="H2" s="5">
        <f>5-G2</f>
        <v>2.12</v>
      </c>
    </row>
    <row r="3" spans="1:8">
      <c r="A3" s="11">
        <v>2</v>
      </c>
      <c r="B3" s="79" t="s">
        <v>167</v>
      </c>
      <c r="C3" s="11" t="s">
        <v>4</v>
      </c>
      <c r="D3" s="11">
        <v>2736</v>
      </c>
      <c r="E3" s="75">
        <v>8.7354000000000003</v>
      </c>
      <c r="F3" s="75">
        <v>8.7354000000000003</v>
      </c>
      <c r="G3" s="5">
        <v>2.88</v>
      </c>
      <c r="H3" s="5">
        <f t="shared" ref="H3:H25" si="0">5-G3</f>
        <v>2.12</v>
      </c>
    </row>
    <row r="4" spans="1:8">
      <c r="A4" s="11">
        <v>3</v>
      </c>
      <c r="B4" s="79" t="s">
        <v>168</v>
      </c>
      <c r="C4" s="11" t="s">
        <v>4</v>
      </c>
      <c r="D4" s="11">
        <v>2739</v>
      </c>
      <c r="E4" s="75">
        <v>18.481200000000001</v>
      </c>
      <c r="F4" s="75">
        <v>8.7354000000000003</v>
      </c>
      <c r="G4" s="5">
        <v>2.88</v>
      </c>
      <c r="H4" s="5">
        <f t="shared" si="0"/>
        <v>2.12</v>
      </c>
    </row>
    <row r="5" spans="1:8">
      <c r="A5" s="12">
        <v>4</v>
      </c>
      <c r="B5" s="80" t="s">
        <v>169</v>
      </c>
      <c r="C5" s="12" t="s">
        <v>5</v>
      </c>
      <c r="D5" s="12">
        <v>2760</v>
      </c>
      <c r="E5" s="76">
        <v>15.415199999999999</v>
      </c>
      <c r="F5" s="76">
        <v>8.6999999999999993</v>
      </c>
      <c r="G5" s="5">
        <v>2.88</v>
      </c>
      <c r="H5" s="5">
        <f t="shared" si="0"/>
        <v>2.12</v>
      </c>
    </row>
    <row r="6" spans="1:8">
      <c r="A6" s="12">
        <v>5</v>
      </c>
      <c r="B6" s="80" t="s">
        <v>170</v>
      </c>
      <c r="C6" s="12" t="s">
        <v>5</v>
      </c>
      <c r="D6" s="12">
        <v>2763</v>
      </c>
      <c r="E6" s="76">
        <v>11.445599999999999</v>
      </c>
      <c r="F6" s="76">
        <v>8.6999999999999993</v>
      </c>
      <c r="G6" s="5">
        <v>2.88</v>
      </c>
      <c r="H6" s="5">
        <f t="shared" si="0"/>
        <v>2.12</v>
      </c>
    </row>
    <row r="7" spans="1:8">
      <c r="A7" s="12">
        <v>6</v>
      </c>
      <c r="B7" s="80" t="s">
        <v>171</v>
      </c>
      <c r="C7" s="12" t="s">
        <v>5</v>
      </c>
      <c r="D7" s="12">
        <v>2761</v>
      </c>
      <c r="E7" s="76">
        <v>11.219999999999999</v>
      </c>
      <c r="F7" s="76">
        <v>8.6999999999999993</v>
      </c>
      <c r="G7" s="5">
        <v>2.88</v>
      </c>
      <c r="H7" s="5">
        <f t="shared" si="0"/>
        <v>2.12</v>
      </c>
    </row>
    <row r="8" spans="1:8">
      <c r="A8" s="11">
        <v>7</v>
      </c>
      <c r="B8" s="79" t="s">
        <v>172</v>
      </c>
      <c r="C8" s="11" t="s">
        <v>4</v>
      </c>
      <c r="D8" s="11">
        <v>2733</v>
      </c>
      <c r="E8" s="75">
        <v>15.7296</v>
      </c>
      <c r="F8" s="75">
        <v>8.6999999999999993</v>
      </c>
      <c r="G8" s="5">
        <v>2.88</v>
      </c>
      <c r="H8" s="5">
        <f t="shared" si="0"/>
        <v>2.12</v>
      </c>
    </row>
    <row r="9" spans="1:8">
      <c r="A9" s="11">
        <v>8</v>
      </c>
      <c r="B9" s="79" t="s">
        <v>173</v>
      </c>
      <c r="C9" s="11" t="s">
        <v>4</v>
      </c>
      <c r="D9" s="11">
        <v>2732</v>
      </c>
      <c r="E9" s="75">
        <v>12.442799999999998</v>
      </c>
      <c r="F9" s="75">
        <v>8.7354000000000003</v>
      </c>
      <c r="G9" s="5">
        <v>2.88</v>
      </c>
      <c r="H9" s="5">
        <f t="shared" si="0"/>
        <v>2.12</v>
      </c>
    </row>
    <row r="10" spans="1:8">
      <c r="A10" s="11">
        <v>9</v>
      </c>
      <c r="B10" s="79" t="s">
        <v>174</v>
      </c>
      <c r="C10" s="11" t="s">
        <v>4</v>
      </c>
      <c r="D10" s="11">
        <v>2734</v>
      </c>
      <c r="E10" s="75">
        <v>14.500799999999998</v>
      </c>
      <c r="F10" s="75">
        <v>8.7354000000000003</v>
      </c>
      <c r="G10" s="5">
        <v>2.88</v>
      </c>
      <c r="H10" s="5">
        <f t="shared" si="0"/>
        <v>2.12</v>
      </c>
    </row>
    <row r="11" spans="1:8">
      <c r="A11" s="12">
        <v>10</v>
      </c>
      <c r="B11" s="80" t="s">
        <v>175</v>
      </c>
      <c r="C11" s="12" t="s">
        <v>5</v>
      </c>
      <c r="D11" s="12">
        <v>2762</v>
      </c>
      <c r="E11" s="76">
        <v>14.930399999999999</v>
      </c>
      <c r="F11" s="76">
        <v>8.6999999999999993</v>
      </c>
      <c r="G11" s="5">
        <v>2.88</v>
      </c>
      <c r="H11" s="5">
        <f t="shared" si="0"/>
        <v>2.12</v>
      </c>
    </row>
    <row r="12" spans="1:8">
      <c r="A12" s="12">
        <v>11</v>
      </c>
      <c r="B12" s="80" t="s">
        <v>176</v>
      </c>
      <c r="C12" s="12" t="s">
        <v>5</v>
      </c>
      <c r="D12" s="12">
        <v>2913</v>
      </c>
      <c r="E12" s="76">
        <v>13.837200000000003</v>
      </c>
      <c r="F12" s="76">
        <v>8.6999999999999993</v>
      </c>
      <c r="G12" s="5">
        <v>2.88</v>
      </c>
      <c r="H12" s="5">
        <f t="shared" si="0"/>
        <v>2.12</v>
      </c>
    </row>
    <row r="13" spans="1:8">
      <c r="A13" s="12">
        <v>12</v>
      </c>
      <c r="B13" s="80" t="s">
        <v>177</v>
      </c>
      <c r="C13" s="12" t="s">
        <v>5</v>
      </c>
      <c r="D13" s="12">
        <v>2748</v>
      </c>
      <c r="E13" s="76">
        <v>11.591999999999999</v>
      </c>
      <c r="F13" s="76">
        <v>8.6999999999999993</v>
      </c>
      <c r="G13" s="5">
        <v>2.88</v>
      </c>
      <c r="H13" s="5">
        <f t="shared" si="0"/>
        <v>2.12</v>
      </c>
    </row>
    <row r="14" spans="1:8">
      <c r="A14" s="11">
        <v>13</v>
      </c>
      <c r="B14" s="79" t="s">
        <v>183</v>
      </c>
      <c r="C14" s="11" t="s">
        <v>4</v>
      </c>
      <c r="D14" s="11">
        <v>2737</v>
      </c>
      <c r="E14" s="75">
        <v>9.6147999999999989</v>
      </c>
      <c r="F14" s="75">
        <v>8.6999999999999993</v>
      </c>
      <c r="G14" s="5">
        <v>2.88</v>
      </c>
      <c r="H14" s="5">
        <f t="shared" si="0"/>
        <v>2.12</v>
      </c>
    </row>
    <row r="15" spans="1:8">
      <c r="A15" s="11">
        <v>14</v>
      </c>
      <c r="B15" s="79" t="s">
        <v>184</v>
      </c>
      <c r="C15" s="11" t="s">
        <v>4</v>
      </c>
      <c r="D15" s="11">
        <v>2736</v>
      </c>
      <c r="E15" s="75">
        <v>32.369999999999997</v>
      </c>
      <c r="F15" s="75">
        <v>8.7354000000000003</v>
      </c>
      <c r="G15" s="5">
        <v>2.88</v>
      </c>
      <c r="H15" s="5">
        <f t="shared" si="0"/>
        <v>2.12</v>
      </c>
    </row>
    <row r="16" spans="1:8">
      <c r="A16" s="11">
        <v>15</v>
      </c>
      <c r="B16" s="79" t="s">
        <v>185</v>
      </c>
      <c r="C16" s="11" t="s">
        <v>4</v>
      </c>
      <c r="D16" s="11">
        <v>2739</v>
      </c>
      <c r="E16" s="75">
        <v>14.908799999999999</v>
      </c>
      <c r="F16" s="75">
        <v>8.7354000000000003</v>
      </c>
      <c r="G16" s="5">
        <v>2.88</v>
      </c>
      <c r="H16" s="5">
        <f t="shared" si="0"/>
        <v>2.12</v>
      </c>
    </row>
    <row r="17" spans="1:8">
      <c r="A17" s="12">
        <v>16</v>
      </c>
      <c r="B17" s="80" t="s">
        <v>186</v>
      </c>
      <c r="C17" s="12" t="s">
        <v>5</v>
      </c>
      <c r="D17" s="12">
        <v>2760</v>
      </c>
      <c r="E17" s="76">
        <v>53.85</v>
      </c>
      <c r="F17" s="76">
        <v>8.6999999999999993</v>
      </c>
      <c r="G17" s="5">
        <v>2.88</v>
      </c>
      <c r="H17" s="5">
        <f t="shared" si="0"/>
        <v>2.12</v>
      </c>
    </row>
    <row r="18" spans="1:8">
      <c r="A18" s="12">
        <v>17</v>
      </c>
      <c r="B18" s="80" t="s">
        <v>187</v>
      </c>
      <c r="C18" s="12" t="s">
        <v>5</v>
      </c>
      <c r="D18" s="12">
        <v>2763</v>
      </c>
      <c r="E18" s="76">
        <v>258.77999999999997</v>
      </c>
      <c r="F18" s="76">
        <v>8.6999999999999993</v>
      </c>
      <c r="G18" s="5">
        <v>2.88</v>
      </c>
      <c r="H18" s="5">
        <f t="shared" si="0"/>
        <v>2.12</v>
      </c>
    </row>
    <row r="19" spans="1:8">
      <c r="A19" s="12">
        <v>18</v>
      </c>
      <c r="B19" s="80" t="s">
        <v>188</v>
      </c>
      <c r="C19" s="12" t="s">
        <v>5</v>
      </c>
      <c r="D19" s="12">
        <v>2761</v>
      </c>
      <c r="E19" s="76">
        <v>293.76</v>
      </c>
      <c r="F19" s="76">
        <v>8.6999999999999993</v>
      </c>
      <c r="G19" s="5">
        <v>2.88</v>
      </c>
      <c r="H19" s="5">
        <f t="shared" si="0"/>
        <v>2.12</v>
      </c>
    </row>
    <row r="20" spans="1:8">
      <c r="A20" s="11">
        <v>19</v>
      </c>
      <c r="B20" s="79" t="s">
        <v>189</v>
      </c>
      <c r="C20" s="11" t="s">
        <v>4</v>
      </c>
      <c r="D20" s="11">
        <v>2733</v>
      </c>
      <c r="E20" s="75">
        <v>9.8759999999999994</v>
      </c>
      <c r="F20" s="75">
        <v>8.6999999999999993</v>
      </c>
      <c r="G20" s="5">
        <v>2.88</v>
      </c>
      <c r="H20" s="5">
        <f t="shared" si="0"/>
        <v>2.12</v>
      </c>
    </row>
    <row r="21" spans="1:8">
      <c r="A21" s="11">
        <v>20</v>
      </c>
      <c r="B21" s="79" t="s">
        <v>190</v>
      </c>
      <c r="C21" s="11" t="s">
        <v>4</v>
      </c>
      <c r="D21" s="11">
        <v>2732</v>
      </c>
      <c r="E21" s="75">
        <v>88.32</v>
      </c>
      <c r="F21" s="75">
        <v>8.7354000000000003</v>
      </c>
      <c r="G21" s="5">
        <v>2.88</v>
      </c>
      <c r="H21" s="5">
        <f t="shared" si="0"/>
        <v>2.12</v>
      </c>
    </row>
    <row r="22" spans="1:8">
      <c r="A22" s="11">
        <v>21</v>
      </c>
      <c r="B22" s="79" t="s">
        <v>191</v>
      </c>
      <c r="C22" s="11" t="s">
        <v>4</v>
      </c>
      <c r="D22" s="11">
        <v>2734</v>
      </c>
      <c r="E22" s="75">
        <v>38.74</v>
      </c>
      <c r="F22" s="75">
        <v>8.7354000000000003</v>
      </c>
      <c r="G22" s="5">
        <v>2.88</v>
      </c>
      <c r="H22" s="5">
        <f t="shared" si="0"/>
        <v>2.12</v>
      </c>
    </row>
    <row r="23" spans="1:8">
      <c r="A23" s="12">
        <v>22</v>
      </c>
      <c r="B23" s="80" t="s">
        <v>192</v>
      </c>
      <c r="C23" s="12" t="s">
        <v>5</v>
      </c>
      <c r="D23" s="12">
        <v>2762</v>
      </c>
      <c r="E23" s="76">
        <v>269.29000000000002</v>
      </c>
      <c r="F23" s="76">
        <v>8.6999999999999993</v>
      </c>
      <c r="G23" s="5">
        <v>2.88</v>
      </c>
      <c r="H23" s="5">
        <f t="shared" si="0"/>
        <v>2.12</v>
      </c>
    </row>
    <row r="24" spans="1:8">
      <c r="A24" s="12">
        <v>23</v>
      </c>
      <c r="B24" s="80" t="s">
        <v>193</v>
      </c>
      <c r="C24" s="12" t="s">
        <v>5</v>
      </c>
      <c r="D24" s="12">
        <v>2913</v>
      </c>
      <c r="E24" s="76">
        <v>269.05</v>
      </c>
      <c r="F24" s="76">
        <v>8.6999999999999993</v>
      </c>
      <c r="G24" s="5">
        <v>2.88</v>
      </c>
      <c r="H24" s="5">
        <f t="shared" si="0"/>
        <v>2.12</v>
      </c>
    </row>
    <row r="25" spans="1:8">
      <c r="A25" s="12">
        <v>24</v>
      </c>
      <c r="B25" s="80" t="s">
        <v>194</v>
      </c>
      <c r="C25" s="12" t="s">
        <v>5</v>
      </c>
      <c r="D25" s="12">
        <v>2748</v>
      </c>
      <c r="E25" s="76">
        <v>298.47000000000003</v>
      </c>
      <c r="F25" s="76">
        <v>8.6999999999999993</v>
      </c>
      <c r="G25" s="5">
        <v>2.88</v>
      </c>
      <c r="H25" s="5">
        <f t="shared" si="0"/>
        <v>2.12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756E7-66E5-FD40-99C9-764319664AE0}">
  <dimension ref="A1:M25"/>
  <sheetViews>
    <sheetView zoomScale="124" zoomScaleNormal="124" workbookViewId="0">
      <selection activeCell="E1" sqref="E1:E25"/>
    </sheetView>
  </sheetViews>
  <sheetFormatPr baseColWidth="10" defaultRowHeight="15"/>
  <cols>
    <col min="5" max="5" width="10.83203125" style="86"/>
  </cols>
  <sheetData>
    <row r="1" spans="1:13" s="84" customFormat="1">
      <c r="A1" s="84" t="s">
        <v>66</v>
      </c>
      <c r="B1" s="84" t="s">
        <v>67</v>
      </c>
      <c r="C1" s="84" t="s">
        <v>68</v>
      </c>
      <c r="D1" s="84" t="s">
        <v>69</v>
      </c>
      <c r="E1" s="85" t="s">
        <v>70</v>
      </c>
      <c r="F1" s="84" t="s">
        <v>71</v>
      </c>
      <c r="G1" s="84" t="s">
        <v>72</v>
      </c>
      <c r="H1" s="84" t="s">
        <v>73</v>
      </c>
      <c r="I1" s="84" t="s">
        <v>74</v>
      </c>
      <c r="J1" s="84" t="s">
        <v>75</v>
      </c>
      <c r="K1" s="84" t="s">
        <v>76</v>
      </c>
      <c r="L1" s="84" t="s">
        <v>77</v>
      </c>
      <c r="M1" s="84" t="s">
        <v>78</v>
      </c>
    </row>
    <row r="2" spans="1:13">
      <c r="A2">
        <v>1</v>
      </c>
      <c r="B2" t="s">
        <v>79</v>
      </c>
      <c r="C2" s="18">
        <v>43474</v>
      </c>
      <c r="D2" s="19">
        <v>0.52638888888888891</v>
      </c>
      <c r="E2" s="86">
        <v>369.76</v>
      </c>
      <c r="F2">
        <v>7.3949999999999996</v>
      </c>
      <c r="G2">
        <v>4.13</v>
      </c>
      <c r="H2">
        <v>1.79</v>
      </c>
      <c r="I2">
        <v>1.89</v>
      </c>
      <c r="J2">
        <v>50</v>
      </c>
      <c r="K2">
        <v>230</v>
      </c>
      <c r="L2">
        <v>3.92</v>
      </c>
      <c r="M2">
        <v>1.889</v>
      </c>
    </row>
    <row r="3" spans="1:13">
      <c r="A3">
        <v>2</v>
      </c>
      <c r="B3" t="s">
        <v>79</v>
      </c>
      <c r="C3" s="18">
        <v>43474</v>
      </c>
      <c r="D3" s="19">
        <v>0.52708333333333335</v>
      </c>
      <c r="E3" s="86">
        <v>356.58</v>
      </c>
      <c r="F3">
        <v>7.1319999999999997</v>
      </c>
      <c r="G3">
        <v>3.9009999999999998</v>
      </c>
      <c r="H3">
        <v>1.83</v>
      </c>
      <c r="I3">
        <v>2.23</v>
      </c>
      <c r="J3">
        <v>50</v>
      </c>
      <c r="K3">
        <v>230</v>
      </c>
      <c r="L3">
        <v>3.202</v>
      </c>
      <c r="M3">
        <v>0.317</v>
      </c>
    </row>
    <row r="4" spans="1:13">
      <c r="A4">
        <v>3</v>
      </c>
      <c r="B4" t="s">
        <v>79</v>
      </c>
      <c r="C4" s="18">
        <v>43474</v>
      </c>
      <c r="D4" s="19">
        <v>0.52708333333333335</v>
      </c>
      <c r="E4" s="86">
        <v>350</v>
      </c>
      <c r="F4">
        <v>7</v>
      </c>
      <c r="G4">
        <v>3.7909999999999999</v>
      </c>
      <c r="H4">
        <v>1.85</v>
      </c>
      <c r="I4">
        <v>2.2599999999999998</v>
      </c>
      <c r="J4">
        <v>50</v>
      </c>
      <c r="K4">
        <v>230</v>
      </c>
      <c r="L4">
        <v>3.0920000000000001</v>
      </c>
      <c r="M4">
        <v>0.309</v>
      </c>
    </row>
    <row r="5" spans="1:13">
      <c r="A5">
        <v>4</v>
      </c>
      <c r="B5" t="s">
        <v>79</v>
      </c>
      <c r="C5" s="18">
        <v>43474</v>
      </c>
      <c r="D5" s="19">
        <v>0.52777777777777779</v>
      </c>
      <c r="E5" s="86">
        <v>325.62</v>
      </c>
      <c r="F5">
        <v>6.5119999999999996</v>
      </c>
      <c r="G5">
        <v>3.5459999999999998</v>
      </c>
      <c r="H5">
        <v>1.84</v>
      </c>
      <c r="I5">
        <v>2.23</v>
      </c>
      <c r="J5">
        <v>50</v>
      </c>
      <c r="K5">
        <v>230</v>
      </c>
      <c r="L5">
        <v>2.9220000000000002</v>
      </c>
      <c r="M5">
        <v>0.32500000000000001</v>
      </c>
    </row>
    <row r="6" spans="1:13">
      <c r="A6">
        <v>5</v>
      </c>
      <c r="B6" t="s">
        <v>79</v>
      </c>
      <c r="C6" s="18">
        <v>43474</v>
      </c>
      <c r="D6" s="19">
        <v>0.52847222222222223</v>
      </c>
      <c r="E6" s="86">
        <v>396.34</v>
      </c>
      <c r="F6">
        <v>7.9269999999999996</v>
      </c>
      <c r="G6">
        <v>4.3949999999999996</v>
      </c>
      <c r="H6">
        <v>1.8</v>
      </c>
      <c r="I6">
        <v>2</v>
      </c>
      <c r="J6">
        <v>50</v>
      </c>
      <c r="K6">
        <v>230</v>
      </c>
      <c r="L6">
        <v>3.9609999999999999</v>
      </c>
      <c r="M6">
        <v>1.18</v>
      </c>
    </row>
    <row r="7" spans="1:13">
      <c r="A7">
        <v>6</v>
      </c>
      <c r="B7" t="s">
        <v>79</v>
      </c>
      <c r="C7" s="18">
        <v>43474</v>
      </c>
      <c r="D7" s="19">
        <v>0.52847222222222223</v>
      </c>
      <c r="E7" s="86">
        <v>347.79</v>
      </c>
      <c r="F7">
        <v>6.9560000000000004</v>
      </c>
      <c r="G7">
        <v>3.8109999999999999</v>
      </c>
      <c r="H7">
        <v>1.83</v>
      </c>
      <c r="I7">
        <v>2.1800000000000002</v>
      </c>
      <c r="J7">
        <v>50</v>
      </c>
      <c r="K7">
        <v>230</v>
      </c>
      <c r="L7">
        <v>3.1850000000000001</v>
      </c>
      <c r="M7">
        <v>0.55400000000000005</v>
      </c>
    </row>
    <row r="8" spans="1:13">
      <c r="A8">
        <v>7</v>
      </c>
      <c r="B8" t="s">
        <v>79</v>
      </c>
      <c r="C8" s="18">
        <v>43474</v>
      </c>
      <c r="D8" s="19">
        <v>0.52916666666666667</v>
      </c>
      <c r="E8" s="86">
        <v>375.44</v>
      </c>
      <c r="F8">
        <v>7.5090000000000003</v>
      </c>
      <c r="G8">
        <v>4.0819999999999999</v>
      </c>
      <c r="H8">
        <v>1.84</v>
      </c>
      <c r="I8">
        <v>2.27</v>
      </c>
      <c r="J8">
        <v>50</v>
      </c>
      <c r="K8">
        <v>230</v>
      </c>
      <c r="L8">
        <v>3.3119999999999998</v>
      </c>
      <c r="M8">
        <v>0.251</v>
      </c>
    </row>
    <row r="9" spans="1:13">
      <c r="A9">
        <v>8</v>
      </c>
      <c r="B9" t="s">
        <v>79</v>
      </c>
      <c r="C9" s="18">
        <v>43474</v>
      </c>
      <c r="D9" s="19">
        <v>0.52916666666666667</v>
      </c>
      <c r="E9" s="86">
        <v>355.52</v>
      </c>
      <c r="F9">
        <v>7.11</v>
      </c>
      <c r="G9">
        <v>3.875</v>
      </c>
      <c r="H9">
        <v>1.83</v>
      </c>
      <c r="I9">
        <v>2.1800000000000002</v>
      </c>
      <c r="J9">
        <v>50</v>
      </c>
      <c r="K9">
        <v>230</v>
      </c>
      <c r="L9">
        <v>3.262</v>
      </c>
      <c r="M9">
        <v>0.442</v>
      </c>
    </row>
    <row r="10" spans="1:13">
      <c r="A10">
        <v>9</v>
      </c>
      <c r="B10" t="s">
        <v>79</v>
      </c>
      <c r="C10" s="18">
        <v>43474</v>
      </c>
      <c r="D10" s="19">
        <v>0.52986111111111112</v>
      </c>
      <c r="E10" s="86">
        <v>372.8</v>
      </c>
      <c r="F10">
        <v>7.4560000000000004</v>
      </c>
      <c r="G10">
        <v>4.1559999999999997</v>
      </c>
      <c r="H10">
        <v>1.79</v>
      </c>
      <c r="I10">
        <v>2.0099999999999998</v>
      </c>
      <c r="J10">
        <v>50</v>
      </c>
      <c r="K10">
        <v>230</v>
      </c>
      <c r="L10">
        <v>3.7050000000000001</v>
      </c>
      <c r="M10">
        <v>1.276</v>
      </c>
    </row>
    <row r="11" spans="1:13">
      <c r="A11">
        <v>10</v>
      </c>
      <c r="B11" t="s">
        <v>79</v>
      </c>
      <c r="C11" s="18">
        <v>43474</v>
      </c>
      <c r="D11" s="19">
        <v>0.52986111111111112</v>
      </c>
      <c r="E11" s="86">
        <v>361.85</v>
      </c>
      <c r="F11">
        <v>7.2370000000000001</v>
      </c>
      <c r="G11">
        <v>3.899</v>
      </c>
      <c r="H11">
        <v>1.86</v>
      </c>
      <c r="I11">
        <v>2.33</v>
      </c>
      <c r="J11">
        <v>50</v>
      </c>
      <c r="K11">
        <v>230</v>
      </c>
      <c r="L11">
        <v>3.1120000000000001</v>
      </c>
      <c r="M11">
        <v>6.7000000000000004E-2</v>
      </c>
    </row>
    <row r="12" spans="1:13">
      <c r="A12">
        <v>11</v>
      </c>
      <c r="B12" t="s">
        <v>79</v>
      </c>
      <c r="C12" s="18">
        <v>43474</v>
      </c>
      <c r="D12" s="19">
        <v>0.53055555555555556</v>
      </c>
      <c r="E12" s="86">
        <v>373.7</v>
      </c>
      <c r="F12">
        <v>7.4740000000000002</v>
      </c>
      <c r="G12">
        <v>4.1029999999999998</v>
      </c>
      <c r="H12">
        <v>1.82</v>
      </c>
      <c r="I12">
        <v>2.0699999999999998</v>
      </c>
      <c r="J12">
        <v>50</v>
      </c>
      <c r="K12">
        <v>230</v>
      </c>
      <c r="L12">
        <v>3.6190000000000002</v>
      </c>
      <c r="M12">
        <v>0.70599999999999996</v>
      </c>
    </row>
    <row r="13" spans="1:13">
      <c r="A13">
        <v>12</v>
      </c>
      <c r="B13" t="s">
        <v>79</v>
      </c>
      <c r="C13" s="18">
        <v>43474</v>
      </c>
      <c r="D13" s="19">
        <v>0.53055555555555556</v>
      </c>
      <c r="E13" s="86">
        <v>418.32</v>
      </c>
      <c r="F13">
        <v>8.3659999999999997</v>
      </c>
      <c r="G13">
        <v>4.5810000000000004</v>
      </c>
      <c r="H13">
        <v>1.83</v>
      </c>
      <c r="I13">
        <v>2.17</v>
      </c>
      <c r="J13">
        <v>50</v>
      </c>
      <c r="K13">
        <v>230</v>
      </c>
      <c r="L13">
        <v>3.8540000000000001</v>
      </c>
      <c r="M13">
        <v>0.51200000000000001</v>
      </c>
    </row>
    <row r="14" spans="1:13">
      <c r="A14">
        <v>13</v>
      </c>
      <c r="B14" t="s">
        <v>79</v>
      </c>
      <c r="C14" s="18">
        <v>43474</v>
      </c>
      <c r="D14" s="19">
        <v>0.53125</v>
      </c>
      <c r="E14" s="86">
        <v>345</v>
      </c>
      <c r="F14">
        <v>6.9</v>
      </c>
      <c r="G14">
        <v>3.7559999999999998</v>
      </c>
      <c r="H14">
        <v>1.84</v>
      </c>
      <c r="I14">
        <v>2.14</v>
      </c>
      <c r="J14">
        <v>50</v>
      </c>
      <c r="K14">
        <v>230</v>
      </c>
      <c r="L14">
        <v>3.2290000000000001</v>
      </c>
      <c r="M14">
        <v>0.40300000000000002</v>
      </c>
    </row>
    <row r="15" spans="1:13">
      <c r="A15">
        <v>14</v>
      </c>
      <c r="B15" t="s">
        <v>79</v>
      </c>
      <c r="C15" s="18">
        <v>43474</v>
      </c>
      <c r="D15" s="19">
        <v>0.53194444444444444</v>
      </c>
      <c r="E15" s="86">
        <v>406.04</v>
      </c>
      <c r="F15">
        <v>8.1210000000000004</v>
      </c>
      <c r="G15">
        <v>4.5549999999999997</v>
      </c>
      <c r="H15">
        <v>1.78</v>
      </c>
      <c r="I15">
        <v>1.77</v>
      </c>
      <c r="J15">
        <v>50</v>
      </c>
      <c r="K15">
        <v>230</v>
      </c>
      <c r="L15">
        <v>4.58</v>
      </c>
      <c r="M15">
        <v>2.0009999999999999</v>
      </c>
    </row>
    <row r="16" spans="1:13">
      <c r="A16">
        <v>15</v>
      </c>
      <c r="B16" t="s">
        <v>79</v>
      </c>
      <c r="C16" s="18">
        <v>43474</v>
      </c>
      <c r="D16" s="19">
        <v>0.53263888888888888</v>
      </c>
      <c r="E16" s="86">
        <v>332.34</v>
      </c>
      <c r="F16">
        <v>6.6470000000000002</v>
      </c>
      <c r="G16">
        <v>3.645</v>
      </c>
      <c r="H16">
        <v>1.82</v>
      </c>
      <c r="I16">
        <v>2.0499999999999998</v>
      </c>
      <c r="J16">
        <v>50</v>
      </c>
      <c r="K16">
        <v>230</v>
      </c>
      <c r="L16">
        <v>3.2450000000000001</v>
      </c>
      <c r="M16">
        <v>0.68100000000000005</v>
      </c>
    </row>
    <row r="17" spans="1:13">
      <c r="A17">
        <v>16</v>
      </c>
      <c r="B17" t="s">
        <v>79</v>
      </c>
      <c r="C17" s="18">
        <v>43474</v>
      </c>
      <c r="D17" s="19">
        <v>0.53263888888888888</v>
      </c>
      <c r="E17" s="86">
        <v>321.69</v>
      </c>
      <c r="F17">
        <v>6.4340000000000002</v>
      </c>
      <c r="G17">
        <v>3.464</v>
      </c>
      <c r="H17">
        <v>1.86</v>
      </c>
      <c r="I17">
        <v>2.23</v>
      </c>
      <c r="J17">
        <v>50</v>
      </c>
      <c r="K17">
        <v>230</v>
      </c>
      <c r="L17">
        <v>2.88</v>
      </c>
      <c r="M17">
        <v>0.14499999999999999</v>
      </c>
    </row>
    <row r="18" spans="1:13">
      <c r="A18">
        <v>17</v>
      </c>
      <c r="B18" t="s">
        <v>79</v>
      </c>
      <c r="C18" s="18">
        <v>43474</v>
      </c>
      <c r="D18" s="19">
        <v>0.53333333333333333</v>
      </c>
      <c r="E18" s="86">
        <v>352.12</v>
      </c>
      <c r="F18">
        <v>7.0419999999999998</v>
      </c>
      <c r="G18">
        <v>3.8530000000000002</v>
      </c>
      <c r="H18">
        <v>1.83</v>
      </c>
      <c r="I18">
        <v>2.12</v>
      </c>
      <c r="J18">
        <v>50</v>
      </c>
      <c r="K18">
        <v>230</v>
      </c>
      <c r="L18">
        <v>3.3260000000000001</v>
      </c>
      <c r="M18">
        <v>0.373</v>
      </c>
    </row>
    <row r="19" spans="1:13">
      <c r="A19">
        <v>18</v>
      </c>
      <c r="B19" t="s">
        <v>79</v>
      </c>
      <c r="C19" s="18">
        <v>43474</v>
      </c>
      <c r="D19" s="19">
        <v>0.53333333333333333</v>
      </c>
      <c r="E19" s="86">
        <v>330.49</v>
      </c>
      <c r="F19">
        <v>6.61</v>
      </c>
      <c r="G19">
        <v>3.5840000000000001</v>
      </c>
      <c r="H19">
        <v>1.84</v>
      </c>
      <c r="I19">
        <v>2.21</v>
      </c>
      <c r="J19">
        <v>50</v>
      </c>
      <c r="K19">
        <v>230</v>
      </c>
      <c r="L19">
        <v>2.9969999999999999</v>
      </c>
      <c r="M19">
        <v>0.20100000000000001</v>
      </c>
    </row>
    <row r="20" spans="1:13">
      <c r="A20">
        <v>19</v>
      </c>
      <c r="B20" t="s">
        <v>79</v>
      </c>
      <c r="C20" s="18">
        <v>43474</v>
      </c>
      <c r="D20" s="19">
        <v>0.53402777777777777</v>
      </c>
      <c r="E20" s="86">
        <v>337.25</v>
      </c>
      <c r="F20">
        <v>6.7450000000000001</v>
      </c>
      <c r="G20">
        <v>3.6760000000000002</v>
      </c>
      <c r="H20">
        <v>1.83</v>
      </c>
      <c r="I20">
        <v>2.11</v>
      </c>
      <c r="J20">
        <v>50</v>
      </c>
      <c r="K20">
        <v>230</v>
      </c>
      <c r="L20">
        <v>3.1909999999999998</v>
      </c>
      <c r="M20">
        <v>0.47799999999999998</v>
      </c>
    </row>
    <row r="21" spans="1:13">
      <c r="A21">
        <v>20</v>
      </c>
      <c r="B21" t="s">
        <v>79</v>
      </c>
      <c r="C21" s="18">
        <v>43474</v>
      </c>
      <c r="D21" s="19">
        <v>0.53402777777777777</v>
      </c>
      <c r="E21" s="86">
        <v>357.49</v>
      </c>
      <c r="F21">
        <v>7.15</v>
      </c>
      <c r="G21">
        <v>3.9279999999999999</v>
      </c>
      <c r="H21">
        <v>1.82</v>
      </c>
      <c r="I21">
        <v>2.0099999999999998</v>
      </c>
      <c r="J21">
        <v>50</v>
      </c>
      <c r="K21">
        <v>230</v>
      </c>
      <c r="L21">
        <v>3.5619999999999998</v>
      </c>
      <c r="M21">
        <v>0.86</v>
      </c>
    </row>
    <row r="22" spans="1:13">
      <c r="A22">
        <v>21</v>
      </c>
      <c r="B22" t="s">
        <v>79</v>
      </c>
      <c r="C22" s="18">
        <v>43474</v>
      </c>
      <c r="D22" s="19">
        <v>0.53472222222222221</v>
      </c>
      <c r="E22" s="86">
        <v>346.97</v>
      </c>
      <c r="F22">
        <v>6.9390000000000001</v>
      </c>
      <c r="G22">
        <v>3.8090000000000002</v>
      </c>
      <c r="H22">
        <v>1.82</v>
      </c>
      <c r="I22">
        <v>2.0699999999999998</v>
      </c>
      <c r="J22">
        <v>50</v>
      </c>
      <c r="K22">
        <v>230</v>
      </c>
      <c r="L22">
        <v>3.3559999999999999</v>
      </c>
      <c r="M22">
        <v>0.74399999999999999</v>
      </c>
    </row>
    <row r="23" spans="1:13">
      <c r="A23">
        <v>22</v>
      </c>
      <c r="B23" t="s">
        <v>79</v>
      </c>
      <c r="C23" s="18">
        <v>43474</v>
      </c>
      <c r="D23" s="19">
        <v>0.53472222222222221</v>
      </c>
      <c r="E23" s="86">
        <v>301.25</v>
      </c>
      <c r="F23">
        <v>6.0250000000000004</v>
      </c>
      <c r="G23">
        <v>3.2450000000000001</v>
      </c>
      <c r="H23">
        <v>1.86</v>
      </c>
      <c r="I23">
        <v>2.27</v>
      </c>
      <c r="J23">
        <v>50</v>
      </c>
      <c r="K23">
        <v>230</v>
      </c>
      <c r="L23">
        <v>2.6549999999999998</v>
      </c>
      <c r="M23">
        <v>6.2E-2</v>
      </c>
    </row>
    <row r="24" spans="1:13">
      <c r="A24">
        <v>23</v>
      </c>
      <c r="B24" t="s">
        <v>79</v>
      </c>
      <c r="C24" s="18">
        <v>43474</v>
      </c>
      <c r="D24" s="19">
        <v>0.53541666666666665</v>
      </c>
      <c r="E24" s="86">
        <v>265.92</v>
      </c>
      <c r="F24">
        <v>5.3179999999999996</v>
      </c>
      <c r="G24">
        <v>2.8769999999999998</v>
      </c>
      <c r="H24">
        <v>1.85</v>
      </c>
      <c r="I24">
        <v>2.2200000000000002</v>
      </c>
      <c r="J24">
        <v>50</v>
      </c>
      <c r="K24">
        <v>230</v>
      </c>
      <c r="L24">
        <v>2.39</v>
      </c>
      <c r="M24">
        <v>0.10100000000000001</v>
      </c>
    </row>
    <row r="25" spans="1:13">
      <c r="A25">
        <v>23</v>
      </c>
      <c r="B25" t="s">
        <v>79</v>
      </c>
      <c r="C25" s="18">
        <v>43474</v>
      </c>
      <c r="D25" s="19">
        <v>0.53541666666666665</v>
      </c>
      <c r="E25" s="86">
        <v>346.42</v>
      </c>
      <c r="F25">
        <v>6.9279999999999999</v>
      </c>
      <c r="G25">
        <v>3.7829999999999999</v>
      </c>
      <c r="H25">
        <v>1.83</v>
      </c>
      <c r="I25">
        <v>2.14</v>
      </c>
      <c r="J25">
        <v>50</v>
      </c>
      <c r="K25">
        <v>230</v>
      </c>
      <c r="L25">
        <v>3.2370000000000001</v>
      </c>
      <c r="M25">
        <v>0.40300000000000002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A74F-7F80-4F49-9A40-B9F9A9DFF7CB}">
  <sheetPr>
    <pageSetUpPr fitToPage="1"/>
  </sheetPr>
  <dimension ref="A1:G25"/>
  <sheetViews>
    <sheetView zoomScale="174" zoomScaleNormal="174" workbookViewId="0">
      <selection sqref="A1:C25"/>
    </sheetView>
  </sheetViews>
  <sheetFormatPr baseColWidth="10" defaultRowHeight="15"/>
  <cols>
    <col min="1" max="1" width="7.5" customWidth="1"/>
    <col min="2" max="2" width="8.5" customWidth="1"/>
    <col min="3" max="3" width="9" customWidth="1"/>
    <col min="4" max="4" width="7" customWidth="1"/>
    <col min="5" max="5" width="7.1640625" customWidth="1"/>
    <col min="6" max="6" width="7.83203125" customWidth="1"/>
    <col min="7" max="7" width="16.83203125" customWidth="1"/>
  </cols>
  <sheetData>
    <row r="1" spans="1:7">
      <c r="A1" s="2" t="s">
        <v>207</v>
      </c>
      <c r="B1" s="2" t="s">
        <v>20</v>
      </c>
      <c r="C1" s="2" t="s">
        <v>2</v>
      </c>
      <c r="D1" s="10" t="s">
        <v>1</v>
      </c>
      <c r="E1" s="78" t="s">
        <v>70</v>
      </c>
      <c r="F1" s="73" t="s">
        <v>211</v>
      </c>
      <c r="G1" s="73" t="s">
        <v>212</v>
      </c>
    </row>
    <row r="2" spans="1:7">
      <c r="A2" s="11">
        <v>1</v>
      </c>
      <c r="B2" s="79" t="s">
        <v>166</v>
      </c>
      <c r="C2" s="11" t="s">
        <v>4</v>
      </c>
      <c r="D2" s="11">
        <v>2737</v>
      </c>
      <c r="E2" s="6">
        <v>369.76</v>
      </c>
      <c r="F2" s="6">
        <f>E2*2</f>
        <v>739.52</v>
      </c>
      <c r="G2" s="87">
        <f>(F2-40)/20</f>
        <v>34.975999999999999</v>
      </c>
    </row>
    <row r="3" spans="1:7">
      <c r="A3" s="11">
        <v>2</v>
      </c>
      <c r="B3" s="79" t="s">
        <v>167</v>
      </c>
      <c r="C3" s="11" t="s">
        <v>4</v>
      </c>
      <c r="D3" s="11">
        <v>2736</v>
      </c>
      <c r="E3" s="6">
        <v>356.58</v>
      </c>
      <c r="F3" s="6">
        <f t="shared" ref="F3:F25" si="0">E3*2</f>
        <v>713.16</v>
      </c>
      <c r="G3" s="87">
        <f t="shared" ref="G3:G25" si="1">(F3-40)/20</f>
        <v>33.658000000000001</v>
      </c>
    </row>
    <row r="4" spans="1:7">
      <c r="A4" s="11">
        <v>3</v>
      </c>
      <c r="B4" s="79" t="s">
        <v>168</v>
      </c>
      <c r="C4" s="11" t="s">
        <v>4</v>
      </c>
      <c r="D4" s="11">
        <v>2739</v>
      </c>
      <c r="E4" s="6">
        <v>350</v>
      </c>
      <c r="F4" s="6">
        <f t="shared" si="0"/>
        <v>700</v>
      </c>
      <c r="G4" s="87">
        <f t="shared" si="1"/>
        <v>33</v>
      </c>
    </row>
    <row r="5" spans="1:7">
      <c r="A5" s="12">
        <v>4</v>
      </c>
      <c r="B5" s="80" t="s">
        <v>169</v>
      </c>
      <c r="C5" s="12" t="s">
        <v>5</v>
      </c>
      <c r="D5" s="12">
        <v>2760</v>
      </c>
      <c r="E5" s="8">
        <v>325.62</v>
      </c>
      <c r="F5" s="8">
        <f t="shared" si="0"/>
        <v>651.24</v>
      </c>
      <c r="G5" s="88">
        <f t="shared" si="1"/>
        <v>30.562000000000001</v>
      </c>
    </row>
    <row r="6" spans="1:7">
      <c r="A6" s="12">
        <v>5</v>
      </c>
      <c r="B6" s="80" t="s">
        <v>170</v>
      </c>
      <c r="C6" s="12" t="s">
        <v>5</v>
      </c>
      <c r="D6" s="12">
        <v>2763</v>
      </c>
      <c r="E6" s="8">
        <v>396.34</v>
      </c>
      <c r="F6" s="8">
        <f t="shared" si="0"/>
        <v>792.68</v>
      </c>
      <c r="G6" s="88">
        <f t="shared" si="1"/>
        <v>37.634</v>
      </c>
    </row>
    <row r="7" spans="1:7">
      <c r="A7" s="12">
        <v>6</v>
      </c>
      <c r="B7" s="80" t="s">
        <v>171</v>
      </c>
      <c r="C7" s="12" t="s">
        <v>5</v>
      </c>
      <c r="D7" s="12">
        <v>2761</v>
      </c>
      <c r="E7" s="8">
        <v>347.79</v>
      </c>
      <c r="F7" s="8">
        <f t="shared" si="0"/>
        <v>695.58</v>
      </c>
      <c r="G7" s="88">
        <f t="shared" si="1"/>
        <v>32.779000000000003</v>
      </c>
    </row>
    <row r="8" spans="1:7">
      <c r="A8" s="11">
        <v>7</v>
      </c>
      <c r="B8" s="79" t="s">
        <v>172</v>
      </c>
      <c r="C8" s="11" t="s">
        <v>4</v>
      </c>
      <c r="D8" s="11">
        <v>2733</v>
      </c>
      <c r="E8" s="6">
        <v>375.44</v>
      </c>
      <c r="F8" s="6">
        <f t="shared" si="0"/>
        <v>750.88</v>
      </c>
      <c r="G8" s="87">
        <f t="shared" si="1"/>
        <v>35.543999999999997</v>
      </c>
    </row>
    <row r="9" spans="1:7">
      <c r="A9" s="11">
        <v>8</v>
      </c>
      <c r="B9" s="79" t="s">
        <v>173</v>
      </c>
      <c r="C9" s="11" t="s">
        <v>4</v>
      </c>
      <c r="D9" s="11">
        <v>2732</v>
      </c>
      <c r="E9" s="6">
        <v>355.52</v>
      </c>
      <c r="F9" s="6">
        <f t="shared" si="0"/>
        <v>711.04</v>
      </c>
      <c r="G9" s="87">
        <f t="shared" si="1"/>
        <v>33.552</v>
      </c>
    </row>
    <row r="10" spans="1:7">
      <c r="A10" s="11">
        <v>9</v>
      </c>
      <c r="B10" s="79" t="s">
        <v>174</v>
      </c>
      <c r="C10" s="11" t="s">
        <v>4</v>
      </c>
      <c r="D10" s="11">
        <v>2734</v>
      </c>
      <c r="E10" s="6">
        <v>372.8</v>
      </c>
      <c r="F10" s="6">
        <f t="shared" si="0"/>
        <v>745.6</v>
      </c>
      <c r="G10" s="87">
        <f t="shared" si="1"/>
        <v>35.28</v>
      </c>
    </row>
    <row r="11" spans="1:7">
      <c r="A11" s="12">
        <v>10</v>
      </c>
      <c r="B11" s="80" t="s">
        <v>175</v>
      </c>
      <c r="C11" s="12" t="s">
        <v>5</v>
      </c>
      <c r="D11" s="12">
        <v>2762</v>
      </c>
      <c r="E11" s="8">
        <v>361.85</v>
      </c>
      <c r="F11" s="8">
        <f t="shared" si="0"/>
        <v>723.7</v>
      </c>
      <c r="G11" s="88">
        <f t="shared" si="1"/>
        <v>34.185000000000002</v>
      </c>
    </row>
    <row r="12" spans="1:7">
      <c r="A12" s="12">
        <v>11</v>
      </c>
      <c r="B12" s="80" t="s">
        <v>176</v>
      </c>
      <c r="C12" s="12" t="s">
        <v>5</v>
      </c>
      <c r="D12" s="12">
        <v>2913</v>
      </c>
      <c r="E12" s="8">
        <v>373.7</v>
      </c>
      <c r="F12" s="8">
        <f t="shared" si="0"/>
        <v>747.4</v>
      </c>
      <c r="G12" s="88">
        <f t="shared" si="1"/>
        <v>35.369999999999997</v>
      </c>
    </row>
    <row r="13" spans="1:7">
      <c r="A13" s="12">
        <v>12</v>
      </c>
      <c r="B13" s="80" t="s">
        <v>177</v>
      </c>
      <c r="C13" s="12" t="s">
        <v>5</v>
      </c>
      <c r="D13" s="12">
        <v>2748</v>
      </c>
      <c r="E13" s="8">
        <v>418.32</v>
      </c>
      <c r="F13" s="8">
        <f t="shared" si="0"/>
        <v>836.64</v>
      </c>
      <c r="G13" s="88">
        <f t="shared" si="1"/>
        <v>39.832000000000001</v>
      </c>
    </row>
    <row r="14" spans="1:7">
      <c r="A14" s="11">
        <v>13</v>
      </c>
      <c r="B14" s="79" t="s">
        <v>183</v>
      </c>
      <c r="C14" s="11" t="s">
        <v>4</v>
      </c>
      <c r="D14" s="11">
        <v>2737</v>
      </c>
      <c r="E14" s="6">
        <v>345</v>
      </c>
      <c r="F14" s="6">
        <f t="shared" si="0"/>
        <v>690</v>
      </c>
      <c r="G14" s="87">
        <f t="shared" si="1"/>
        <v>32.5</v>
      </c>
    </row>
    <row r="15" spans="1:7">
      <c r="A15" s="11">
        <v>14</v>
      </c>
      <c r="B15" s="79" t="s">
        <v>184</v>
      </c>
      <c r="C15" s="11" t="s">
        <v>4</v>
      </c>
      <c r="D15" s="11">
        <v>2736</v>
      </c>
      <c r="E15" s="6">
        <v>406.04</v>
      </c>
      <c r="F15" s="6">
        <f t="shared" si="0"/>
        <v>812.08</v>
      </c>
      <c r="G15" s="87">
        <f t="shared" si="1"/>
        <v>38.603999999999999</v>
      </c>
    </row>
    <row r="16" spans="1:7">
      <c r="A16" s="11">
        <v>15</v>
      </c>
      <c r="B16" s="79" t="s">
        <v>185</v>
      </c>
      <c r="C16" s="11" t="s">
        <v>4</v>
      </c>
      <c r="D16" s="11">
        <v>2739</v>
      </c>
      <c r="E16" s="6">
        <v>332.34</v>
      </c>
      <c r="F16" s="6">
        <f t="shared" si="0"/>
        <v>664.68</v>
      </c>
      <c r="G16" s="87">
        <f t="shared" si="1"/>
        <v>31.233999999999998</v>
      </c>
    </row>
    <row r="17" spans="1:7">
      <c r="A17" s="12">
        <v>16</v>
      </c>
      <c r="B17" s="80" t="s">
        <v>186</v>
      </c>
      <c r="C17" s="12" t="s">
        <v>5</v>
      </c>
      <c r="D17" s="12">
        <v>2760</v>
      </c>
      <c r="E17" s="8">
        <v>321.69</v>
      </c>
      <c r="F17" s="8">
        <f t="shared" si="0"/>
        <v>643.38</v>
      </c>
      <c r="G17" s="88">
        <f t="shared" si="1"/>
        <v>30.169</v>
      </c>
    </row>
    <row r="18" spans="1:7">
      <c r="A18" s="12">
        <v>17</v>
      </c>
      <c r="B18" s="80" t="s">
        <v>187</v>
      </c>
      <c r="C18" s="12" t="s">
        <v>5</v>
      </c>
      <c r="D18" s="12">
        <v>2763</v>
      </c>
      <c r="E18" s="8">
        <v>352.12</v>
      </c>
      <c r="F18" s="8">
        <f t="shared" si="0"/>
        <v>704.24</v>
      </c>
      <c r="G18" s="88">
        <f t="shared" si="1"/>
        <v>33.212000000000003</v>
      </c>
    </row>
    <row r="19" spans="1:7">
      <c r="A19" s="12">
        <v>18</v>
      </c>
      <c r="B19" s="80" t="s">
        <v>188</v>
      </c>
      <c r="C19" s="12" t="s">
        <v>5</v>
      </c>
      <c r="D19" s="12">
        <v>2761</v>
      </c>
      <c r="E19" s="8">
        <v>330.49</v>
      </c>
      <c r="F19" s="8">
        <f t="shared" si="0"/>
        <v>660.98</v>
      </c>
      <c r="G19" s="88">
        <f t="shared" si="1"/>
        <v>31.048999999999999</v>
      </c>
    </row>
    <row r="20" spans="1:7">
      <c r="A20" s="11">
        <v>19</v>
      </c>
      <c r="B20" s="79" t="s">
        <v>189</v>
      </c>
      <c r="C20" s="11" t="s">
        <v>4</v>
      </c>
      <c r="D20" s="11">
        <v>2733</v>
      </c>
      <c r="E20" s="6">
        <v>337.25</v>
      </c>
      <c r="F20" s="6">
        <f t="shared" si="0"/>
        <v>674.5</v>
      </c>
      <c r="G20" s="87">
        <f t="shared" si="1"/>
        <v>31.725000000000001</v>
      </c>
    </row>
    <row r="21" spans="1:7">
      <c r="A21" s="11">
        <v>20</v>
      </c>
      <c r="B21" s="79" t="s">
        <v>190</v>
      </c>
      <c r="C21" s="11" t="s">
        <v>4</v>
      </c>
      <c r="D21" s="11">
        <v>2732</v>
      </c>
      <c r="E21" s="6">
        <v>357.49</v>
      </c>
      <c r="F21" s="6">
        <f t="shared" si="0"/>
        <v>714.98</v>
      </c>
      <c r="G21" s="87">
        <f t="shared" si="1"/>
        <v>33.749000000000002</v>
      </c>
    </row>
    <row r="22" spans="1:7">
      <c r="A22" s="11">
        <v>21</v>
      </c>
      <c r="B22" s="79" t="s">
        <v>191</v>
      </c>
      <c r="C22" s="11" t="s">
        <v>4</v>
      </c>
      <c r="D22" s="11">
        <v>2734</v>
      </c>
      <c r="E22" s="6">
        <v>346.97</v>
      </c>
      <c r="F22" s="6">
        <f t="shared" si="0"/>
        <v>693.94</v>
      </c>
      <c r="G22" s="87">
        <f t="shared" si="1"/>
        <v>32.697000000000003</v>
      </c>
    </row>
    <row r="23" spans="1:7">
      <c r="A23" s="12">
        <v>22</v>
      </c>
      <c r="B23" s="80" t="s">
        <v>192</v>
      </c>
      <c r="C23" s="12" t="s">
        <v>5</v>
      </c>
      <c r="D23" s="12">
        <v>2762</v>
      </c>
      <c r="E23" s="8">
        <v>301.25</v>
      </c>
      <c r="F23" s="8">
        <f t="shared" si="0"/>
        <v>602.5</v>
      </c>
      <c r="G23" s="88">
        <f t="shared" si="1"/>
        <v>28.125</v>
      </c>
    </row>
    <row r="24" spans="1:7">
      <c r="A24" s="12">
        <v>23</v>
      </c>
      <c r="B24" s="80" t="s">
        <v>193</v>
      </c>
      <c r="C24" s="12" t="s">
        <v>5</v>
      </c>
      <c r="D24" s="12">
        <v>2913</v>
      </c>
      <c r="E24" s="8">
        <v>265.92</v>
      </c>
      <c r="F24" s="8">
        <f t="shared" si="0"/>
        <v>531.84</v>
      </c>
      <c r="G24" s="88">
        <f t="shared" si="1"/>
        <v>24.592000000000002</v>
      </c>
    </row>
    <row r="25" spans="1:7">
      <c r="A25" s="12">
        <v>24</v>
      </c>
      <c r="B25" s="80" t="s">
        <v>194</v>
      </c>
      <c r="C25" s="12" t="s">
        <v>5</v>
      </c>
      <c r="D25" s="12">
        <v>2748</v>
      </c>
      <c r="E25" s="8">
        <v>346.42</v>
      </c>
      <c r="F25" s="8">
        <f t="shared" si="0"/>
        <v>692.84</v>
      </c>
      <c r="G25" s="88">
        <f t="shared" si="1"/>
        <v>32.642000000000003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444A-3741-D54E-AC11-9CAA281DC3C4}">
  <sheetPr>
    <pageSetUpPr fitToPage="1"/>
  </sheetPr>
  <dimension ref="A1:M148"/>
  <sheetViews>
    <sheetView workbookViewId="0">
      <selection activeCell="A17" sqref="A17:K152"/>
    </sheetView>
  </sheetViews>
  <sheetFormatPr baseColWidth="10" defaultRowHeight="15"/>
  <cols>
    <col min="4" max="4" width="11.6640625" bestFit="1" customWidth="1"/>
  </cols>
  <sheetData>
    <row r="1" spans="1:13" ht="16">
      <c r="A1" s="5"/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</row>
    <row r="2" spans="1:13" ht="16">
      <c r="A2" s="14" t="s">
        <v>21</v>
      </c>
      <c r="B2" s="92">
        <v>1</v>
      </c>
      <c r="C2" s="92">
        <v>1</v>
      </c>
      <c r="D2" s="92">
        <v>1</v>
      </c>
      <c r="E2" s="17">
        <v>9</v>
      </c>
      <c r="F2" s="17">
        <v>9</v>
      </c>
      <c r="G2" s="17">
        <v>9</v>
      </c>
      <c r="H2" s="92">
        <v>17</v>
      </c>
      <c r="I2" s="92">
        <v>17</v>
      </c>
      <c r="J2" s="92">
        <v>17</v>
      </c>
      <c r="K2" s="92" t="s">
        <v>219</v>
      </c>
      <c r="L2" s="92" t="s">
        <v>219</v>
      </c>
      <c r="M2" s="92" t="s">
        <v>219</v>
      </c>
    </row>
    <row r="3" spans="1:13" ht="16">
      <c r="A3" s="14" t="s">
        <v>22</v>
      </c>
      <c r="B3" s="92">
        <v>2</v>
      </c>
      <c r="C3" s="92">
        <v>2</v>
      </c>
      <c r="D3" s="92">
        <v>2</v>
      </c>
      <c r="E3" s="17">
        <v>10</v>
      </c>
      <c r="F3" s="17">
        <v>10</v>
      </c>
      <c r="G3" s="17">
        <v>10</v>
      </c>
      <c r="H3" s="92">
        <v>18</v>
      </c>
      <c r="I3" s="92">
        <v>18</v>
      </c>
      <c r="J3" s="92">
        <v>18</v>
      </c>
      <c r="K3" s="89"/>
      <c r="L3" s="89"/>
      <c r="M3" s="89"/>
    </row>
    <row r="4" spans="1:13" ht="16">
      <c r="A4" s="14" t="s">
        <v>23</v>
      </c>
      <c r="B4" s="92">
        <v>3</v>
      </c>
      <c r="C4" s="92">
        <v>3</v>
      </c>
      <c r="D4" s="92">
        <v>3</v>
      </c>
      <c r="E4" s="17">
        <v>11</v>
      </c>
      <c r="F4" s="17">
        <v>11</v>
      </c>
      <c r="G4" s="17">
        <v>11</v>
      </c>
      <c r="H4" s="92">
        <v>19</v>
      </c>
      <c r="I4" s="92">
        <v>19</v>
      </c>
      <c r="J4" s="92">
        <v>19</v>
      </c>
      <c r="K4" s="89"/>
      <c r="L4" s="89"/>
      <c r="M4" s="89"/>
    </row>
    <row r="5" spans="1:13" ht="16">
      <c r="A5" s="14" t="s">
        <v>24</v>
      </c>
      <c r="B5" s="92">
        <v>4</v>
      </c>
      <c r="C5" s="92">
        <v>4</v>
      </c>
      <c r="D5" s="92">
        <v>4</v>
      </c>
      <c r="E5" s="17">
        <v>12</v>
      </c>
      <c r="F5" s="17">
        <v>12</v>
      </c>
      <c r="G5" s="17">
        <v>12</v>
      </c>
      <c r="H5" s="92">
        <v>20</v>
      </c>
      <c r="I5" s="92">
        <v>20</v>
      </c>
      <c r="J5" s="92">
        <v>20</v>
      </c>
      <c r="K5" s="89"/>
      <c r="L5" s="89"/>
      <c r="M5" s="89"/>
    </row>
    <row r="6" spans="1:13" ht="16">
      <c r="A6" s="14" t="s">
        <v>25</v>
      </c>
      <c r="B6" s="92">
        <v>5</v>
      </c>
      <c r="C6" s="92">
        <v>5</v>
      </c>
      <c r="D6" s="92">
        <v>5</v>
      </c>
      <c r="E6" s="17">
        <v>13</v>
      </c>
      <c r="F6" s="17">
        <v>13</v>
      </c>
      <c r="G6" s="17">
        <v>13</v>
      </c>
      <c r="H6" s="92">
        <v>21</v>
      </c>
      <c r="I6" s="92">
        <v>21</v>
      </c>
      <c r="J6" s="92">
        <v>21</v>
      </c>
      <c r="K6" s="89"/>
      <c r="L6" s="89"/>
      <c r="M6" s="89"/>
    </row>
    <row r="7" spans="1:13" ht="16">
      <c r="A7" s="14" t="s">
        <v>26</v>
      </c>
      <c r="B7" s="92">
        <v>6</v>
      </c>
      <c r="C7" s="92">
        <v>6</v>
      </c>
      <c r="D7" s="92">
        <v>6</v>
      </c>
      <c r="E7" s="17">
        <v>14</v>
      </c>
      <c r="F7" s="17">
        <v>14</v>
      </c>
      <c r="G7" s="17">
        <v>14</v>
      </c>
      <c r="H7" s="92">
        <v>22</v>
      </c>
      <c r="I7" s="92">
        <v>22</v>
      </c>
      <c r="J7" s="92">
        <v>22</v>
      </c>
      <c r="K7" s="89"/>
      <c r="L7" s="89"/>
      <c r="M7" s="89"/>
    </row>
    <row r="8" spans="1:13" ht="16">
      <c r="A8" s="14" t="s">
        <v>29</v>
      </c>
      <c r="B8" s="92">
        <v>7</v>
      </c>
      <c r="C8" s="92">
        <v>7</v>
      </c>
      <c r="D8" s="92">
        <v>7</v>
      </c>
      <c r="E8" s="17">
        <v>15</v>
      </c>
      <c r="F8" s="17">
        <v>15</v>
      </c>
      <c r="G8" s="17">
        <v>15</v>
      </c>
      <c r="H8" s="92">
        <v>23</v>
      </c>
      <c r="I8" s="92">
        <v>23</v>
      </c>
      <c r="J8" s="92">
        <v>23</v>
      </c>
      <c r="K8" s="89"/>
      <c r="L8" s="89"/>
      <c r="M8" s="89"/>
    </row>
    <row r="9" spans="1:13" ht="16">
      <c r="A9" s="14" t="s">
        <v>30</v>
      </c>
      <c r="B9" s="92">
        <v>8</v>
      </c>
      <c r="C9" s="92">
        <v>8</v>
      </c>
      <c r="D9" s="92">
        <v>8</v>
      </c>
      <c r="E9" s="17">
        <v>16</v>
      </c>
      <c r="F9" s="17">
        <v>16</v>
      </c>
      <c r="G9" s="17">
        <v>16</v>
      </c>
      <c r="H9" s="92">
        <v>24</v>
      </c>
      <c r="I9" s="92">
        <v>24</v>
      </c>
      <c r="J9" s="92">
        <v>24</v>
      </c>
      <c r="K9" s="89"/>
      <c r="L9" s="89"/>
      <c r="M9" s="89"/>
    </row>
    <row r="11" spans="1:13">
      <c r="A11" s="93" t="s">
        <v>213</v>
      </c>
      <c r="B11" s="94" t="s">
        <v>214</v>
      </c>
      <c r="C11" s="94" t="s">
        <v>220</v>
      </c>
    </row>
    <row r="12" spans="1:13">
      <c r="A12" s="93" t="s">
        <v>215</v>
      </c>
      <c r="B12" s="94">
        <v>5</v>
      </c>
      <c r="C12" s="94">
        <f>B12*78</f>
        <v>390</v>
      </c>
      <c r="I12" s="90"/>
      <c r="J12" s="91"/>
      <c r="K12" s="91"/>
      <c r="L12" s="91"/>
      <c r="M12" s="90"/>
    </row>
    <row r="13" spans="1:13">
      <c r="A13" s="93" t="s">
        <v>216</v>
      </c>
      <c r="B13" s="94">
        <v>0.5</v>
      </c>
      <c r="C13" s="94">
        <f t="shared" ref="C13:C14" si="0">B13*78</f>
        <v>39</v>
      </c>
      <c r="I13" s="90"/>
    </row>
    <row r="14" spans="1:13">
      <c r="A14" s="93" t="s">
        <v>217</v>
      </c>
      <c r="B14" s="94">
        <v>2.5</v>
      </c>
      <c r="C14" s="94">
        <f t="shared" si="0"/>
        <v>195</v>
      </c>
      <c r="I14" s="90"/>
    </row>
    <row r="15" spans="1:13">
      <c r="A15" s="93" t="s">
        <v>218</v>
      </c>
      <c r="B15" s="94">
        <v>2</v>
      </c>
      <c r="C15" s="94"/>
      <c r="I15" s="90"/>
    </row>
    <row r="16" spans="1:13">
      <c r="I16" s="90"/>
    </row>
    <row r="18" spans="1:9">
      <c r="D18" t="s">
        <v>224</v>
      </c>
      <c r="E18" s="90" t="s">
        <v>225</v>
      </c>
    </row>
    <row r="19" spans="1:9">
      <c r="A19" s="96" t="s">
        <v>226</v>
      </c>
      <c r="B19" s="92">
        <v>1</v>
      </c>
      <c r="C19" s="97">
        <v>16.68</v>
      </c>
      <c r="D19" s="98">
        <f>AVERAGE(C19:C21)</f>
        <v>16.560000000000002</v>
      </c>
      <c r="E19" s="20">
        <f>STDEV(C19:C21)</f>
        <v>0.16970562748477031</v>
      </c>
      <c r="G19" s="97">
        <v>16.68</v>
      </c>
    </row>
    <row r="20" spans="1:9">
      <c r="A20" s="96" t="s">
        <v>227</v>
      </c>
      <c r="B20" s="92">
        <v>1</v>
      </c>
      <c r="C20" s="97">
        <v>16.440000000000001</v>
      </c>
      <c r="D20" s="58"/>
      <c r="E20" s="58"/>
      <c r="G20" s="97">
        <v>16.440000000000001</v>
      </c>
    </row>
    <row r="21" spans="1:9">
      <c r="A21" s="96" t="s">
        <v>228</v>
      </c>
      <c r="B21" s="92">
        <v>1</v>
      </c>
      <c r="C21" s="97"/>
      <c r="D21" s="96"/>
      <c r="E21" s="96"/>
      <c r="F21" s="96"/>
      <c r="G21" s="97">
        <v>16</v>
      </c>
      <c r="H21" s="96"/>
      <c r="I21" s="96"/>
    </row>
    <row r="22" spans="1:9">
      <c r="A22" s="96" t="s">
        <v>230</v>
      </c>
      <c r="B22" s="17">
        <v>9</v>
      </c>
      <c r="C22" s="97">
        <v>16.149999999999999</v>
      </c>
      <c r="D22" s="98">
        <f>AVERAGE(C22:C24)</f>
        <v>16.166666666666668</v>
      </c>
      <c r="E22" s="58">
        <f>STDEV(C22:C24)</f>
        <v>5.6862407030773304E-2</v>
      </c>
      <c r="F22" s="96"/>
      <c r="G22" s="97">
        <v>16.149999999999999</v>
      </c>
    </row>
    <row r="23" spans="1:9">
      <c r="A23" s="96" t="s">
        <v>231</v>
      </c>
      <c r="B23" s="17">
        <v>9</v>
      </c>
      <c r="C23" s="97">
        <v>16.12</v>
      </c>
      <c r="D23" s="97"/>
      <c r="E23" s="97"/>
      <c r="F23" s="97"/>
      <c r="G23" s="97">
        <v>16.12</v>
      </c>
    </row>
    <row r="24" spans="1:9">
      <c r="A24" s="96" t="s">
        <v>232</v>
      </c>
      <c r="B24" s="17">
        <v>9</v>
      </c>
      <c r="C24" s="97">
        <v>16.23</v>
      </c>
      <c r="D24" s="97"/>
      <c r="E24" s="97"/>
      <c r="F24" s="97"/>
      <c r="G24" s="97">
        <v>16.23</v>
      </c>
    </row>
    <row r="25" spans="1:9">
      <c r="A25" s="96" t="s">
        <v>233</v>
      </c>
      <c r="B25" s="92">
        <v>17</v>
      </c>
      <c r="C25" s="97">
        <v>14.61</v>
      </c>
      <c r="D25" s="98">
        <f>AVERAGE(C25:C27)</f>
        <v>14.716666666666667</v>
      </c>
      <c r="E25" s="58">
        <f>STDEV(C25:C27)</f>
        <v>0.11015141094572233</v>
      </c>
      <c r="F25" s="97"/>
      <c r="G25" s="97">
        <v>14.61</v>
      </c>
    </row>
    <row r="26" spans="1:9">
      <c r="A26" s="96" t="s">
        <v>234</v>
      </c>
      <c r="B26" s="92">
        <v>17</v>
      </c>
      <c r="C26" s="97">
        <v>14.83</v>
      </c>
      <c r="D26" s="97"/>
      <c r="E26" s="97"/>
      <c r="F26" s="97"/>
      <c r="G26" s="97">
        <v>14.83</v>
      </c>
    </row>
    <row r="27" spans="1:9">
      <c r="A27" s="96" t="s">
        <v>235</v>
      </c>
      <c r="B27" s="92">
        <v>17</v>
      </c>
      <c r="C27" s="97">
        <v>14.71</v>
      </c>
      <c r="D27" s="97"/>
      <c r="E27" s="97"/>
      <c r="F27" s="97"/>
      <c r="G27" s="97">
        <v>14.71</v>
      </c>
    </row>
    <row r="28" spans="1:9">
      <c r="A28" s="96" t="s">
        <v>236</v>
      </c>
      <c r="B28" s="92" t="s">
        <v>219</v>
      </c>
      <c r="C28" s="96" t="s">
        <v>229</v>
      </c>
      <c r="D28" s="98" t="e">
        <f>AVERAGE(C28:C30)</f>
        <v>#DIV/0!</v>
      </c>
      <c r="E28" s="58" t="e">
        <f>STDEV(C28:C30)</f>
        <v>#DIV/0!</v>
      </c>
      <c r="F28" s="97"/>
      <c r="G28" s="96" t="s">
        <v>229</v>
      </c>
    </row>
    <row r="29" spans="1:9">
      <c r="A29" s="96" t="s">
        <v>237</v>
      </c>
      <c r="B29" s="92" t="s">
        <v>219</v>
      </c>
      <c r="C29" s="96" t="s">
        <v>229</v>
      </c>
      <c r="D29" s="97"/>
      <c r="E29" s="97"/>
      <c r="F29" s="97"/>
      <c r="G29" s="96" t="s">
        <v>229</v>
      </c>
    </row>
    <row r="30" spans="1:9">
      <c r="A30" s="96" t="s">
        <v>238</v>
      </c>
      <c r="B30" s="92" t="s">
        <v>219</v>
      </c>
      <c r="C30" s="96" t="s">
        <v>229</v>
      </c>
      <c r="D30" s="97"/>
      <c r="E30" s="97"/>
      <c r="F30" s="97"/>
      <c r="G30" s="96" t="s">
        <v>229</v>
      </c>
    </row>
    <row r="31" spans="1:9">
      <c r="A31" s="96" t="s">
        <v>239</v>
      </c>
      <c r="B31" s="92">
        <v>2</v>
      </c>
      <c r="C31" s="97">
        <v>16.29</v>
      </c>
      <c r="D31" s="98">
        <f>AVERAGE(C31:C33)</f>
        <v>15.959999999999999</v>
      </c>
      <c r="E31" s="58">
        <f>STDEV(C31:C33)</f>
        <v>0.28792360097775893</v>
      </c>
      <c r="F31" s="97"/>
      <c r="G31" s="97">
        <v>16.29</v>
      </c>
    </row>
    <row r="32" spans="1:9">
      <c r="A32" s="96" t="s">
        <v>240</v>
      </c>
      <c r="B32" s="92">
        <v>2</v>
      </c>
      <c r="C32" s="97">
        <v>15.76</v>
      </c>
      <c r="D32" s="97"/>
      <c r="E32" s="97"/>
      <c r="F32" s="97"/>
      <c r="G32" s="97">
        <v>15.76</v>
      </c>
    </row>
    <row r="33" spans="1:7">
      <c r="A33" s="96" t="s">
        <v>241</v>
      </c>
      <c r="B33" s="92">
        <v>2</v>
      </c>
      <c r="C33" s="97">
        <v>15.83</v>
      </c>
      <c r="D33" s="97"/>
      <c r="E33" s="97"/>
      <c r="F33" s="97"/>
      <c r="G33" s="97">
        <v>15.83</v>
      </c>
    </row>
    <row r="34" spans="1:7">
      <c r="A34" s="96" t="s">
        <v>242</v>
      </c>
      <c r="B34" s="17">
        <v>10</v>
      </c>
      <c r="C34" s="97">
        <v>15.13</v>
      </c>
      <c r="D34" s="98">
        <f>AVERAGE(C34:C36)</f>
        <v>15.350000000000001</v>
      </c>
      <c r="E34" s="58">
        <f>STDEV(C34:C36)</f>
        <v>0.19052558883257653</v>
      </c>
      <c r="F34" s="96"/>
      <c r="G34" s="97">
        <v>15.13</v>
      </c>
    </row>
    <row r="35" spans="1:7">
      <c r="A35" s="96" t="s">
        <v>243</v>
      </c>
      <c r="B35" s="17">
        <v>10</v>
      </c>
      <c r="C35" s="97">
        <v>15.46</v>
      </c>
      <c r="D35" s="97"/>
      <c r="E35" s="97"/>
      <c r="F35" s="97"/>
      <c r="G35" s="97">
        <v>15.46</v>
      </c>
    </row>
    <row r="36" spans="1:7">
      <c r="A36" s="96" t="s">
        <v>244</v>
      </c>
      <c r="B36" s="17">
        <v>10</v>
      </c>
      <c r="C36" s="97">
        <v>15.46</v>
      </c>
      <c r="D36" s="97"/>
      <c r="E36" s="97"/>
      <c r="F36" s="97"/>
      <c r="G36" s="97">
        <v>15.46</v>
      </c>
    </row>
    <row r="37" spans="1:7">
      <c r="A37" s="96" t="s">
        <v>245</v>
      </c>
      <c r="B37" s="92">
        <v>18</v>
      </c>
      <c r="C37" s="97">
        <v>14.38</v>
      </c>
      <c r="D37" s="98">
        <f>AVERAGE(C37:C39)</f>
        <v>14.676666666666668</v>
      </c>
      <c r="E37" s="58">
        <f>STDEV(C37:C39)</f>
        <v>0.29022979401386989</v>
      </c>
      <c r="F37" s="97"/>
      <c r="G37" s="97">
        <v>14.38</v>
      </c>
    </row>
    <row r="38" spans="1:7">
      <c r="A38" s="96" t="s">
        <v>246</v>
      </c>
      <c r="B38" s="92">
        <v>18</v>
      </c>
      <c r="C38" s="97">
        <v>14.96</v>
      </c>
      <c r="D38" s="97"/>
      <c r="E38" s="97"/>
      <c r="F38" s="97"/>
      <c r="G38" s="97">
        <v>14.96</v>
      </c>
    </row>
    <row r="39" spans="1:7">
      <c r="A39" s="96" t="s">
        <v>247</v>
      </c>
      <c r="B39" s="92">
        <v>18</v>
      </c>
      <c r="C39" s="97">
        <v>14.69</v>
      </c>
      <c r="D39" s="97"/>
      <c r="E39" s="97"/>
      <c r="F39" s="97"/>
      <c r="G39" s="97">
        <v>14.69</v>
      </c>
    </row>
    <row r="40" spans="1:7">
      <c r="A40" s="96" t="s">
        <v>248</v>
      </c>
      <c r="B40" s="3"/>
      <c r="C40" s="96" t="s">
        <v>229</v>
      </c>
      <c r="D40" s="97"/>
      <c r="E40" s="97"/>
      <c r="F40" s="97"/>
      <c r="G40" s="96" t="s">
        <v>229</v>
      </c>
    </row>
    <row r="41" spans="1:7">
      <c r="A41" s="96" t="s">
        <v>249</v>
      </c>
      <c r="B41" s="3"/>
      <c r="C41" s="96" t="s">
        <v>229</v>
      </c>
      <c r="D41" s="97"/>
      <c r="E41" s="97"/>
      <c r="F41" s="97"/>
      <c r="G41" s="96" t="s">
        <v>229</v>
      </c>
    </row>
    <row r="42" spans="1:7">
      <c r="A42" s="96" t="s">
        <v>250</v>
      </c>
      <c r="B42" s="3"/>
      <c r="C42" s="96" t="s">
        <v>229</v>
      </c>
      <c r="D42" s="97"/>
      <c r="E42" s="97"/>
      <c r="F42" s="97"/>
      <c r="G42" s="96" t="s">
        <v>229</v>
      </c>
    </row>
    <row r="43" spans="1:7">
      <c r="A43" s="96" t="s">
        <v>251</v>
      </c>
      <c r="B43" s="92">
        <v>3</v>
      </c>
      <c r="C43" s="97">
        <v>16.739999999999998</v>
      </c>
      <c r="D43" s="98">
        <f>AVERAGE(C43:C45)</f>
        <v>16.606666666666666</v>
      </c>
      <c r="E43" s="58">
        <f>STDEV(C43:C45)</f>
        <v>0.18147543451754949</v>
      </c>
      <c r="F43" s="97"/>
      <c r="G43" s="97">
        <v>16.739999999999998</v>
      </c>
    </row>
    <row r="44" spans="1:7">
      <c r="A44" s="96" t="s">
        <v>252</v>
      </c>
      <c r="B44" s="92">
        <v>3</v>
      </c>
      <c r="C44" s="97">
        <v>16.399999999999999</v>
      </c>
      <c r="D44" s="97"/>
      <c r="E44" s="97"/>
      <c r="F44" s="97"/>
      <c r="G44" s="97">
        <v>16.399999999999999</v>
      </c>
    </row>
    <row r="45" spans="1:7">
      <c r="A45" s="96" t="s">
        <v>253</v>
      </c>
      <c r="B45" s="92">
        <v>3</v>
      </c>
      <c r="C45" s="97">
        <v>16.68</v>
      </c>
      <c r="D45" s="96"/>
      <c r="E45" s="96"/>
      <c r="F45" s="96"/>
      <c r="G45" s="97">
        <v>16.68</v>
      </c>
    </row>
    <row r="46" spans="1:7">
      <c r="A46" s="96" t="s">
        <v>254</v>
      </c>
      <c r="B46" s="17">
        <v>11</v>
      </c>
      <c r="C46" s="97">
        <v>15.54</v>
      </c>
      <c r="D46" s="98">
        <f>AVERAGE(C46:C48)</f>
        <v>15.63</v>
      </c>
      <c r="E46" s="58">
        <f>STDEV(C46:C48)</f>
        <v>0.10816653826392009</v>
      </c>
      <c r="F46" s="96"/>
      <c r="G46" s="97">
        <v>15.54</v>
      </c>
    </row>
    <row r="47" spans="1:7">
      <c r="A47" s="96" t="s">
        <v>255</v>
      </c>
      <c r="B47" s="17">
        <v>11</v>
      </c>
      <c r="C47" s="97">
        <v>15.6</v>
      </c>
      <c r="D47" s="97"/>
      <c r="E47" s="97"/>
      <c r="F47" s="97"/>
      <c r="G47" s="97">
        <v>15.6</v>
      </c>
    </row>
    <row r="48" spans="1:7">
      <c r="A48" s="96" t="s">
        <v>256</v>
      </c>
      <c r="B48" s="17">
        <v>11</v>
      </c>
      <c r="C48" s="97">
        <v>15.75</v>
      </c>
      <c r="D48" s="97"/>
      <c r="E48" s="97"/>
      <c r="F48" s="97"/>
      <c r="G48" s="97">
        <v>15.75</v>
      </c>
    </row>
    <row r="49" spans="1:7">
      <c r="A49" s="96" t="s">
        <v>257</v>
      </c>
      <c r="B49" s="92">
        <v>19</v>
      </c>
      <c r="C49" s="97">
        <v>14.97</v>
      </c>
      <c r="D49" s="98">
        <f>AVERAGE(C49:C51)</f>
        <v>15.106666666666667</v>
      </c>
      <c r="E49" s="58">
        <f>STDEV(C49:C51)</f>
        <v>0.13503086067019374</v>
      </c>
      <c r="F49" s="96"/>
      <c r="G49" s="97">
        <v>14.97</v>
      </c>
    </row>
    <row r="50" spans="1:7">
      <c r="A50" s="96" t="s">
        <v>258</v>
      </c>
      <c r="B50" s="92">
        <v>19</v>
      </c>
      <c r="C50" s="97">
        <v>15.11</v>
      </c>
      <c r="D50" s="96"/>
      <c r="E50" s="96"/>
      <c r="F50" s="96"/>
      <c r="G50" s="97">
        <v>15.11</v>
      </c>
    </row>
    <row r="51" spans="1:7">
      <c r="A51" s="96" t="s">
        <v>259</v>
      </c>
      <c r="B51" s="92">
        <v>19</v>
      </c>
      <c r="C51" s="97">
        <v>15.24</v>
      </c>
      <c r="D51" s="97"/>
      <c r="E51" s="97"/>
      <c r="F51" s="97"/>
      <c r="G51" s="97">
        <v>15.24</v>
      </c>
    </row>
    <row r="52" spans="1:7">
      <c r="A52" s="96" t="s">
        <v>260</v>
      </c>
      <c r="B52" s="3"/>
      <c r="C52" s="96" t="s">
        <v>229</v>
      </c>
      <c r="D52" s="97"/>
      <c r="E52" s="97"/>
      <c r="F52" s="97"/>
      <c r="G52" s="96" t="s">
        <v>229</v>
      </c>
    </row>
    <row r="53" spans="1:7">
      <c r="A53" s="96" t="s">
        <v>261</v>
      </c>
      <c r="B53" s="3"/>
      <c r="C53" s="96" t="s">
        <v>229</v>
      </c>
      <c r="D53" s="97"/>
      <c r="E53" s="97"/>
      <c r="F53" s="97"/>
      <c r="G53" s="96" t="s">
        <v>229</v>
      </c>
    </row>
    <row r="54" spans="1:7">
      <c r="A54" s="96" t="s">
        <v>262</v>
      </c>
      <c r="B54" s="3"/>
      <c r="C54" s="96" t="s">
        <v>229</v>
      </c>
      <c r="D54" s="97"/>
      <c r="E54" s="97"/>
      <c r="F54" s="97"/>
      <c r="G54" s="96" t="s">
        <v>229</v>
      </c>
    </row>
    <row r="55" spans="1:7">
      <c r="A55" s="96" t="s">
        <v>263</v>
      </c>
      <c r="B55" s="92">
        <v>4</v>
      </c>
      <c r="C55" s="97">
        <v>15.76</v>
      </c>
      <c r="D55" s="98">
        <f>AVERAGE(C55:C57)</f>
        <v>15.526666666666666</v>
      </c>
      <c r="E55" s="58">
        <f>STDEV(C55:C57)</f>
        <v>0.20231987873991336</v>
      </c>
      <c r="F55" s="97"/>
      <c r="G55" s="97">
        <v>15.76</v>
      </c>
    </row>
    <row r="56" spans="1:7">
      <c r="A56" s="96" t="s">
        <v>264</v>
      </c>
      <c r="B56" s="92">
        <v>4</v>
      </c>
      <c r="C56" s="97">
        <v>15.4</v>
      </c>
      <c r="D56" s="97"/>
      <c r="E56" s="97"/>
      <c r="F56" s="97"/>
      <c r="G56" s="97">
        <v>15.4</v>
      </c>
    </row>
    <row r="57" spans="1:7">
      <c r="A57" s="96" t="s">
        <v>265</v>
      </c>
      <c r="B57" s="92">
        <v>4</v>
      </c>
      <c r="C57" s="97">
        <v>15.42</v>
      </c>
      <c r="D57" s="96"/>
      <c r="E57" s="96"/>
      <c r="F57" s="96"/>
      <c r="G57" s="97">
        <v>15.42</v>
      </c>
    </row>
    <row r="58" spans="1:7">
      <c r="A58" s="96" t="s">
        <v>266</v>
      </c>
      <c r="B58" s="17">
        <v>12</v>
      </c>
      <c r="C58" s="97">
        <v>15.69</v>
      </c>
      <c r="D58" s="98">
        <f>AVERAGE(C58:C60)</f>
        <v>15.6</v>
      </c>
      <c r="E58" s="20">
        <f>STDEV(C58:C60)</f>
        <v>0.12727922061357835</v>
      </c>
      <c r="F58" s="96"/>
      <c r="G58" s="97">
        <v>15.69</v>
      </c>
    </row>
    <row r="59" spans="1:7">
      <c r="A59" s="96" t="s">
        <v>267</v>
      </c>
      <c r="B59" s="17">
        <v>12</v>
      </c>
      <c r="C59" s="97"/>
      <c r="D59" s="97"/>
      <c r="E59" s="97"/>
      <c r="F59" s="97"/>
      <c r="G59" s="97">
        <v>17.54</v>
      </c>
    </row>
    <row r="60" spans="1:7">
      <c r="A60" s="96" t="s">
        <v>268</v>
      </c>
      <c r="B60" s="17">
        <v>12</v>
      </c>
      <c r="C60" s="97">
        <v>15.51</v>
      </c>
      <c r="D60" s="97"/>
      <c r="E60" s="97"/>
      <c r="F60" s="97"/>
      <c r="G60" s="97">
        <v>15.51</v>
      </c>
    </row>
    <row r="61" spans="1:7">
      <c r="A61" s="96" t="s">
        <v>269</v>
      </c>
      <c r="B61" s="92">
        <v>20</v>
      </c>
      <c r="C61" s="97">
        <v>14.53</v>
      </c>
      <c r="D61" s="98">
        <f>AVERAGE(C61:C63)</f>
        <v>14.746666666666664</v>
      </c>
      <c r="E61" s="58">
        <f>STDEV(C61:C63)</f>
        <v>0.19857828011475329</v>
      </c>
      <c r="F61" s="96"/>
      <c r="G61" s="97">
        <v>14.53</v>
      </c>
    </row>
    <row r="62" spans="1:7">
      <c r="A62" s="96" t="s">
        <v>270</v>
      </c>
      <c r="B62" s="92">
        <v>20</v>
      </c>
      <c r="C62" s="97">
        <v>14.92</v>
      </c>
      <c r="D62" s="96"/>
      <c r="E62" s="96"/>
      <c r="F62" s="96"/>
      <c r="G62" s="97">
        <v>14.92</v>
      </c>
    </row>
    <row r="63" spans="1:7">
      <c r="A63" s="96" t="s">
        <v>271</v>
      </c>
      <c r="B63" s="92">
        <v>20</v>
      </c>
      <c r="C63" s="97">
        <v>14.79</v>
      </c>
      <c r="D63" s="97"/>
      <c r="E63" s="97"/>
      <c r="F63" s="97"/>
      <c r="G63" s="97">
        <v>14.79</v>
      </c>
    </row>
    <row r="64" spans="1:7">
      <c r="A64" s="96" t="s">
        <v>272</v>
      </c>
      <c r="B64" s="3"/>
      <c r="C64" s="96" t="s">
        <v>229</v>
      </c>
      <c r="D64" s="97"/>
      <c r="E64" s="97"/>
      <c r="F64" s="97"/>
      <c r="G64" s="96" t="s">
        <v>229</v>
      </c>
    </row>
    <row r="65" spans="1:7">
      <c r="A65" s="96" t="s">
        <v>273</v>
      </c>
      <c r="B65" s="3"/>
      <c r="C65" s="96" t="s">
        <v>229</v>
      </c>
      <c r="D65" s="97"/>
      <c r="E65" s="97"/>
      <c r="F65" s="97"/>
      <c r="G65" s="96" t="s">
        <v>229</v>
      </c>
    </row>
    <row r="66" spans="1:7">
      <c r="A66" s="96" t="s">
        <v>274</v>
      </c>
      <c r="B66" s="3"/>
      <c r="C66" s="96" t="s">
        <v>229</v>
      </c>
      <c r="D66" s="97"/>
      <c r="E66" s="97"/>
      <c r="F66" s="97"/>
      <c r="G66" s="96" t="s">
        <v>229</v>
      </c>
    </row>
    <row r="67" spans="1:7">
      <c r="A67" s="96" t="s">
        <v>275</v>
      </c>
      <c r="B67" s="92">
        <v>5</v>
      </c>
      <c r="C67" s="97">
        <v>16.079999999999998</v>
      </c>
      <c r="D67" s="98">
        <f>AVERAGE(C67:C69)</f>
        <v>15.936666666666666</v>
      </c>
      <c r="E67" s="58">
        <f>STDEV(C67:C69)</f>
        <v>0.12897028081435299</v>
      </c>
      <c r="F67" s="97"/>
      <c r="G67" s="97">
        <v>16.079999999999998</v>
      </c>
    </row>
    <row r="68" spans="1:7">
      <c r="A68" s="96" t="s">
        <v>276</v>
      </c>
      <c r="B68" s="92">
        <v>5</v>
      </c>
      <c r="C68" s="97">
        <v>15.9</v>
      </c>
      <c r="D68" s="97"/>
      <c r="E68" s="97"/>
      <c r="F68" s="97"/>
      <c r="G68" s="97">
        <v>15.9</v>
      </c>
    </row>
    <row r="69" spans="1:7">
      <c r="A69" s="96" t="s">
        <v>277</v>
      </c>
      <c r="B69" s="92">
        <v>5</v>
      </c>
      <c r="C69" s="97">
        <v>15.83</v>
      </c>
      <c r="D69" s="97"/>
      <c r="E69" s="97"/>
      <c r="F69" s="97"/>
      <c r="G69" s="97">
        <v>15.83</v>
      </c>
    </row>
    <row r="70" spans="1:7">
      <c r="A70" s="96" t="s">
        <v>278</v>
      </c>
      <c r="B70" s="17">
        <v>13</v>
      </c>
      <c r="C70" s="97">
        <v>15.24</v>
      </c>
      <c r="D70" s="98">
        <f>AVERAGE(C70:C72)</f>
        <v>15.340000000000002</v>
      </c>
      <c r="E70" s="58">
        <f>STDEV(C70:C72)</f>
        <v>0.11135528725660078</v>
      </c>
      <c r="F70" s="97"/>
      <c r="G70" s="97">
        <v>15.24</v>
      </c>
    </row>
    <row r="71" spans="1:7">
      <c r="A71" s="96" t="s">
        <v>279</v>
      </c>
      <c r="B71" s="17">
        <v>13</v>
      </c>
      <c r="C71" s="97">
        <v>15.32</v>
      </c>
      <c r="D71" s="97"/>
      <c r="E71" s="97"/>
      <c r="F71" s="97"/>
      <c r="G71" s="97">
        <v>15.32</v>
      </c>
    </row>
    <row r="72" spans="1:7">
      <c r="A72" s="96" t="s">
        <v>280</v>
      </c>
      <c r="B72" s="17">
        <v>13</v>
      </c>
      <c r="C72" s="97">
        <v>15.46</v>
      </c>
      <c r="D72" s="97"/>
      <c r="E72" s="97"/>
      <c r="F72" s="97"/>
      <c r="G72" s="97">
        <v>15.46</v>
      </c>
    </row>
    <row r="73" spans="1:7">
      <c r="A73" s="96" t="s">
        <v>281</v>
      </c>
      <c r="B73" s="92">
        <v>21</v>
      </c>
      <c r="C73" s="97">
        <v>14.67</v>
      </c>
      <c r="D73" s="98">
        <f>AVERAGE(C73:C75)</f>
        <v>14.653333333333334</v>
      </c>
      <c r="E73" s="58">
        <f>STDEV(C73:C75)</f>
        <v>3.7859388972002035E-2</v>
      </c>
      <c r="F73" s="96"/>
      <c r="G73" s="97">
        <v>14.67</v>
      </c>
    </row>
    <row r="74" spans="1:7">
      <c r="A74" s="96" t="s">
        <v>282</v>
      </c>
      <c r="B74" s="92">
        <v>21</v>
      </c>
      <c r="C74" s="97">
        <v>14.61</v>
      </c>
      <c r="D74" s="96"/>
      <c r="E74" s="96"/>
      <c r="F74" s="96"/>
      <c r="G74" s="97">
        <v>14.61</v>
      </c>
    </row>
    <row r="75" spans="1:7">
      <c r="A75" s="96" t="s">
        <v>283</v>
      </c>
      <c r="B75" s="92">
        <v>21</v>
      </c>
      <c r="C75" s="97">
        <v>14.68</v>
      </c>
      <c r="D75" s="96"/>
      <c r="E75" s="96"/>
      <c r="F75" s="96"/>
      <c r="G75" s="97">
        <v>14.68</v>
      </c>
    </row>
    <row r="76" spans="1:7" ht="16">
      <c r="A76" s="96" t="s">
        <v>284</v>
      </c>
      <c r="B76" s="99"/>
      <c r="C76" s="96" t="s">
        <v>229</v>
      </c>
      <c r="D76" s="96"/>
      <c r="E76" s="96"/>
      <c r="F76" s="96"/>
      <c r="G76" s="96" t="s">
        <v>229</v>
      </c>
    </row>
    <row r="77" spans="1:7" ht="16">
      <c r="A77" s="96" t="s">
        <v>285</v>
      </c>
      <c r="B77" s="99"/>
      <c r="C77" s="96" t="s">
        <v>229</v>
      </c>
      <c r="D77" s="96"/>
      <c r="E77" s="96"/>
      <c r="F77" s="96"/>
      <c r="G77" s="96" t="s">
        <v>229</v>
      </c>
    </row>
    <row r="78" spans="1:7" ht="16">
      <c r="A78" s="96" t="s">
        <v>286</v>
      </c>
      <c r="B78" s="99"/>
      <c r="C78" s="96" t="s">
        <v>229</v>
      </c>
      <c r="D78" s="96"/>
      <c r="E78" s="96"/>
      <c r="F78" s="96"/>
      <c r="G78" s="96" t="s">
        <v>229</v>
      </c>
    </row>
    <row r="79" spans="1:7">
      <c r="A79" s="96" t="s">
        <v>287</v>
      </c>
      <c r="B79" s="92">
        <v>6</v>
      </c>
      <c r="C79" s="97">
        <v>16.25</v>
      </c>
      <c r="D79" s="98">
        <f>AVERAGE(C79:C81)</f>
        <v>16.023333333333333</v>
      </c>
      <c r="E79" s="58">
        <f>STDEV(C79:C81)</f>
        <v>0.21197484127446189</v>
      </c>
      <c r="F79" s="97"/>
      <c r="G79" s="97">
        <v>16.25</v>
      </c>
    </row>
    <row r="80" spans="1:7">
      <c r="A80" s="96" t="s">
        <v>288</v>
      </c>
      <c r="B80" s="92">
        <v>6</v>
      </c>
      <c r="C80" s="97">
        <v>15.83</v>
      </c>
      <c r="D80" s="97"/>
      <c r="E80" s="97"/>
      <c r="F80" s="97"/>
      <c r="G80" s="97">
        <v>15.83</v>
      </c>
    </row>
    <row r="81" spans="1:7">
      <c r="A81" s="96" t="s">
        <v>289</v>
      </c>
      <c r="B81" s="92">
        <v>6</v>
      </c>
      <c r="C81" s="97">
        <v>15.99</v>
      </c>
      <c r="D81" s="97"/>
      <c r="E81" s="97"/>
      <c r="F81" s="97"/>
      <c r="G81" s="97">
        <v>15.99</v>
      </c>
    </row>
    <row r="82" spans="1:7">
      <c r="A82" s="96" t="s">
        <v>290</v>
      </c>
      <c r="B82" s="17">
        <v>14</v>
      </c>
      <c r="C82" s="97">
        <v>14.99</v>
      </c>
      <c r="D82" s="98">
        <f>AVERAGE(C82:C84)</f>
        <v>14.923333333333332</v>
      </c>
      <c r="E82" s="58">
        <f>STDEV(C82:C84)</f>
        <v>6.5064070986477512E-2</v>
      </c>
      <c r="F82" s="97"/>
      <c r="G82" s="97">
        <v>14.99</v>
      </c>
    </row>
    <row r="83" spans="1:7">
      <c r="A83" s="96" t="s">
        <v>291</v>
      </c>
      <c r="B83" s="17">
        <v>14</v>
      </c>
      <c r="C83" s="97">
        <v>14.92</v>
      </c>
      <c r="D83" s="97"/>
      <c r="E83" s="97"/>
      <c r="F83" s="97"/>
      <c r="G83" s="97">
        <v>14.92</v>
      </c>
    </row>
    <row r="84" spans="1:7">
      <c r="A84" s="96" t="s">
        <v>292</v>
      </c>
      <c r="B84" s="17">
        <v>14</v>
      </c>
      <c r="C84" s="97">
        <v>14.86</v>
      </c>
      <c r="D84" s="97"/>
      <c r="E84" s="97"/>
      <c r="F84" s="97"/>
      <c r="G84" s="97">
        <v>14.86</v>
      </c>
    </row>
    <row r="85" spans="1:7">
      <c r="A85" s="96" t="s">
        <v>293</v>
      </c>
      <c r="B85" s="92">
        <v>22</v>
      </c>
      <c r="C85" s="97">
        <v>14.59</v>
      </c>
      <c r="D85" s="98">
        <f>AVERAGE(C85:C87)</f>
        <v>14.303333333333333</v>
      </c>
      <c r="E85" s="58">
        <f>STDEV(C85:C87)</f>
        <v>0.24846193538112279</v>
      </c>
      <c r="F85" s="97"/>
      <c r="G85" s="97">
        <v>14.59</v>
      </c>
    </row>
    <row r="86" spans="1:7">
      <c r="A86" s="96" t="s">
        <v>294</v>
      </c>
      <c r="B86" s="92">
        <v>22</v>
      </c>
      <c r="C86" s="97">
        <v>14.17</v>
      </c>
      <c r="D86" s="97"/>
      <c r="E86" s="97"/>
      <c r="F86" s="97"/>
      <c r="G86" s="97">
        <v>14.17</v>
      </c>
    </row>
    <row r="87" spans="1:7">
      <c r="A87" s="96" t="s">
        <v>295</v>
      </c>
      <c r="B87" s="92">
        <v>22</v>
      </c>
      <c r="C87" s="97">
        <v>14.15</v>
      </c>
      <c r="D87" s="96"/>
      <c r="E87" s="96"/>
      <c r="F87" s="96"/>
      <c r="G87" s="97">
        <v>14.15</v>
      </c>
    </row>
    <row r="88" spans="1:7" ht="16">
      <c r="A88" s="96" t="s">
        <v>296</v>
      </c>
      <c r="B88" s="99"/>
      <c r="C88" s="96" t="s">
        <v>229</v>
      </c>
      <c r="D88" s="96"/>
      <c r="E88" s="96"/>
      <c r="F88" s="96"/>
      <c r="G88" s="96" t="s">
        <v>229</v>
      </c>
    </row>
    <row r="89" spans="1:7" ht="16">
      <c r="A89" s="96" t="s">
        <v>297</v>
      </c>
      <c r="B89" s="99"/>
      <c r="C89" s="96" t="s">
        <v>229</v>
      </c>
      <c r="D89" s="96"/>
      <c r="E89" s="96"/>
      <c r="F89" s="96"/>
      <c r="G89" s="96" t="s">
        <v>229</v>
      </c>
    </row>
    <row r="90" spans="1:7" ht="16">
      <c r="A90" s="96" t="s">
        <v>298</v>
      </c>
      <c r="B90" s="99"/>
      <c r="C90" s="96" t="s">
        <v>229</v>
      </c>
      <c r="D90" s="96"/>
      <c r="E90" s="96"/>
      <c r="F90" s="96"/>
      <c r="G90" s="96" t="s">
        <v>229</v>
      </c>
    </row>
    <row r="91" spans="1:7">
      <c r="A91" s="96" t="s">
        <v>299</v>
      </c>
      <c r="B91" s="92">
        <v>7</v>
      </c>
      <c r="C91" s="97">
        <v>15.68</v>
      </c>
      <c r="D91" s="98">
        <f>AVERAGE(C91:C93)</f>
        <v>15.616666666666667</v>
      </c>
      <c r="E91" s="58">
        <f>STDEV(C91:C93)</f>
        <v>5.6862407030773041E-2</v>
      </c>
      <c r="F91" s="97"/>
      <c r="G91" s="97">
        <v>15.68</v>
      </c>
    </row>
    <row r="92" spans="1:7">
      <c r="A92" s="96" t="s">
        <v>300</v>
      </c>
      <c r="B92" s="92">
        <v>7</v>
      </c>
      <c r="C92" s="97">
        <v>15.57</v>
      </c>
      <c r="D92" s="97"/>
      <c r="E92" s="97"/>
      <c r="F92" s="97"/>
      <c r="G92" s="97">
        <v>15.57</v>
      </c>
    </row>
    <row r="93" spans="1:7">
      <c r="A93" s="96" t="s">
        <v>301</v>
      </c>
      <c r="B93" s="92">
        <v>7</v>
      </c>
      <c r="C93" s="97">
        <v>15.6</v>
      </c>
      <c r="D93" s="97"/>
      <c r="E93" s="97"/>
      <c r="F93" s="97"/>
      <c r="G93" s="97">
        <v>15.6</v>
      </c>
    </row>
    <row r="94" spans="1:7">
      <c r="A94" s="96" t="s">
        <v>302</v>
      </c>
      <c r="B94" s="17">
        <v>15</v>
      </c>
      <c r="C94" s="97">
        <v>14.5</v>
      </c>
      <c r="D94" s="98">
        <f>AVERAGE(C94:C96)</f>
        <v>14.663333333333334</v>
      </c>
      <c r="E94" s="58">
        <f>STDEV(C94:C96)</f>
        <v>0.14153915830374769</v>
      </c>
      <c r="F94" s="97"/>
      <c r="G94" s="97">
        <v>14.5</v>
      </c>
    </row>
    <row r="95" spans="1:7">
      <c r="A95" s="96" t="s">
        <v>303</v>
      </c>
      <c r="B95" s="17">
        <v>15</v>
      </c>
      <c r="C95" s="97">
        <v>14.74</v>
      </c>
      <c r="D95" s="97"/>
      <c r="E95" s="97"/>
      <c r="F95" s="97"/>
      <c r="G95" s="97">
        <v>14.74</v>
      </c>
    </row>
    <row r="96" spans="1:7">
      <c r="A96" s="96" t="s">
        <v>304</v>
      </c>
      <c r="B96" s="17">
        <v>15</v>
      </c>
      <c r="C96" s="97">
        <v>14.75</v>
      </c>
      <c r="D96" s="97"/>
      <c r="E96" s="97"/>
      <c r="F96" s="97"/>
      <c r="G96" s="97">
        <v>14.75</v>
      </c>
    </row>
    <row r="97" spans="1:7">
      <c r="A97" s="96" t="s">
        <v>305</v>
      </c>
      <c r="B97" s="92">
        <v>23</v>
      </c>
      <c r="C97" s="97">
        <v>15.59</v>
      </c>
      <c r="D97" s="98">
        <f>AVERAGE(C97:C99)</f>
        <v>15.273333333333333</v>
      </c>
      <c r="E97" s="58">
        <f>STDEV(C97:C99)</f>
        <v>0.2973774257292125</v>
      </c>
      <c r="F97" s="97"/>
      <c r="G97" s="97">
        <v>15.59</v>
      </c>
    </row>
    <row r="98" spans="1:7">
      <c r="A98" s="96" t="s">
        <v>306</v>
      </c>
      <c r="B98" s="92">
        <v>23</v>
      </c>
      <c r="C98" s="97">
        <v>15.23</v>
      </c>
      <c r="D98" s="97"/>
      <c r="E98" s="97"/>
      <c r="F98" s="97"/>
      <c r="G98" s="97">
        <v>15.23</v>
      </c>
    </row>
    <row r="99" spans="1:7">
      <c r="A99" s="96" t="s">
        <v>307</v>
      </c>
      <c r="B99" s="92">
        <v>23</v>
      </c>
      <c r="C99" s="97">
        <v>15</v>
      </c>
      <c r="D99" s="96"/>
      <c r="E99" s="96"/>
      <c r="F99" s="96"/>
      <c r="G99" s="97">
        <v>15</v>
      </c>
    </row>
    <row r="100" spans="1:7" ht="16">
      <c r="A100" s="96" t="s">
        <v>308</v>
      </c>
      <c r="B100" s="99"/>
      <c r="C100" s="96" t="s">
        <v>229</v>
      </c>
      <c r="D100" s="96"/>
      <c r="E100" s="96"/>
      <c r="F100" s="96"/>
      <c r="G100" s="96" t="s">
        <v>229</v>
      </c>
    </row>
    <row r="101" spans="1:7" ht="16">
      <c r="A101" s="96" t="s">
        <v>309</v>
      </c>
      <c r="B101" s="99"/>
      <c r="C101" s="96" t="s">
        <v>229</v>
      </c>
      <c r="D101" s="96"/>
      <c r="E101" s="96"/>
      <c r="F101" s="96"/>
      <c r="G101" s="96" t="s">
        <v>229</v>
      </c>
    </row>
    <row r="102" spans="1:7" ht="16">
      <c r="A102" s="96" t="s">
        <v>310</v>
      </c>
      <c r="B102" s="99"/>
      <c r="C102" s="96" t="s">
        <v>229</v>
      </c>
      <c r="D102" s="96"/>
      <c r="E102" s="96"/>
      <c r="F102" s="96"/>
      <c r="G102" s="96" t="s">
        <v>229</v>
      </c>
    </row>
    <row r="103" spans="1:7">
      <c r="A103" s="96" t="s">
        <v>311</v>
      </c>
      <c r="B103" s="92">
        <v>8</v>
      </c>
      <c r="C103" s="97">
        <v>15.37</v>
      </c>
      <c r="D103" s="98">
        <f>AVERAGE(C103:C105)</f>
        <v>15.446666666666667</v>
      </c>
      <c r="E103" s="58">
        <f>STDEV(C103:C105)</f>
        <v>9.2915732431776421E-2</v>
      </c>
      <c r="F103" s="97"/>
      <c r="G103" s="97">
        <v>15.37</v>
      </c>
    </row>
    <row r="104" spans="1:7">
      <c r="A104" s="96" t="s">
        <v>312</v>
      </c>
      <c r="B104" s="92">
        <v>8</v>
      </c>
      <c r="C104" s="97">
        <v>15.55</v>
      </c>
      <c r="D104" s="97"/>
      <c r="E104" s="97"/>
      <c r="F104" s="97"/>
      <c r="G104" s="97">
        <v>15.55</v>
      </c>
    </row>
    <row r="105" spans="1:7">
      <c r="A105" s="96" t="s">
        <v>313</v>
      </c>
      <c r="B105" s="92">
        <v>8</v>
      </c>
      <c r="C105" s="97">
        <v>15.42</v>
      </c>
      <c r="D105" s="97"/>
      <c r="E105" s="97"/>
      <c r="F105" s="97"/>
      <c r="G105" s="97">
        <v>15.42</v>
      </c>
    </row>
    <row r="106" spans="1:7">
      <c r="A106" s="96" t="s">
        <v>314</v>
      </c>
      <c r="B106" s="17">
        <v>16</v>
      </c>
      <c r="C106" s="97">
        <v>14.48</v>
      </c>
      <c r="D106" s="98">
        <f>AVERAGE(C106:C108)</f>
        <v>14.543333333333335</v>
      </c>
      <c r="E106" s="58">
        <f>STDEV(C106:C108)</f>
        <v>5.5075705472860871E-2</v>
      </c>
      <c r="F106" s="97"/>
      <c r="G106" s="97">
        <v>14.48</v>
      </c>
    </row>
    <row r="107" spans="1:7">
      <c r="A107" s="96" t="s">
        <v>315</v>
      </c>
      <c r="B107" s="17">
        <v>16</v>
      </c>
      <c r="C107" s="97">
        <v>14.57</v>
      </c>
      <c r="D107" s="97"/>
      <c r="E107" s="97"/>
      <c r="F107" s="97"/>
      <c r="G107" s="97">
        <v>14.57</v>
      </c>
    </row>
    <row r="108" spans="1:7">
      <c r="A108" s="96" t="s">
        <v>316</v>
      </c>
      <c r="B108" s="17">
        <v>16</v>
      </c>
      <c r="C108" s="97">
        <v>14.58</v>
      </c>
      <c r="D108" s="97"/>
      <c r="E108" s="97"/>
      <c r="F108" s="97"/>
      <c r="G108" s="97">
        <v>14.58</v>
      </c>
    </row>
    <row r="109" spans="1:7">
      <c r="A109" s="96" t="s">
        <v>317</v>
      </c>
      <c r="B109" s="92">
        <v>24</v>
      </c>
      <c r="C109" s="97">
        <v>14.82</v>
      </c>
      <c r="D109" s="98">
        <f>AVERAGE(C109:C111)</f>
        <v>14.67</v>
      </c>
      <c r="E109" s="58">
        <f>STDEV(C109:C111)</f>
        <v>0.18027756377319931</v>
      </c>
      <c r="F109" s="97"/>
      <c r="G109" s="97">
        <v>14.82</v>
      </c>
    </row>
    <row r="110" spans="1:7">
      <c r="A110" s="96" t="s">
        <v>318</v>
      </c>
      <c r="B110" s="92">
        <v>24</v>
      </c>
      <c r="C110" s="97">
        <v>14.72</v>
      </c>
      <c r="D110" s="97"/>
      <c r="E110" s="97"/>
      <c r="F110" s="97"/>
      <c r="G110" s="97">
        <v>14.72</v>
      </c>
    </row>
    <row r="111" spans="1:7">
      <c r="A111" s="96" t="s">
        <v>319</v>
      </c>
      <c r="B111" s="92">
        <v>24</v>
      </c>
      <c r="C111" s="97">
        <v>14.47</v>
      </c>
      <c r="D111" s="96"/>
      <c r="E111" s="96"/>
      <c r="F111" s="96"/>
      <c r="G111" s="97">
        <v>14.47</v>
      </c>
    </row>
    <row r="112" spans="1:7" ht="16">
      <c r="A112" s="96" t="s">
        <v>320</v>
      </c>
      <c r="B112" s="99"/>
      <c r="C112" s="96" t="s">
        <v>229</v>
      </c>
      <c r="D112" s="96"/>
      <c r="E112" s="96"/>
      <c r="F112" s="96"/>
      <c r="G112" s="96" t="s">
        <v>229</v>
      </c>
    </row>
    <row r="113" spans="1:7" ht="16">
      <c r="A113" s="96" t="s">
        <v>321</v>
      </c>
      <c r="B113" s="99"/>
      <c r="C113" s="96" t="s">
        <v>229</v>
      </c>
      <c r="D113" s="58"/>
      <c r="E113" s="58"/>
      <c r="G113" s="96" t="s">
        <v>229</v>
      </c>
    </row>
    <row r="114" spans="1:7" ht="16">
      <c r="A114" s="96" t="s">
        <v>322</v>
      </c>
      <c r="B114" s="99"/>
      <c r="C114" s="96" t="s">
        <v>229</v>
      </c>
      <c r="D114" s="58"/>
      <c r="E114" s="58"/>
      <c r="G114" s="96" t="s">
        <v>229</v>
      </c>
    </row>
    <row r="118" spans="1:7">
      <c r="A118" s="2" t="s">
        <v>207</v>
      </c>
      <c r="B118" s="2" t="s">
        <v>20</v>
      </c>
      <c r="C118" s="2" t="s">
        <v>2</v>
      </c>
      <c r="D118" s="73" t="s">
        <v>323</v>
      </c>
    </row>
    <row r="119" spans="1:7">
      <c r="A119" s="12">
        <v>4</v>
      </c>
      <c r="B119" s="80" t="s">
        <v>169</v>
      </c>
      <c r="C119" s="12" t="s">
        <v>5</v>
      </c>
      <c r="D119" s="65">
        <v>15.526666666666666</v>
      </c>
    </row>
    <row r="120" spans="1:7">
      <c r="A120" s="12">
        <v>5</v>
      </c>
      <c r="B120" s="80" t="s">
        <v>170</v>
      </c>
      <c r="C120" s="12" t="s">
        <v>5</v>
      </c>
      <c r="D120" s="65">
        <v>15.936666666666666</v>
      </c>
    </row>
    <row r="121" spans="1:7">
      <c r="A121" s="12">
        <v>6</v>
      </c>
      <c r="B121" s="80" t="s">
        <v>171</v>
      </c>
      <c r="C121" s="12" t="s">
        <v>5</v>
      </c>
      <c r="D121" s="65">
        <v>16.023333333333333</v>
      </c>
    </row>
    <row r="122" spans="1:7">
      <c r="A122" s="12">
        <v>10</v>
      </c>
      <c r="B122" s="80" t="s">
        <v>175</v>
      </c>
      <c r="C122" s="12" t="s">
        <v>5</v>
      </c>
      <c r="D122" s="83">
        <v>15.350000000000001</v>
      </c>
    </row>
    <row r="123" spans="1:7">
      <c r="A123" s="12">
        <v>11</v>
      </c>
      <c r="B123" s="80" t="s">
        <v>176</v>
      </c>
      <c r="C123" s="12" t="s">
        <v>5</v>
      </c>
      <c r="D123" s="83">
        <v>15.63</v>
      </c>
    </row>
    <row r="124" spans="1:7">
      <c r="A124" s="12">
        <v>12</v>
      </c>
      <c r="B124" s="80" t="s">
        <v>177</v>
      </c>
      <c r="C124" s="12" t="s">
        <v>5</v>
      </c>
      <c r="D124" s="83">
        <v>15.6</v>
      </c>
    </row>
    <row r="126" spans="1:7">
      <c r="A126" s="2" t="s">
        <v>207</v>
      </c>
      <c r="B126" s="2" t="s">
        <v>20</v>
      </c>
      <c r="C126" s="2" t="s">
        <v>2</v>
      </c>
      <c r="D126" s="73" t="s">
        <v>323</v>
      </c>
    </row>
    <row r="127" spans="1:7">
      <c r="A127" s="11">
        <v>1</v>
      </c>
      <c r="B127" s="79" t="s">
        <v>166</v>
      </c>
      <c r="C127" s="11" t="s">
        <v>4</v>
      </c>
      <c r="D127" s="83">
        <v>16.560000000000002</v>
      </c>
    </row>
    <row r="128" spans="1:7">
      <c r="A128" s="11">
        <v>2</v>
      </c>
      <c r="B128" s="79" t="s">
        <v>167</v>
      </c>
      <c r="C128" s="11" t="s">
        <v>4</v>
      </c>
      <c r="D128" s="83">
        <v>15.959999999999999</v>
      </c>
    </row>
    <row r="129" spans="1:4">
      <c r="A129" s="11">
        <v>3</v>
      </c>
      <c r="B129" s="79" t="s">
        <v>168</v>
      </c>
      <c r="C129" s="11" t="s">
        <v>4</v>
      </c>
      <c r="D129" s="83">
        <v>16.606666666666666</v>
      </c>
    </row>
    <row r="130" spans="1:4">
      <c r="A130" s="11">
        <v>7</v>
      </c>
      <c r="B130" s="79" t="s">
        <v>172</v>
      </c>
      <c r="C130" s="11" t="s">
        <v>4</v>
      </c>
      <c r="D130" s="83">
        <v>15.616666666666667</v>
      </c>
    </row>
    <row r="131" spans="1:4">
      <c r="A131" s="11">
        <v>8</v>
      </c>
      <c r="B131" s="79" t="s">
        <v>173</v>
      </c>
      <c r="C131" s="11" t="s">
        <v>4</v>
      </c>
      <c r="D131" s="83">
        <v>15.446666666666667</v>
      </c>
    </row>
    <row r="132" spans="1:4">
      <c r="A132" s="11">
        <v>9</v>
      </c>
      <c r="B132" s="79" t="s">
        <v>174</v>
      </c>
      <c r="C132" s="11" t="s">
        <v>4</v>
      </c>
      <c r="D132" s="83">
        <v>16.166666666666668</v>
      </c>
    </row>
    <row r="134" spans="1:4">
      <c r="A134" s="2" t="s">
        <v>207</v>
      </c>
      <c r="B134" s="2" t="s">
        <v>20</v>
      </c>
      <c r="C134" s="2" t="s">
        <v>2</v>
      </c>
      <c r="D134" s="73" t="s">
        <v>323</v>
      </c>
    </row>
    <row r="135" spans="1:4">
      <c r="A135" s="12">
        <v>16</v>
      </c>
      <c r="B135" s="80" t="s">
        <v>186</v>
      </c>
      <c r="C135" s="12" t="s">
        <v>5</v>
      </c>
      <c r="D135" s="83">
        <v>14.543333333333335</v>
      </c>
    </row>
    <row r="136" spans="1:4">
      <c r="A136" s="12">
        <v>17</v>
      </c>
      <c r="B136" s="80" t="s">
        <v>187</v>
      </c>
      <c r="C136" s="12" t="s">
        <v>5</v>
      </c>
      <c r="D136" s="83">
        <v>14.716666666666667</v>
      </c>
    </row>
    <row r="137" spans="1:4">
      <c r="A137" s="12">
        <v>18</v>
      </c>
      <c r="B137" s="80" t="s">
        <v>188</v>
      </c>
      <c r="C137" s="12" t="s">
        <v>5</v>
      </c>
      <c r="D137" s="83">
        <v>14.676666666666668</v>
      </c>
    </row>
    <row r="138" spans="1:4">
      <c r="A138" s="12">
        <v>22</v>
      </c>
      <c r="B138" s="80" t="s">
        <v>192</v>
      </c>
      <c r="C138" s="12" t="s">
        <v>5</v>
      </c>
      <c r="D138" s="83">
        <v>14.303333333333333</v>
      </c>
    </row>
    <row r="139" spans="1:4">
      <c r="A139" s="12">
        <v>23</v>
      </c>
      <c r="B139" s="80" t="s">
        <v>193</v>
      </c>
      <c r="C139" s="12" t="s">
        <v>5</v>
      </c>
      <c r="D139" s="83">
        <v>15.273333333333333</v>
      </c>
    </row>
    <row r="140" spans="1:4">
      <c r="A140" s="12">
        <v>24</v>
      </c>
      <c r="B140" s="80" t="s">
        <v>194</v>
      </c>
      <c r="C140" s="12" t="s">
        <v>5</v>
      </c>
      <c r="D140" s="83">
        <v>14.67</v>
      </c>
    </row>
    <row r="142" spans="1:4">
      <c r="A142" s="2" t="s">
        <v>207</v>
      </c>
      <c r="B142" s="2" t="s">
        <v>20</v>
      </c>
      <c r="C142" s="2" t="s">
        <v>2</v>
      </c>
      <c r="D142" s="73" t="s">
        <v>323</v>
      </c>
    </row>
    <row r="143" spans="1:4">
      <c r="A143" s="11">
        <v>13</v>
      </c>
      <c r="B143" s="79" t="s">
        <v>183</v>
      </c>
      <c r="C143" s="11" t="s">
        <v>4</v>
      </c>
      <c r="D143" s="83">
        <v>15.340000000000002</v>
      </c>
    </row>
    <row r="144" spans="1:4">
      <c r="A144" s="11">
        <v>14</v>
      </c>
      <c r="B144" s="79" t="s">
        <v>184</v>
      </c>
      <c r="C144" s="11" t="s">
        <v>4</v>
      </c>
      <c r="D144" s="83">
        <v>14.923333333333332</v>
      </c>
    </row>
    <row r="145" spans="1:4">
      <c r="A145" s="11">
        <v>15</v>
      </c>
      <c r="B145" s="79" t="s">
        <v>185</v>
      </c>
      <c r="C145" s="11" t="s">
        <v>4</v>
      </c>
      <c r="D145" s="83">
        <v>14.663333333333334</v>
      </c>
    </row>
    <row r="146" spans="1:4">
      <c r="A146" s="11">
        <v>19</v>
      </c>
      <c r="B146" s="79" t="s">
        <v>189</v>
      </c>
      <c r="C146" s="11" t="s">
        <v>4</v>
      </c>
      <c r="D146" s="83">
        <v>15.106666666666667</v>
      </c>
    </row>
    <row r="147" spans="1:4">
      <c r="A147" s="11">
        <v>20</v>
      </c>
      <c r="B147" s="79" t="s">
        <v>190</v>
      </c>
      <c r="C147" s="11" t="s">
        <v>4</v>
      </c>
      <c r="D147" s="83">
        <v>14.746666666666664</v>
      </c>
    </row>
    <row r="148" spans="1:4">
      <c r="A148" s="11">
        <v>21</v>
      </c>
      <c r="B148" s="79" t="s">
        <v>191</v>
      </c>
      <c r="C148" s="11" t="s">
        <v>4</v>
      </c>
      <c r="D148" s="83">
        <v>14.653333333333334</v>
      </c>
    </row>
  </sheetData>
  <pageMargins left="0.7" right="0.7" top="0.75" bottom="0.75" header="0.3" footer="0.3"/>
  <pageSetup scale="32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A1B0-6846-5E42-BDAA-5EE53A354941}">
  <sheetPr>
    <pageSetUpPr fitToPage="1"/>
  </sheetPr>
  <dimension ref="A1:P171"/>
  <sheetViews>
    <sheetView topLeftCell="A100" workbookViewId="0">
      <selection activeCell="S151" sqref="S151"/>
    </sheetView>
  </sheetViews>
  <sheetFormatPr baseColWidth="10" defaultRowHeight="15"/>
  <sheetData>
    <row r="1" spans="1:13" ht="16">
      <c r="A1" s="5"/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</row>
    <row r="2" spans="1:13" ht="16">
      <c r="A2" s="14" t="s">
        <v>21</v>
      </c>
      <c r="B2" s="102">
        <v>1</v>
      </c>
      <c r="C2" s="92">
        <v>1</v>
      </c>
      <c r="D2" s="92">
        <v>1</v>
      </c>
      <c r="E2" s="17">
        <v>9</v>
      </c>
      <c r="F2" s="17">
        <v>9</v>
      </c>
      <c r="G2" s="17">
        <v>9</v>
      </c>
      <c r="H2" s="92">
        <v>17</v>
      </c>
      <c r="I2" s="92">
        <v>17</v>
      </c>
      <c r="J2" s="92">
        <v>17</v>
      </c>
      <c r="K2" s="92" t="s">
        <v>219</v>
      </c>
      <c r="L2" s="92" t="s">
        <v>219</v>
      </c>
      <c r="M2" s="92" t="s">
        <v>219</v>
      </c>
    </row>
    <row r="3" spans="1:13" ht="16">
      <c r="A3" s="14" t="s">
        <v>22</v>
      </c>
      <c r="B3" s="102">
        <v>2</v>
      </c>
      <c r="C3" s="92">
        <v>2</v>
      </c>
      <c r="D3" s="92">
        <v>2</v>
      </c>
      <c r="E3" s="17">
        <v>10</v>
      </c>
      <c r="F3" s="17">
        <v>10</v>
      </c>
      <c r="G3" s="17">
        <v>10</v>
      </c>
      <c r="H3" s="92">
        <v>18</v>
      </c>
      <c r="I3" s="92">
        <v>18</v>
      </c>
      <c r="J3" s="92">
        <v>18</v>
      </c>
      <c r="K3" s="89"/>
      <c r="L3" s="89"/>
      <c r="M3" s="89"/>
    </row>
    <row r="4" spans="1:13" ht="16">
      <c r="A4" s="14" t="s">
        <v>23</v>
      </c>
      <c r="B4" s="102">
        <v>3</v>
      </c>
      <c r="C4" s="92">
        <v>3</v>
      </c>
      <c r="D4" s="92">
        <v>3</v>
      </c>
      <c r="E4" s="17">
        <v>11</v>
      </c>
      <c r="F4" s="17">
        <v>11</v>
      </c>
      <c r="G4" s="17">
        <v>11</v>
      </c>
      <c r="H4" s="92">
        <v>19</v>
      </c>
      <c r="I4" s="92">
        <v>19</v>
      </c>
      <c r="J4" s="92">
        <v>19</v>
      </c>
      <c r="K4" s="89"/>
      <c r="L4" s="89"/>
      <c r="M4" s="89"/>
    </row>
    <row r="5" spans="1:13" ht="16">
      <c r="A5" s="14" t="s">
        <v>24</v>
      </c>
      <c r="B5" s="102">
        <v>4</v>
      </c>
      <c r="C5" s="92">
        <v>4</v>
      </c>
      <c r="D5" s="92">
        <v>4</v>
      </c>
      <c r="E5" s="17">
        <v>12</v>
      </c>
      <c r="F5" s="17">
        <v>12</v>
      </c>
      <c r="G5" s="17">
        <v>12</v>
      </c>
      <c r="H5" s="92">
        <v>20</v>
      </c>
      <c r="I5" s="92">
        <v>20</v>
      </c>
      <c r="J5" s="92">
        <v>20</v>
      </c>
      <c r="K5" s="89"/>
      <c r="L5" s="89"/>
      <c r="M5" s="89"/>
    </row>
    <row r="6" spans="1:13" ht="16">
      <c r="A6" s="14" t="s">
        <v>25</v>
      </c>
      <c r="B6" s="102">
        <v>5</v>
      </c>
      <c r="C6" s="92">
        <v>5</v>
      </c>
      <c r="D6" s="92">
        <v>5</v>
      </c>
      <c r="E6" s="17">
        <v>13</v>
      </c>
      <c r="F6" s="17">
        <v>13</v>
      </c>
      <c r="G6" s="17">
        <v>13</v>
      </c>
      <c r="H6" s="92">
        <v>21</v>
      </c>
      <c r="I6" s="92">
        <v>21</v>
      </c>
      <c r="J6" s="92">
        <v>21</v>
      </c>
      <c r="K6" s="89"/>
      <c r="L6" s="89"/>
      <c r="M6" s="89"/>
    </row>
    <row r="7" spans="1:13" ht="16">
      <c r="A7" s="14" t="s">
        <v>26</v>
      </c>
      <c r="B7" s="102">
        <v>6</v>
      </c>
      <c r="C7" s="92">
        <v>6</v>
      </c>
      <c r="D7" s="92">
        <v>6</v>
      </c>
      <c r="E7" s="17">
        <v>14</v>
      </c>
      <c r="F7" s="17">
        <v>14</v>
      </c>
      <c r="G7" s="17">
        <v>14</v>
      </c>
      <c r="H7" s="92">
        <v>22</v>
      </c>
      <c r="I7" s="92">
        <v>22</v>
      </c>
      <c r="J7" s="92">
        <v>22</v>
      </c>
      <c r="K7" s="89"/>
      <c r="L7" s="89"/>
      <c r="M7" s="89"/>
    </row>
    <row r="8" spans="1:13" ht="16">
      <c r="A8" s="14" t="s">
        <v>29</v>
      </c>
      <c r="B8" s="102">
        <v>7</v>
      </c>
      <c r="C8" s="92">
        <v>7</v>
      </c>
      <c r="D8" s="92">
        <v>7</v>
      </c>
      <c r="E8" s="17">
        <v>15</v>
      </c>
      <c r="F8" s="17">
        <v>15</v>
      </c>
      <c r="G8" s="17">
        <v>15</v>
      </c>
      <c r="H8" s="92">
        <v>23</v>
      </c>
      <c r="I8" s="92">
        <v>23</v>
      </c>
      <c r="J8" s="92">
        <v>23</v>
      </c>
      <c r="K8" s="89"/>
      <c r="L8" s="89"/>
      <c r="M8" s="89"/>
    </row>
    <row r="9" spans="1:13" ht="16">
      <c r="A9" s="14" t="s">
        <v>30</v>
      </c>
      <c r="B9" s="102">
        <v>8</v>
      </c>
      <c r="C9" s="92">
        <v>8</v>
      </c>
      <c r="D9" s="92">
        <v>8</v>
      </c>
      <c r="E9" s="17">
        <v>16</v>
      </c>
      <c r="F9" s="17">
        <v>16</v>
      </c>
      <c r="G9" s="17">
        <v>16</v>
      </c>
      <c r="H9" s="92">
        <v>24</v>
      </c>
      <c r="I9" s="92">
        <v>24</v>
      </c>
      <c r="J9" s="92">
        <v>24</v>
      </c>
      <c r="K9" s="89"/>
      <c r="L9" s="89"/>
      <c r="M9" s="89"/>
    </row>
    <row r="11" spans="1:13">
      <c r="A11" s="93" t="s">
        <v>221</v>
      </c>
      <c r="B11" s="94" t="s">
        <v>214</v>
      </c>
      <c r="C11" s="94" t="s">
        <v>220</v>
      </c>
      <c r="E11" s="20" t="s">
        <v>325</v>
      </c>
      <c r="F11" s="20"/>
      <c r="G11" s="20"/>
      <c r="H11" s="20"/>
    </row>
    <row r="12" spans="1:13">
      <c r="A12" s="93" t="s">
        <v>222</v>
      </c>
      <c r="B12" s="94">
        <v>5</v>
      </c>
      <c r="C12" s="94">
        <f>B12*78</f>
        <v>390</v>
      </c>
      <c r="E12" t="s">
        <v>324</v>
      </c>
      <c r="I12" s="90"/>
      <c r="J12" s="91"/>
      <c r="K12" s="91"/>
      <c r="L12" s="91"/>
      <c r="M12" s="90"/>
    </row>
    <row r="13" spans="1:13">
      <c r="A13" s="93" t="s">
        <v>223</v>
      </c>
      <c r="B13" s="94">
        <v>0.25</v>
      </c>
      <c r="C13" s="94">
        <f t="shared" ref="C13:C14" si="0">B13*78</f>
        <v>19.5</v>
      </c>
      <c r="I13" s="90"/>
    </row>
    <row r="14" spans="1:13">
      <c r="A14" s="95" t="s">
        <v>223</v>
      </c>
      <c r="B14" s="94">
        <v>0.25</v>
      </c>
      <c r="C14" s="94">
        <f t="shared" si="0"/>
        <v>19.5</v>
      </c>
      <c r="I14" s="90"/>
    </row>
    <row r="15" spans="1:13">
      <c r="A15" s="93" t="s">
        <v>217</v>
      </c>
      <c r="B15" s="94">
        <v>2.5</v>
      </c>
      <c r="C15" s="94">
        <f>B15*78</f>
        <v>195</v>
      </c>
      <c r="I15" s="90"/>
    </row>
    <row r="16" spans="1:13">
      <c r="A16" s="93" t="s">
        <v>218</v>
      </c>
      <c r="B16" s="94">
        <v>2</v>
      </c>
      <c r="C16" s="94"/>
      <c r="I16" s="90"/>
    </row>
    <row r="20" spans="1:9">
      <c r="D20" t="s">
        <v>224</v>
      </c>
      <c r="E20" s="90" t="s">
        <v>225</v>
      </c>
    </row>
    <row r="21" spans="1:9">
      <c r="A21" s="96" t="s">
        <v>226</v>
      </c>
      <c r="B21" s="92">
        <v>1</v>
      </c>
      <c r="C21" s="97">
        <v>37.67</v>
      </c>
      <c r="D21" s="98">
        <f>AVERAGE(C21:C23)</f>
        <v>36.620000000000005</v>
      </c>
      <c r="E21" s="20">
        <f>STDEV(C21:C23)</f>
        <v>1.4849242404917506</v>
      </c>
      <c r="G21" s="97">
        <v>37.67</v>
      </c>
    </row>
    <row r="22" spans="1:9">
      <c r="A22" s="96" t="s">
        <v>227</v>
      </c>
      <c r="B22" s="92">
        <v>1</v>
      </c>
      <c r="C22" s="97"/>
      <c r="D22" s="58"/>
      <c r="E22" s="58"/>
      <c r="G22" s="97">
        <v>39.96</v>
      </c>
    </row>
    <row r="23" spans="1:9">
      <c r="A23" s="96" t="s">
        <v>228</v>
      </c>
      <c r="B23" s="92">
        <v>1</v>
      </c>
      <c r="C23" s="97">
        <v>35.57</v>
      </c>
      <c r="D23" s="96"/>
      <c r="E23" s="100"/>
      <c r="F23" s="96"/>
      <c r="G23" s="97">
        <v>35.57</v>
      </c>
      <c r="H23" s="96"/>
      <c r="I23" s="96"/>
    </row>
    <row r="24" spans="1:9">
      <c r="A24" s="96" t="s">
        <v>230</v>
      </c>
      <c r="B24" s="17">
        <v>9</v>
      </c>
      <c r="C24" s="97">
        <v>29.82</v>
      </c>
      <c r="D24" s="98">
        <f>AVERAGE(C24:C26)</f>
        <v>29.91</v>
      </c>
      <c r="E24" s="20">
        <f>STDEV(C24:C26)</f>
        <v>0.12727922061357835</v>
      </c>
      <c r="F24" s="96"/>
      <c r="G24" s="97">
        <v>29.82</v>
      </c>
    </row>
    <row r="25" spans="1:9">
      <c r="A25" s="96" t="s">
        <v>231</v>
      </c>
      <c r="B25" s="17">
        <v>9</v>
      </c>
      <c r="C25" s="97">
        <v>30</v>
      </c>
      <c r="D25" s="97"/>
      <c r="E25" s="98"/>
      <c r="F25" s="97"/>
      <c r="G25" s="97">
        <v>30</v>
      </c>
    </row>
    <row r="26" spans="1:9">
      <c r="A26" s="96" t="s">
        <v>232</v>
      </c>
      <c r="B26" s="17">
        <v>9</v>
      </c>
      <c r="C26" s="97"/>
      <c r="D26" s="97"/>
      <c r="E26" s="98"/>
      <c r="F26" s="97"/>
      <c r="G26" s="97">
        <v>34.880000000000003</v>
      </c>
    </row>
    <row r="27" spans="1:9">
      <c r="A27" s="96" t="s">
        <v>233</v>
      </c>
      <c r="B27" s="92">
        <v>17</v>
      </c>
      <c r="C27" s="97"/>
      <c r="D27" s="98">
        <f>AVERAGE(C27:C29)</f>
        <v>20.729999999999997</v>
      </c>
      <c r="E27" s="20">
        <f>STDEV(C27:C29)</f>
        <v>0.1131370849898477</v>
      </c>
      <c r="F27" s="97"/>
      <c r="G27" s="97">
        <v>25.24</v>
      </c>
    </row>
    <row r="28" spans="1:9">
      <c r="A28" s="96" t="s">
        <v>234</v>
      </c>
      <c r="B28" s="92">
        <v>17</v>
      </c>
      <c r="C28" s="97">
        <v>20.81</v>
      </c>
      <c r="D28" s="97"/>
      <c r="E28" s="98"/>
      <c r="F28" s="97"/>
      <c r="G28" s="97">
        <v>20.81</v>
      </c>
    </row>
    <row r="29" spans="1:9">
      <c r="A29" s="96" t="s">
        <v>235</v>
      </c>
      <c r="B29" s="92">
        <v>17</v>
      </c>
      <c r="C29" s="97">
        <v>20.65</v>
      </c>
      <c r="D29" s="97"/>
      <c r="E29" s="98"/>
      <c r="F29" s="97"/>
      <c r="G29" s="97">
        <v>20.65</v>
      </c>
    </row>
    <row r="30" spans="1:9">
      <c r="A30" s="96" t="s">
        <v>236</v>
      </c>
      <c r="B30" s="92" t="s">
        <v>219</v>
      </c>
      <c r="C30" s="96" t="s">
        <v>229</v>
      </c>
      <c r="D30" s="98" t="e">
        <f>AVERAGE(C30:C32)</f>
        <v>#DIV/0!</v>
      </c>
      <c r="E30" s="58" t="e">
        <f>STDEV(C30:C32)</f>
        <v>#DIV/0!</v>
      </c>
      <c r="F30" s="97"/>
      <c r="G30" s="96" t="s">
        <v>229</v>
      </c>
    </row>
    <row r="31" spans="1:9">
      <c r="A31" s="96" t="s">
        <v>237</v>
      </c>
      <c r="B31" s="92" t="s">
        <v>219</v>
      </c>
      <c r="C31" s="96" t="s">
        <v>229</v>
      </c>
      <c r="D31" s="97"/>
      <c r="E31" s="98"/>
      <c r="F31" s="97"/>
      <c r="G31" s="96" t="s">
        <v>229</v>
      </c>
    </row>
    <row r="32" spans="1:9">
      <c r="A32" s="96" t="s">
        <v>238</v>
      </c>
      <c r="B32" s="92" t="s">
        <v>219</v>
      </c>
      <c r="C32" s="96" t="s">
        <v>229</v>
      </c>
      <c r="D32" s="97"/>
      <c r="E32" s="98"/>
      <c r="F32" s="97"/>
      <c r="G32" s="96" t="s">
        <v>229</v>
      </c>
    </row>
    <row r="33" spans="1:7">
      <c r="A33" s="96" t="s">
        <v>239</v>
      </c>
      <c r="B33" s="92">
        <v>2</v>
      </c>
      <c r="C33" s="97"/>
      <c r="D33" s="98">
        <f>AVERAGE(C33:C35)</f>
        <v>29.215</v>
      </c>
      <c r="E33" s="20">
        <f>STDEV(C33:C35)</f>
        <v>0.34648232278140967</v>
      </c>
      <c r="F33" s="97"/>
      <c r="G33" s="97">
        <v>30.99</v>
      </c>
    </row>
    <row r="34" spans="1:7">
      <c r="A34" s="96" t="s">
        <v>240</v>
      </c>
      <c r="B34" s="92">
        <v>2</v>
      </c>
      <c r="C34" s="97">
        <v>29.46</v>
      </c>
      <c r="D34" s="97"/>
      <c r="E34" s="98"/>
      <c r="F34" s="97"/>
      <c r="G34" s="97">
        <v>29.46</v>
      </c>
    </row>
    <row r="35" spans="1:7">
      <c r="A35" s="96" t="s">
        <v>241</v>
      </c>
      <c r="B35" s="92">
        <v>2</v>
      </c>
      <c r="C35" s="97">
        <v>28.97</v>
      </c>
      <c r="D35" s="97"/>
      <c r="E35" s="98"/>
      <c r="F35" s="97"/>
      <c r="G35" s="97">
        <v>28.97</v>
      </c>
    </row>
    <row r="36" spans="1:7">
      <c r="A36" s="96" t="s">
        <v>242</v>
      </c>
      <c r="B36" s="17">
        <v>10</v>
      </c>
      <c r="C36" s="97">
        <v>21.53</v>
      </c>
      <c r="D36" s="98">
        <f>AVERAGE(C36:C38)</f>
        <v>21.603333333333335</v>
      </c>
      <c r="E36" s="58">
        <f>STDEV(C36:C38)</f>
        <v>0.15373136743466978</v>
      </c>
      <c r="F36" s="96"/>
      <c r="G36" s="97">
        <v>21.53</v>
      </c>
    </row>
    <row r="37" spans="1:7">
      <c r="A37" s="96" t="s">
        <v>243</v>
      </c>
      <c r="B37" s="17">
        <v>10</v>
      </c>
      <c r="C37" s="97">
        <v>21.78</v>
      </c>
      <c r="D37" s="97"/>
      <c r="E37" s="98"/>
      <c r="F37" s="97"/>
      <c r="G37" s="97">
        <v>21.78</v>
      </c>
    </row>
    <row r="38" spans="1:7">
      <c r="A38" s="96" t="s">
        <v>244</v>
      </c>
      <c r="B38" s="17">
        <v>10</v>
      </c>
      <c r="C38" s="97">
        <v>21.5</v>
      </c>
      <c r="D38" s="97"/>
      <c r="E38" s="98"/>
      <c r="F38" s="97"/>
      <c r="G38" s="97">
        <v>21.5</v>
      </c>
    </row>
    <row r="39" spans="1:7">
      <c r="A39" s="96" t="s">
        <v>245</v>
      </c>
      <c r="B39" s="92">
        <v>18</v>
      </c>
      <c r="C39" s="97">
        <v>19.29</v>
      </c>
      <c r="D39" s="98">
        <f>AVERAGE(C39:C41)</f>
        <v>19.423333333333332</v>
      </c>
      <c r="E39" s="58">
        <f>STDEV(C39:C41)</f>
        <v>0.18929694486000978</v>
      </c>
      <c r="F39" s="97"/>
      <c r="G39" s="97">
        <v>19.29</v>
      </c>
    </row>
    <row r="40" spans="1:7">
      <c r="A40" s="96" t="s">
        <v>246</v>
      </c>
      <c r="B40" s="92">
        <v>18</v>
      </c>
      <c r="C40" s="97">
        <v>19.64</v>
      </c>
      <c r="D40" s="97"/>
      <c r="E40" s="98"/>
      <c r="F40" s="97"/>
      <c r="G40" s="97">
        <v>19.64</v>
      </c>
    </row>
    <row r="41" spans="1:7">
      <c r="A41" s="96" t="s">
        <v>247</v>
      </c>
      <c r="B41" s="92">
        <v>18</v>
      </c>
      <c r="C41" s="97">
        <v>19.34</v>
      </c>
      <c r="D41" s="97"/>
      <c r="E41" s="98"/>
      <c r="F41" s="97"/>
      <c r="G41" s="97">
        <v>19.34</v>
      </c>
    </row>
    <row r="42" spans="1:7">
      <c r="A42" s="96" t="s">
        <v>248</v>
      </c>
      <c r="B42" s="3"/>
      <c r="C42" s="96" t="s">
        <v>229</v>
      </c>
      <c r="D42" s="97"/>
      <c r="E42" s="98"/>
      <c r="F42" s="97"/>
      <c r="G42" s="96" t="s">
        <v>229</v>
      </c>
    </row>
    <row r="43" spans="1:7">
      <c r="A43" s="96" t="s">
        <v>249</v>
      </c>
      <c r="B43" s="3"/>
      <c r="C43" s="96" t="s">
        <v>229</v>
      </c>
      <c r="D43" s="97"/>
      <c r="E43" s="98"/>
      <c r="F43" s="97"/>
      <c r="G43" s="96" t="s">
        <v>229</v>
      </c>
    </row>
    <row r="44" spans="1:7">
      <c r="A44" s="96" t="s">
        <v>250</v>
      </c>
      <c r="B44" s="3"/>
      <c r="C44" s="96" t="s">
        <v>229</v>
      </c>
      <c r="D44" s="97"/>
      <c r="E44" s="98"/>
      <c r="F44" s="97"/>
      <c r="G44" s="96" t="s">
        <v>229</v>
      </c>
    </row>
    <row r="45" spans="1:7">
      <c r="A45" s="96" t="s">
        <v>251</v>
      </c>
      <c r="B45" s="92">
        <v>3</v>
      </c>
      <c r="C45" s="97"/>
      <c r="D45" s="98">
        <f>AVERAGE(C45:C47)</f>
        <v>31.14</v>
      </c>
      <c r="E45" s="20">
        <f>STDEV(C45:C47)</f>
        <v>2.8284271247461298E-2</v>
      </c>
      <c r="F45" s="97"/>
      <c r="G45" s="97">
        <v>32.58</v>
      </c>
    </row>
    <row r="46" spans="1:7">
      <c r="A46" s="96" t="s">
        <v>252</v>
      </c>
      <c r="B46" s="92">
        <v>3</v>
      </c>
      <c r="C46" s="97">
        <v>31.16</v>
      </c>
      <c r="D46" s="97"/>
      <c r="E46" s="98"/>
      <c r="F46" s="97"/>
      <c r="G46" s="97">
        <v>31.16</v>
      </c>
    </row>
    <row r="47" spans="1:7">
      <c r="A47" s="96" t="s">
        <v>253</v>
      </c>
      <c r="B47" s="92">
        <v>3</v>
      </c>
      <c r="C47" s="97">
        <v>31.12</v>
      </c>
      <c r="D47" s="96"/>
      <c r="E47" s="100"/>
      <c r="F47" s="96"/>
      <c r="G47" s="97">
        <v>31.12</v>
      </c>
    </row>
    <row r="48" spans="1:7">
      <c r="A48" s="96" t="s">
        <v>254</v>
      </c>
      <c r="B48" s="17">
        <v>11</v>
      </c>
      <c r="C48" s="97">
        <v>19.43</v>
      </c>
      <c r="D48" s="98">
        <f>AVERAGE(C48:C50)</f>
        <v>19.556666666666668</v>
      </c>
      <c r="E48" s="58">
        <f>STDEV(C48:C50)</f>
        <v>0.1778576209593889</v>
      </c>
      <c r="F48" s="96"/>
      <c r="G48" s="97">
        <v>19.43</v>
      </c>
    </row>
    <row r="49" spans="1:7">
      <c r="A49" s="96" t="s">
        <v>255</v>
      </c>
      <c r="B49" s="17">
        <v>11</v>
      </c>
      <c r="C49" s="97">
        <v>19.760000000000002</v>
      </c>
      <c r="D49" s="97"/>
      <c r="E49" s="98"/>
      <c r="F49" s="97"/>
      <c r="G49" s="97">
        <v>19.760000000000002</v>
      </c>
    </row>
    <row r="50" spans="1:7">
      <c r="A50" s="96" t="s">
        <v>256</v>
      </c>
      <c r="B50" s="17">
        <v>11</v>
      </c>
      <c r="C50" s="97">
        <v>19.48</v>
      </c>
      <c r="D50" s="97"/>
      <c r="E50" s="98"/>
      <c r="F50" s="97"/>
      <c r="G50" s="97">
        <v>19.48</v>
      </c>
    </row>
    <row r="51" spans="1:7">
      <c r="A51" s="96" t="s">
        <v>257</v>
      </c>
      <c r="B51" s="92">
        <v>19</v>
      </c>
      <c r="C51" s="97">
        <v>24.46</v>
      </c>
      <c r="D51" s="98">
        <f>AVERAGE(C51:C53)</f>
        <v>24.305</v>
      </c>
      <c r="E51" s="20">
        <f>STDEV(C51:C53)</f>
        <v>0.21920310216783134</v>
      </c>
      <c r="F51" s="96"/>
      <c r="G51" s="97">
        <v>24.46</v>
      </c>
    </row>
    <row r="52" spans="1:7">
      <c r="A52" s="96" t="s">
        <v>258</v>
      </c>
      <c r="B52" s="92">
        <v>19</v>
      </c>
      <c r="C52" s="97"/>
      <c r="D52" s="96"/>
      <c r="E52" s="100"/>
      <c r="F52" s="96"/>
      <c r="G52" s="97">
        <v>24.91</v>
      </c>
    </row>
    <row r="53" spans="1:7">
      <c r="A53" s="96" t="s">
        <v>259</v>
      </c>
      <c r="B53" s="92">
        <v>19</v>
      </c>
      <c r="C53" s="97">
        <v>24.15</v>
      </c>
      <c r="D53" s="97"/>
      <c r="E53" s="98"/>
      <c r="F53" s="97"/>
      <c r="G53" s="97">
        <v>24.15</v>
      </c>
    </row>
    <row r="54" spans="1:7">
      <c r="A54" s="96" t="s">
        <v>260</v>
      </c>
      <c r="B54" s="3"/>
      <c r="C54" s="96" t="s">
        <v>229</v>
      </c>
      <c r="D54" s="97"/>
      <c r="E54" s="98"/>
      <c r="F54" s="97"/>
      <c r="G54" s="96" t="s">
        <v>229</v>
      </c>
    </row>
    <row r="55" spans="1:7">
      <c r="A55" s="96" t="s">
        <v>261</v>
      </c>
      <c r="B55" s="3"/>
      <c r="C55" s="96" t="s">
        <v>229</v>
      </c>
      <c r="D55" s="97"/>
      <c r="E55" s="98"/>
      <c r="F55" s="97"/>
      <c r="G55" s="96" t="s">
        <v>229</v>
      </c>
    </row>
    <row r="56" spans="1:7">
      <c r="A56" s="96" t="s">
        <v>262</v>
      </c>
      <c r="B56" s="3"/>
      <c r="C56" s="96" t="s">
        <v>229</v>
      </c>
      <c r="D56" s="97"/>
      <c r="E56" s="98"/>
      <c r="F56" s="97"/>
      <c r="G56" s="96" t="s">
        <v>229</v>
      </c>
    </row>
    <row r="57" spans="1:7">
      <c r="A57" s="96" t="s">
        <v>263</v>
      </c>
      <c r="B57" s="92">
        <v>4</v>
      </c>
      <c r="C57" s="97"/>
      <c r="D57" s="98">
        <f>AVERAGE(C57:C59)</f>
        <v>23.6</v>
      </c>
      <c r="E57" s="20">
        <f>STDEV(C57:C59)</f>
        <v>0.35355339059327379</v>
      </c>
      <c r="F57" s="97"/>
      <c r="G57" s="97">
        <v>25.83</v>
      </c>
    </row>
    <row r="58" spans="1:7">
      <c r="A58" s="96" t="s">
        <v>264</v>
      </c>
      <c r="B58" s="92">
        <v>4</v>
      </c>
      <c r="C58" s="97">
        <v>23.85</v>
      </c>
      <c r="D58" s="97"/>
      <c r="E58" s="98"/>
      <c r="F58" s="97"/>
      <c r="G58" s="97">
        <v>23.85</v>
      </c>
    </row>
    <row r="59" spans="1:7">
      <c r="A59" s="96" t="s">
        <v>265</v>
      </c>
      <c r="B59" s="92">
        <v>4</v>
      </c>
      <c r="C59" s="97">
        <v>23.35</v>
      </c>
      <c r="D59" s="96"/>
      <c r="E59" s="100"/>
      <c r="F59" s="96"/>
      <c r="G59" s="97">
        <v>23.35</v>
      </c>
    </row>
    <row r="60" spans="1:7">
      <c r="A60" s="96" t="s">
        <v>266</v>
      </c>
      <c r="B60" s="17">
        <v>12</v>
      </c>
      <c r="C60" s="97">
        <v>19.97</v>
      </c>
      <c r="D60" s="98">
        <f>AVERAGE(C60:C62)</f>
        <v>20.113333333333333</v>
      </c>
      <c r="E60" s="58">
        <f>STDEV(C60:C62)</f>
        <v>0.14011899704655861</v>
      </c>
      <c r="F60" s="96"/>
      <c r="G60" s="97">
        <v>19.97</v>
      </c>
    </row>
    <row r="61" spans="1:7">
      <c r="A61" s="96" t="s">
        <v>267</v>
      </c>
      <c r="B61" s="17">
        <v>12</v>
      </c>
      <c r="C61" s="97">
        <v>20.25</v>
      </c>
      <c r="D61" s="97"/>
      <c r="E61" s="98"/>
      <c r="F61" s="97"/>
      <c r="G61" s="97">
        <v>20.25</v>
      </c>
    </row>
    <row r="62" spans="1:7">
      <c r="A62" s="96" t="s">
        <v>268</v>
      </c>
      <c r="B62" s="17">
        <v>12</v>
      </c>
      <c r="C62" s="97">
        <v>20.12</v>
      </c>
      <c r="D62" s="97"/>
      <c r="E62" s="98"/>
      <c r="F62" s="97"/>
      <c r="G62" s="97">
        <v>20.12</v>
      </c>
    </row>
    <row r="63" spans="1:7">
      <c r="A63" s="96" t="s">
        <v>269</v>
      </c>
      <c r="B63" s="92">
        <v>20</v>
      </c>
      <c r="C63" s="97">
        <v>23.58</v>
      </c>
      <c r="D63" s="98">
        <f>AVERAGE(C63:C65)</f>
        <v>23.713333333333335</v>
      </c>
      <c r="E63" s="58">
        <f>STDEV(C63:C65)</f>
        <v>0.1814754345175508</v>
      </c>
      <c r="F63" s="96"/>
      <c r="G63" s="97">
        <v>23.58</v>
      </c>
    </row>
    <row r="64" spans="1:7">
      <c r="A64" s="96" t="s">
        <v>270</v>
      </c>
      <c r="B64" s="92">
        <v>20</v>
      </c>
      <c r="C64" s="97">
        <v>23.92</v>
      </c>
      <c r="D64" s="96"/>
      <c r="E64" s="100"/>
      <c r="F64" s="96"/>
      <c r="G64" s="97">
        <v>23.92</v>
      </c>
    </row>
    <row r="65" spans="1:7">
      <c r="A65" s="96" t="s">
        <v>271</v>
      </c>
      <c r="B65" s="92">
        <v>20</v>
      </c>
      <c r="C65" s="97">
        <v>23.64</v>
      </c>
      <c r="D65" s="97"/>
      <c r="E65" s="98"/>
      <c r="F65" s="97"/>
      <c r="G65" s="97">
        <v>23.64</v>
      </c>
    </row>
    <row r="66" spans="1:7">
      <c r="A66" s="96" t="s">
        <v>272</v>
      </c>
      <c r="B66" s="3"/>
      <c r="C66" s="96" t="s">
        <v>229</v>
      </c>
      <c r="D66" s="97"/>
      <c r="E66" s="98"/>
      <c r="F66" s="97"/>
      <c r="G66" s="96" t="s">
        <v>229</v>
      </c>
    </row>
    <row r="67" spans="1:7">
      <c r="A67" s="96" t="s">
        <v>273</v>
      </c>
      <c r="B67" s="3"/>
      <c r="C67" s="96" t="s">
        <v>229</v>
      </c>
      <c r="D67" s="97"/>
      <c r="E67" s="98"/>
      <c r="F67" s="97"/>
      <c r="G67" s="96" t="s">
        <v>229</v>
      </c>
    </row>
    <row r="68" spans="1:7">
      <c r="A68" s="96" t="s">
        <v>274</v>
      </c>
      <c r="B68" s="3"/>
      <c r="C68" s="96" t="s">
        <v>229</v>
      </c>
      <c r="D68" s="97"/>
      <c r="E68" s="97"/>
      <c r="F68" s="97"/>
      <c r="G68" s="96" t="s">
        <v>229</v>
      </c>
    </row>
    <row r="69" spans="1:7">
      <c r="A69" s="96" t="s">
        <v>275</v>
      </c>
      <c r="B69" s="92">
        <v>5</v>
      </c>
      <c r="C69" s="97"/>
      <c r="D69" s="98">
        <f>AVERAGE(C69:C71)</f>
        <v>20.285</v>
      </c>
      <c r="E69" s="20">
        <f>STDEV(C69:C71)</f>
        <v>0.10606601717798111</v>
      </c>
      <c r="F69" s="97"/>
      <c r="G69" s="97">
        <v>21.94</v>
      </c>
    </row>
    <row r="70" spans="1:7">
      <c r="A70" s="96" t="s">
        <v>276</v>
      </c>
      <c r="B70" s="92">
        <v>5</v>
      </c>
      <c r="C70" s="97">
        <v>20.36</v>
      </c>
      <c r="D70" s="97"/>
      <c r="E70" s="97"/>
      <c r="F70" s="97"/>
      <c r="G70" s="97">
        <v>20.36</v>
      </c>
    </row>
    <row r="71" spans="1:7">
      <c r="A71" s="96" t="s">
        <v>277</v>
      </c>
      <c r="B71" s="92">
        <v>5</v>
      </c>
      <c r="C71" s="97">
        <v>20.21</v>
      </c>
      <c r="D71" s="97"/>
      <c r="E71" s="97"/>
      <c r="F71" s="97"/>
      <c r="G71" s="97">
        <v>20.21</v>
      </c>
    </row>
    <row r="72" spans="1:7">
      <c r="A72" s="96" t="s">
        <v>278</v>
      </c>
      <c r="B72" s="17">
        <v>13</v>
      </c>
      <c r="C72" s="97">
        <v>25.03</v>
      </c>
      <c r="D72" s="98">
        <f>AVERAGE(C72:C74)</f>
        <v>25.293333333333333</v>
      </c>
      <c r="E72" s="58">
        <f>STDEV(C72:C74)</f>
        <v>0.27024680078279018</v>
      </c>
      <c r="F72" s="97"/>
      <c r="G72" s="97">
        <v>25.03</v>
      </c>
    </row>
    <row r="73" spans="1:7">
      <c r="A73" s="96" t="s">
        <v>279</v>
      </c>
      <c r="B73" s="17">
        <v>13</v>
      </c>
      <c r="C73" s="97">
        <v>25.28</v>
      </c>
      <c r="D73" s="97"/>
      <c r="E73" s="97"/>
      <c r="F73" s="97"/>
      <c r="G73" s="97">
        <v>25.28</v>
      </c>
    </row>
    <row r="74" spans="1:7">
      <c r="A74" s="96" t="s">
        <v>280</v>
      </c>
      <c r="B74" s="17">
        <v>13</v>
      </c>
      <c r="C74" s="97">
        <v>25.57</v>
      </c>
      <c r="D74" s="97"/>
      <c r="E74" s="97"/>
      <c r="F74" s="97"/>
      <c r="G74" s="97">
        <v>25.57</v>
      </c>
    </row>
    <row r="75" spans="1:7">
      <c r="A75" s="96" t="s">
        <v>281</v>
      </c>
      <c r="B75" s="92">
        <v>21</v>
      </c>
      <c r="C75" s="97">
        <v>24</v>
      </c>
      <c r="D75" s="98">
        <f>AVERAGE(C75:C77)</f>
        <v>24.213333333333335</v>
      </c>
      <c r="E75" s="58">
        <f>STDEV(C75:C77)</f>
        <v>0.21007935008785059</v>
      </c>
      <c r="F75" s="96"/>
      <c r="G75" s="97">
        <v>24</v>
      </c>
    </row>
    <row r="76" spans="1:7">
      <c r="A76" s="96" t="s">
        <v>282</v>
      </c>
      <c r="B76" s="92">
        <v>21</v>
      </c>
      <c r="C76" s="97">
        <v>24.42</v>
      </c>
      <c r="D76" s="96"/>
      <c r="E76" s="96"/>
      <c r="F76" s="96"/>
      <c r="G76" s="97">
        <v>24.42</v>
      </c>
    </row>
    <row r="77" spans="1:7">
      <c r="A77" s="96" t="s">
        <v>283</v>
      </c>
      <c r="B77" s="92">
        <v>21</v>
      </c>
      <c r="C77" s="97">
        <v>24.22</v>
      </c>
      <c r="D77" s="96"/>
      <c r="E77" s="96"/>
      <c r="F77" s="96"/>
      <c r="G77" s="97">
        <v>24.22</v>
      </c>
    </row>
    <row r="78" spans="1:7" ht="16">
      <c r="A78" s="96" t="s">
        <v>284</v>
      </c>
      <c r="B78" s="99"/>
      <c r="C78" s="96" t="s">
        <v>229</v>
      </c>
      <c r="D78" s="96"/>
      <c r="E78" s="96"/>
      <c r="F78" s="96"/>
      <c r="G78" s="96" t="s">
        <v>229</v>
      </c>
    </row>
    <row r="79" spans="1:7" ht="16">
      <c r="A79" s="96" t="s">
        <v>285</v>
      </c>
      <c r="B79" s="99"/>
      <c r="C79" s="96" t="s">
        <v>229</v>
      </c>
      <c r="D79" s="96"/>
      <c r="E79" s="96"/>
      <c r="F79" s="96"/>
      <c r="G79" s="96" t="s">
        <v>229</v>
      </c>
    </row>
    <row r="80" spans="1:7" ht="16">
      <c r="A80" s="96" t="s">
        <v>286</v>
      </c>
      <c r="B80" s="99"/>
      <c r="C80" s="96" t="s">
        <v>229</v>
      </c>
      <c r="D80" s="96"/>
      <c r="E80" s="96"/>
      <c r="F80" s="96"/>
      <c r="G80" s="96" t="s">
        <v>229</v>
      </c>
    </row>
    <row r="81" spans="1:7">
      <c r="A81" s="96" t="s">
        <v>287</v>
      </c>
      <c r="B81" s="92">
        <v>6</v>
      </c>
      <c r="C81" s="97"/>
      <c r="D81" s="98">
        <f>AVERAGE(C81:C83)</f>
        <v>19.865000000000002</v>
      </c>
      <c r="E81" s="20">
        <f>STDEV(C81:C83)</f>
        <v>2.1213203435594716E-2</v>
      </c>
      <c r="F81" s="97"/>
      <c r="G81" s="97">
        <v>21.24</v>
      </c>
    </row>
    <row r="82" spans="1:7">
      <c r="A82" s="96" t="s">
        <v>288</v>
      </c>
      <c r="B82" s="92">
        <v>6</v>
      </c>
      <c r="C82" s="97">
        <v>19.850000000000001</v>
      </c>
      <c r="D82" s="97"/>
      <c r="E82" s="97"/>
      <c r="F82" s="97"/>
      <c r="G82" s="97">
        <v>19.850000000000001</v>
      </c>
    </row>
    <row r="83" spans="1:7">
      <c r="A83" s="96" t="s">
        <v>289</v>
      </c>
      <c r="B83" s="92">
        <v>6</v>
      </c>
      <c r="C83" s="97">
        <v>19.88</v>
      </c>
      <c r="D83" s="97"/>
      <c r="E83" s="97"/>
      <c r="F83" s="97"/>
      <c r="G83" s="97">
        <v>19.88</v>
      </c>
    </row>
    <row r="84" spans="1:7">
      <c r="A84" s="96" t="s">
        <v>290</v>
      </c>
      <c r="B84" s="17">
        <v>14</v>
      </c>
      <c r="C84" s="97"/>
      <c r="D84" s="98">
        <f>AVERAGE(C84:C86)</f>
        <v>25.86</v>
      </c>
      <c r="E84" s="20">
        <f>STDEV(C84:C86)</f>
        <v>0.1131370849898477</v>
      </c>
      <c r="F84" s="97"/>
      <c r="G84" s="97">
        <v>24.98</v>
      </c>
    </row>
    <row r="85" spans="1:7">
      <c r="A85" s="96" t="s">
        <v>291</v>
      </c>
      <c r="B85" s="17">
        <v>14</v>
      </c>
      <c r="C85" s="97">
        <v>25.94</v>
      </c>
      <c r="D85" s="97"/>
      <c r="E85" s="97"/>
      <c r="F85" s="97"/>
      <c r="G85" s="97">
        <v>25.94</v>
      </c>
    </row>
    <row r="86" spans="1:7">
      <c r="A86" s="96" t="s">
        <v>292</v>
      </c>
      <c r="B86" s="17">
        <v>14</v>
      </c>
      <c r="C86" s="97">
        <v>25.78</v>
      </c>
      <c r="D86" s="97"/>
      <c r="E86" s="97"/>
      <c r="F86" s="97"/>
      <c r="G86" s="97">
        <v>25.78</v>
      </c>
    </row>
    <row r="87" spans="1:7">
      <c r="A87" s="96" t="s">
        <v>293</v>
      </c>
      <c r="B87" s="92">
        <v>22</v>
      </c>
      <c r="C87" s="97">
        <v>18.829999999999998</v>
      </c>
      <c r="D87" s="98">
        <f>AVERAGE(C87:C89)</f>
        <v>19.28</v>
      </c>
      <c r="E87" s="20">
        <f>STDEV(C87:C89)</f>
        <v>0.39509492530276957</v>
      </c>
      <c r="F87" s="97"/>
      <c r="G87" s="97">
        <v>18.829999999999998</v>
      </c>
    </row>
    <row r="88" spans="1:7">
      <c r="A88" s="96" t="s">
        <v>294</v>
      </c>
      <c r="B88" s="92">
        <v>22</v>
      </c>
      <c r="C88" s="97">
        <v>19.57</v>
      </c>
      <c r="D88" s="97"/>
      <c r="E88" s="97"/>
      <c r="F88" s="97"/>
      <c r="G88" s="97">
        <v>19.57</v>
      </c>
    </row>
    <row r="89" spans="1:7">
      <c r="A89" s="96" t="s">
        <v>295</v>
      </c>
      <c r="B89" s="92">
        <v>22</v>
      </c>
      <c r="C89" s="97">
        <v>19.440000000000001</v>
      </c>
      <c r="D89" s="96"/>
      <c r="E89" s="96"/>
      <c r="F89" s="96"/>
      <c r="G89" s="97">
        <v>19.440000000000001</v>
      </c>
    </row>
    <row r="90" spans="1:7" ht="16">
      <c r="A90" s="96" t="s">
        <v>296</v>
      </c>
      <c r="B90" s="99"/>
      <c r="C90" s="96" t="s">
        <v>229</v>
      </c>
      <c r="D90" s="96"/>
      <c r="E90" s="96"/>
      <c r="F90" s="96"/>
      <c r="G90" s="96" t="s">
        <v>229</v>
      </c>
    </row>
    <row r="91" spans="1:7" ht="16">
      <c r="A91" s="96" t="s">
        <v>297</v>
      </c>
      <c r="B91" s="99"/>
      <c r="C91" s="96" t="s">
        <v>229</v>
      </c>
      <c r="D91" s="96"/>
      <c r="E91" s="96"/>
      <c r="F91" s="96"/>
      <c r="G91" s="96" t="s">
        <v>229</v>
      </c>
    </row>
    <row r="92" spans="1:7" ht="16">
      <c r="A92" s="96" t="s">
        <v>298</v>
      </c>
      <c r="B92" s="99"/>
      <c r="C92" s="96" t="s">
        <v>229</v>
      </c>
      <c r="D92" s="96"/>
      <c r="E92" s="96"/>
      <c r="F92" s="96"/>
      <c r="G92" s="96" t="s">
        <v>229</v>
      </c>
    </row>
    <row r="93" spans="1:7">
      <c r="A93" s="96" t="s">
        <v>299</v>
      </c>
      <c r="B93" s="92">
        <v>7</v>
      </c>
      <c r="C93" s="97">
        <v>36.93</v>
      </c>
      <c r="D93" s="98">
        <f>AVERAGE(C93:C95)</f>
        <v>35.880000000000003</v>
      </c>
      <c r="E93" s="20">
        <f>STDEV(C93:C95)</f>
        <v>1.0812492774564042</v>
      </c>
      <c r="F93" s="97"/>
      <c r="G93" s="97">
        <v>36.93</v>
      </c>
    </row>
    <row r="94" spans="1:7">
      <c r="A94" s="96" t="s">
        <v>300</v>
      </c>
      <c r="B94" s="92">
        <v>7</v>
      </c>
      <c r="C94" s="97">
        <v>35.94</v>
      </c>
      <c r="D94" s="97"/>
      <c r="E94" s="97"/>
      <c r="F94" s="97"/>
      <c r="G94" s="97">
        <v>35.94</v>
      </c>
    </row>
    <row r="95" spans="1:7">
      <c r="A95" s="96" t="s">
        <v>301</v>
      </c>
      <c r="B95" s="92">
        <v>7</v>
      </c>
      <c r="C95" s="97">
        <v>34.770000000000003</v>
      </c>
      <c r="D95" s="97"/>
      <c r="E95" s="97"/>
      <c r="F95" s="97"/>
      <c r="G95" s="97">
        <v>34.770000000000003</v>
      </c>
    </row>
    <row r="96" spans="1:7">
      <c r="A96" s="96" t="s">
        <v>302</v>
      </c>
      <c r="B96" s="17">
        <v>15</v>
      </c>
      <c r="C96" s="97"/>
      <c r="D96" s="98">
        <f>AVERAGE(C96:C98)</f>
        <v>26.32</v>
      </c>
      <c r="E96" s="20">
        <f>STDEV(C96:C98)</f>
        <v>0.1697056274847728</v>
      </c>
      <c r="F96" s="97"/>
      <c r="G96" s="97">
        <v>25.7</v>
      </c>
    </row>
    <row r="97" spans="1:7">
      <c r="A97" s="96" t="s">
        <v>303</v>
      </c>
      <c r="B97" s="17">
        <v>15</v>
      </c>
      <c r="C97" s="97">
        <v>26.2</v>
      </c>
      <c r="D97" s="97"/>
      <c r="E97" s="97"/>
      <c r="F97" s="97"/>
      <c r="G97" s="97">
        <v>26.2</v>
      </c>
    </row>
    <row r="98" spans="1:7">
      <c r="A98" s="96" t="s">
        <v>304</v>
      </c>
      <c r="B98" s="17">
        <v>15</v>
      </c>
      <c r="C98" s="97">
        <v>26.44</v>
      </c>
      <c r="D98" s="97"/>
      <c r="E98" s="97"/>
      <c r="F98" s="97"/>
      <c r="G98" s="97">
        <v>26.44</v>
      </c>
    </row>
    <row r="99" spans="1:7">
      <c r="A99" s="96" t="s">
        <v>305</v>
      </c>
      <c r="B99" s="92">
        <v>23</v>
      </c>
      <c r="C99" s="97">
        <v>19.98</v>
      </c>
      <c r="D99" s="98">
        <f>AVERAGE(C99:C101)</f>
        <v>19.835000000000001</v>
      </c>
      <c r="E99" s="20">
        <f>STDEV(C99:C101)</f>
        <v>0.20506096654409819</v>
      </c>
      <c r="F99" s="97"/>
      <c r="G99" s="97">
        <v>19.98</v>
      </c>
    </row>
    <row r="100" spans="1:7">
      <c r="A100" s="96" t="s">
        <v>306</v>
      </c>
      <c r="B100" s="92">
        <v>23</v>
      </c>
      <c r="C100" s="97"/>
      <c r="D100" s="97"/>
      <c r="E100" s="97"/>
      <c r="F100" s="97"/>
      <c r="G100" s="97">
        <v>20.9</v>
      </c>
    </row>
    <row r="101" spans="1:7">
      <c r="A101" s="96" t="s">
        <v>307</v>
      </c>
      <c r="B101" s="92">
        <v>23</v>
      </c>
      <c r="C101" s="97">
        <v>19.690000000000001</v>
      </c>
      <c r="D101" s="96"/>
      <c r="E101" s="96"/>
      <c r="F101" s="96"/>
      <c r="G101" s="97">
        <v>19.690000000000001</v>
      </c>
    </row>
    <row r="102" spans="1:7" ht="16">
      <c r="A102" s="96" t="s">
        <v>308</v>
      </c>
      <c r="B102" s="99"/>
      <c r="C102" s="96" t="s">
        <v>229</v>
      </c>
      <c r="D102" s="96"/>
      <c r="E102" s="96"/>
      <c r="F102" s="96"/>
      <c r="G102" s="96" t="s">
        <v>229</v>
      </c>
    </row>
    <row r="103" spans="1:7" ht="16">
      <c r="A103" s="96" t="s">
        <v>309</v>
      </c>
      <c r="B103" s="99"/>
      <c r="C103" s="96" t="s">
        <v>229</v>
      </c>
      <c r="D103" s="96"/>
      <c r="E103" s="96"/>
      <c r="F103" s="96"/>
      <c r="G103" s="96" t="s">
        <v>229</v>
      </c>
    </row>
    <row r="104" spans="1:7" ht="16">
      <c r="A104" s="96" t="s">
        <v>310</v>
      </c>
      <c r="B104" s="99"/>
      <c r="C104" s="96" t="s">
        <v>229</v>
      </c>
      <c r="D104" s="96"/>
      <c r="E104" s="96"/>
      <c r="F104" s="96"/>
      <c r="G104" s="96" t="s">
        <v>229</v>
      </c>
    </row>
    <row r="105" spans="1:7">
      <c r="A105" s="96" t="s">
        <v>311</v>
      </c>
      <c r="B105" s="92">
        <v>8</v>
      </c>
      <c r="C105" s="97"/>
      <c r="D105" s="98">
        <f>AVERAGE(C105:C107)</f>
        <v>27.450000000000003</v>
      </c>
      <c r="E105" s="20">
        <f>STDEV(C105:C107)</f>
        <v>0.36769552621700441</v>
      </c>
      <c r="F105" s="97"/>
      <c r="G105" s="97">
        <v>30.8</v>
      </c>
    </row>
    <row r="106" spans="1:7">
      <c r="A106" s="96" t="s">
        <v>312</v>
      </c>
      <c r="B106" s="92">
        <v>8</v>
      </c>
      <c r="C106" s="97">
        <v>27.71</v>
      </c>
      <c r="D106" s="97"/>
      <c r="E106" s="97"/>
      <c r="F106" s="97"/>
      <c r="G106" s="97">
        <v>27.71</v>
      </c>
    </row>
    <row r="107" spans="1:7">
      <c r="A107" s="96" t="s">
        <v>313</v>
      </c>
      <c r="B107" s="92">
        <v>8</v>
      </c>
      <c r="C107" s="97">
        <v>27.19</v>
      </c>
      <c r="D107" s="97"/>
      <c r="E107" s="97"/>
      <c r="F107" s="97"/>
      <c r="G107" s="97">
        <v>27.19</v>
      </c>
    </row>
    <row r="108" spans="1:7">
      <c r="A108" s="96" t="s">
        <v>314</v>
      </c>
      <c r="B108" s="17">
        <v>16</v>
      </c>
      <c r="C108" s="97">
        <v>21.81</v>
      </c>
      <c r="D108" s="98">
        <f>AVERAGE(C108:C110)</f>
        <v>22.13</v>
      </c>
      <c r="E108" s="58">
        <f>STDEV(C108:C110)</f>
        <v>0.27784887978899631</v>
      </c>
      <c r="F108" s="97"/>
      <c r="G108" s="97">
        <v>21.81</v>
      </c>
    </row>
    <row r="109" spans="1:7">
      <c r="A109" s="96" t="s">
        <v>315</v>
      </c>
      <c r="B109" s="17">
        <v>16</v>
      </c>
      <c r="C109" s="97">
        <v>22.27</v>
      </c>
      <c r="D109" s="97"/>
      <c r="E109" s="97"/>
      <c r="F109" s="97"/>
      <c r="G109" s="97">
        <v>22.27</v>
      </c>
    </row>
    <row r="110" spans="1:7">
      <c r="A110" s="96" t="s">
        <v>316</v>
      </c>
      <c r="B110" s="17">
        <v>16</v>
      </c>
      <c r="C110" s="97">
        <v>22.31</v>
      </c>
      <c r="D110" s="97"/>
      <c r="E110" s="97"/>
      <c r="F110" s="97"/>
      <c r="G110" s="97">
        <v>22.31</v>
      </c>
    </row>
    <row r="111" spans="1:7">
      <c r="A111" s="96" t="s">
        <v>317</v>
      </c>
      <c r="B111" s="92">
        <v>24</v>
      </c>
      <c r="C111" s="97">
        <v>20.23</v>
      </c>
      <c r="D111" s="98">
        <f>AVERAGE(C111:C113)</f>
        <v>20.094999999999999</v>
      </c>
      <c r="E111" s="20">
        <f>STDEV(C111:C113)</f>
        <v>0.19091883092036754</v>
      </c>
      <c r="F111" s="97"/>
      <c r="G111" s="97">
        <v>20.23</v>
      </c>
    </row>
    <row r="112" spans="1:7">
      <c r="A112" s="96" t="s">
        <v>318</v>
      </c>
      <c r="B112" s="92">
        <v>24</v>
      </c>
      <c r="C112" s="97"/>
      <c r="D112" s="97"/>
      <c r="E112" s="97"/>
      <c r="F112" s="97"/>
      <c r="G112" s="97">
        <v>20.96</v>
      </c>
    </row>
    <row r="113" spans="1:16">
      <c r="A113" s="96" t="s">
        <v>319</v>
      </c>
      <c r="B113" s="92">
        <v>24</v>
      </c>
      <c r="C113" s="97">
        <v>19.96</v>
      </c>
      <c r="D113" s="96"/>
      <c r="E113" s="96"/>
      <c r="F113" s="96"/>
      <c r="G113" s="97">
        <v>19.96</v>
      </c>
    </row>
    <row r="114" spans="1:16" ht="16">
      <c r="A114" s="96" t="s">
        <v>320</v>
      </c>
      <c r="B114" s="99"/>
      <c r="C114" s="96" t="s">
        <v>229</v>
      </c>
      <c r="D114" s="96"/>
      <c r="E114" s="96"/>
      <c r="F114" s="96"/>
      <c r="G114" s="96" t="s">
        <v>229</v>
      </c>
    </row>
    <row r="115" spans="1:16" ht="16">
      <c r="A115" s="96" t="s">
        <v>321</v>
      </c>
      <c r="B115" s="99"/>
      <c r="C115" s="96" t="s">
        <v>229</v>
      </c>
      <c r="D115" s="58"/>
      <c r="E115" s="58"/>
      <c r="G115" s="96" t="s">
        <v>229</v>
      </c>
    </row>
    <row r="116" spans="1:16" ht="16">
      <c r="A116" s="96" t="s">
        <v>322</v>
      </c>
      <c r="B116" s="99"/>
      <c r="C116" s="96" t="s">
        <v>229</v>
      </c>
      <c r="D116" s="58"/>
      <c r="E116" s="58"/>
      <c r="G116" s="96" t="s">
        <v>229</v>
      </c>
    </row>
    <row r="120" spans="1:16">
      <c r="A120" s="2" t="s">
        <v>207</v>
      </c>
      <c r="B120" s="2" t="s">
        <v>20</v>
      </c>
      <c r="C120" s="2" t="s">
        <v>2</v>
      </c>
      <c r="D120" s="73" t="s">
        <v>323</v>
      </c>
      <c r="E120" s="73" t="s">
        <v>326</v>
      </c>
      <c r="F120" s="103" t="s">
        <v>327</v>
      </c>
    </row>
    <row r="121" spans="1:16">
      <c r="A121" s="12">
        <v>4</v>
      </c>
      <c r="B121" s="80" t="s">
        <v>169</v>
      </c>
      <c r="C121" s="12" t="s">
        <v>5</v>
      </c>
      <c r="D121" s="65">
        <v>15.526666666666666</v>
      </c>
      <c r="E121" s="101">
        <v>23.6</v>
      </c>
      <c r="F121" s="104">
        <f>E121-D121</f>
        <v>8.0733333333333359</v>
      </c>
    </row>
    <row r="122" spans="1:16">
      <c r="A122" s="12">
        <v>5</v>
      </c>
      <c r="B122" s="80" t="s">
        <v>170</v>
      </c>
      <c r="C122" s="12" t="s">
        <v>5</v>
      </c>
      <c r="D122" s="65">
        <v>15.936666666666666</v>
      </c>
      <c r="E122" s="101">
        <v>20.285</v>
      </c>
      <c r="F122" s="98">
        <f t="shared" ref="F122:F126" si="1">E122-D122</f>
        <v>4.3483333333333345</v>
      </c>
    </row>
    <row r="123" spans="1:16">
      <c r="A123" s="12">
        <v>6</v>
      </c>
      <c r="B123" s="80" t="s">
        <v>171</v>
      </c>
      <c r="C123" s="12" t="s">
        <v>5</v>
      </c>
      <c r="D123" s="65">
        <v>16.023333333333333</v>
      </c>
      <c r="E123" s="101">
        <v>19.865000000000002</v>
      </c>
      <c r="F123" s="98">
        <f t="shared" si="1"/>
        <v>3.8416666666666686</v>
      </c>
    </row>
    <row r="124" spans="1:16">
      <c r="A124" s="12">
        <v>10</v>
      </c>
      <c r="B124" s="80" t="s">
        <v>175</v>
      </c>
      <c r="C124" s="12" t="s">
        <v>5</v>
      </c>
      <c r="D124" s="83">
        <v>15.350000000000001</v>
      </c>
      <c r="E124" s="101">
        <v>21.603333333333335</v>
      </c>
      <c r="F124" s="98">
        <f t="shared" si="1"/>
        <v>6.2533333333333339</v>
      </c>
    </row>
    <row r="125" spans="1:16">
      <c r="A125" s="12">
        <v>11</v>
      </c>
      <c r="B125" s="80" t="s">
        <v>176</v>
      </c>
      <c r="C125" s="12" t="s">
        <v>5</v>
      </c>
      <c r="D125" s="83">
        <v>15.63</v>
      </c>
      <c r="E125" s="101">
        <v>19.556666666666668</v>
      </c>
      <c r="F125" s="98">
        <f t="shared" si="1"/>
        <v>3.9266666666666676</v>
      </c>
    </row>
    <row r="126" spans="1:16">
      <c r="A126" s="12">
        <v>12</v>
      </c>
      <c r="B126" s="80" t="s">
        <v>177</v>
      </c>
      <c r="C126" s="12" t="s">
        <v>5</v>
      </c>
      <c r="D126" s="83">
        <v>15.6</v>
      </c>
      <c r="E126" s="101">
        <v>20.113333333333333</v>
      </c>
      <c r="F126" s="98">
        <f t="shared" si="1"/>
        <v>4.5133333333333336</v>
      </c>
      <c r="G126">
        <f>STDEV(F121:F126)</f>
        <v>1.6744540293171044</v>
      </c>
      <c r="H126" s="97">
        <f>AVERAGE(F121:F126)</f>
        <v>5.1594444444444463</v>
      </c>
      <c r="I126" s="97">
        <f>H126-H126</f>
        <v>0</v>
      </c>
      <c r="J126">
        <f>POWER(2,-(I126+G126))</f>
        <v>0.31328464605253964</v>
      </c>
      <c r="K126">
        <f>POWER(2,-(I126-G126))</f>
        <v>3.191985348149792</v>
      </c>
      <c r="L126">
        <f>(J126+K126)/2</f>
        <v>1.7526349971011659</v>
      </c>
      <c r="M126">
        <f>K126-L126</f>
        <v>1.4393503510486261</v>
      </c>
      <c r="N126" s="20">
        <v>6</v>
      </c>
    </row>
    <row r="127" spans="1:16">
      <c r="P127" t="s">
        <v>332</v>
      </c>
    </row>
    <row r="128" spans="1:16">
      <c r="A128" s="2" t="s">
        <v>207</v>
      </c>
      <c r="B128" s="2" t="s">
        <v>20</v>
      </c>
      <c r="C128" s="2" t="s">
        <v>2</v>
      </c>
      <c r="D128" s="73" t="s">
        <v>323</v>
      </c>
      <c r="E128" s="73" t="s">
        <v>326</v>
      </c>
      <c r="F128" s="103" t="s">
        <v>327</v>
      </c>
    </row>
    <row r="129" spans="1:14">
      <c r="A129" s="11">
        <v>1</v>
      </c>
      <c r="B129" s="79" t="s">
        <v>166</v>
      </c>
      <c r="C129" s="11" t="s">
        <v>4</v>
      </c>
      <c r="D129" s="83">
        <v>16.560000000000002</v>
      </c>
      <c r="E129" s="101">
        <v>36.620000000000005</v>
      </c>
      <c r="F129" s="98">
        <f>E129-D129</f>
        <v>20.060000000000002</v>
      </c>
    </row>
    <row r="130" spans="1:14">
      <c r="A130" s="11">
        <v>2</v>
      </c>
      <c r="B130" s="79" t="s">
        <v>167</v>
      </c>
      <c r="C130" s="11" t="s">
        <v>4</v>
      </c>
      <c r="D130" s="83">
        <v>15.959999999999999</v>
      </c>
      <c r="E130" s="101">
        <v>29.215</v>
      </c>
      <c r="F130" s="98">
        <f t="shared" ref="F130:F134" si="2">E130-D130</f>
        <v>13.255000000000001</v>
      </c>
    </row>
    <row r="131" spans="1:14">
      <c r="A131" s="11">
        <v>3</v>
      </c>
      <c r="B131" s="79" t="s">
        <v>168</v>
      </c>
      <c r="C131" s="11" t="s">
        <v>4</v>
      </c>
      <c r="D131" s="83">
        <v>16.606666666666666</v>
      </c>
      <c r="E131" s="101">
        <v>31.14</v>
      </c>
      <c r="F131" s="98">
        <f t="shared" si="2"/>
        <v>14.533333333333335</v>
      </c>
    </row>
    <row r="132" spans="1:14">
      <c r="A132" s="11">
        <v>7</v>
      </c>
      <c r="B132" s="79" t="s">
        <v>172</v>
      </c>
      <c r="C132" s="11" t="s">
        <v>4</v>
      </c>
      <c r="D132" s="83">
        <v>15.616666666666667</v>
      </c>
      <c r="E132" s="101">
        <v>35.880000000000003</v>
      </c>
      <c r="F132" s="98">
        <f t="shared" si="2"/>
        <v>20.263333333333335</v>
      </c>
    </row>
    <row r="133" spans="1:14">
      <c r="A133" s="11">
        <v>8</v>
      </c>
      <c r="B133" s="79" t="s">
        <v>173</v>
      </c>
      <c r="C133" s="11" t="s">
        <v>4</v>
      </c>
      <c r="D133" s="83">
        <v>15.446666666666667</v>
      </c>
      <c r="E133" s="101">
        <v>27.450000000000003</v>
      </c>
      <c r="F133" s="98">
        <f t="shared" si="2"/>
        <v>12.003333333333336</v>
      </c>
    </row>
    <row r="134" spans="1:14">
      <c r="A134" s="11">
        <v>9</v>
      </c>
      <c r="B134" s="79" t="s">
        <v>174</v>
      </c>
      <c r="C134" s="11" t="s">
        <v>4</v>
      </c>
      <c r="D134" s="83">
        <v>16.166666666666668</v>
      </c>
      <c r="E134" s="101">
        <v>29.91</v>
      </c>
      <c r="F134" s="98">
        <f t="shared" si="2"/>
        <v>13.743333333333332</v>
      </c>
      <c r="G134">
        <f>STDEV(F129:F134)</f>
        <v>3.5957524968382524</v>
      </c>
      <c r="H134" s="97">
        <f>AVERAGE(F129:F134)</f>
        <v>15.643055555555557</v>
      </c>
      <c r="I134" s="97">
        <f>H134-H134</f>
        <v>0</v>
      </c>
      <c r="J134">
        <f>POWER(2,-(I134+G134))</f>
        <v>8.2712403596085005E-2</v>
      </c>
      <c r="K134">
        <f>POWER(2,-(I134-G134))</f>
        <v>12.09008512052638</v>
      </c>
      <c r="L134">
        <f>(J134+K134)/2</f>
        <v>6.0863987620612328</v>
      </c>
      <c r="M134">
        <f>K134-L134</f>
        <v>6.0036863584651474</v>
      </c>
      <c r="N134">
        <v>6</v>
      </c>
    </row>
    <row r="136" spans="1:14">
      <c r="A136" s="2" t="s">
        <v>207</v>
      </c>
      <c r="B136" s="2" t="s">
        <v>20</v>
      </c>
      <c r="C136" s="2" t="s">
        <v>2</v>
      </c>
      <c r="D136" s="73" t="s">
        <v>323</v>
      </c>
      <c r="E136" s="73" t="s">
        <v>326</v>
      </c>
      <c r="F136" s="103" t="s">
        <v>327</v>
      </c>
    </row>
    <row r="137" spans="1:14">
      <c r="A137" s="12">
        <v>16</v>
      </c>
      <c r="B137" s="80" t="s">
        <v>186</v>
      </c>
      <c r="C137" s="12" t="s">
        <v>5</v>
      </c>
      <c r="D137" s="83">
        <v>14.543333333333335</v>
      </c>
      <c r="E137" s="101">
        <v>22.13</v>
      </c>
      <c r="F137" s="104">
        <f>E137-D137</f>
        <v>7.5866666666666642</v>
      </c>
    </row>
    <row r="138" spans="1:14">
      <c r="A138" s="12">
        <v>17</v>
      </c>
      <c r="B138" s="80" t="s">
        <v>187</v>
      </c>
      <c r="C138" s="12" t="s">
        <v>5</v>
      </c>
      <c r="D138" s="83">
        <v>14.716666666666667</v>
      </c>
      <c r="E138" s="101">
        <v>20.729999999999997</v>
      </c>
      <c r="F138" s="98">
        <f t="shared" ref="F138:F142" si="3">E138-D138</f>
        <v>6.0133333333333301</v>
      </c>
    </row>
    <row r="139" spans="1:14">
      <c r="A139" s="12">
        <v>18</v>
      </c>
      <c r="B139" s="80" t="s">
        <v>188</v>
      </c>
      <c r="C139" s="12" t="s">
        <v>5</v>
      </c>
      <c r="D139" s="83">
        <v>14.676666666666668</v>
      </c>
      <c r="E139" s="101">
        <v>19.423333333333332</v>
      </c>
      <c r="F139" s="98">
        <f t="shared" si="3"/>
        <v>4.7466666666666644</v>
      </c>
    </row>
    <row r="140" spans="1:14">
      <c r="A140" s="12">
        <v>22</v>
      </c>
      <c r="B140" s="80" t="s">
        <v>192</v>
      </c>
      <c r="C140" s="12" t="s">
        <v>5</v>
      </c>
      <c r="D140" s="83">
        <v>14.303333333333333</v>
      </c>
      <c r="E140" s="101">
        <v>19.28</v>
      </c>
      <c r="F140" s="98">
        <f t="shared" si="3"/>
        <v>4.9766666666666683</v>
      </c>
    </row>
    <row r="141" spans="1:14">
      <c r="A141" s="12">
        <v>23</v>
      </c>
      <c r="B141" s="80" t="s">
        <v>193</v>
      </c>
      <c r="C141" s="12" t="s">
        <v>5</v>
      </c>
      <c r="D141" s="83">
        <v>15.273333333333333</v>
      </c>
      <c r="E141" s="101">
        <v>19.835000000000001</v>
      </c>
      <c r="F141" s="98">
        <f t="shared" si="3"/>
        <v>4.5616666666666674</v>
      </c>
    </row>
    <row r="142" spans="1:14">
      <c r="A142" s="12">
        <v>24</v>
      </c>
      <c r="B142" s="80" t="s">
        <v>194</v>
      </c>
      <c r="C142" s="12" t="s">
        <v>5</v>
      </c>
      <c r="D142" s="83">
        <v>14.67</v>
      </c>
      <c r="E142" s="101">
        <v>20.094999999999999</v>
      </c>
      <c r="F142" s="98">
        <f t="shared" si="3"/>
        <v>5.4249999999999989</v>
      </c>
      <c r="G142">
        <f>STDEV(F137:F142)</f>
        <v>1.1250916012090433</v>
      </c>
      <c r="H142" s="97">
        <f>AVERAGE(F137:F142)</f>
        <v>5.551666666666665</v>
      </c>
      <c r="I142" s="97">
        <f>H142-H126</f>
        <v>0.3922222222222187</v>
      </c>
      <c r="J142">
        <f>POWER(2,-(I142+G142))</f>
        <v>0.34933574515060739</v>
      </c>
      <c r="K142">
        <f>POWER(2,-(I142-G142))</f>
        <v>1.6619412449013384</v>
      </c>
      <c r="L142">
        <f>(J142+K142)/2</f>
        <v>1.0056384950259729</v>
      </c>
      <c r="M142">
        <f>K142-L142</f>
        <v>0.65630274987536552</v>
      </c>
      <c r="N142" s="20">
        <v>6</v>
      </c>
    </row>
    <row r="144" spans="1:14">
      <c r="A144" s="2" t="s">
        <v>207</v>
      </c>
      <c r="B144" s="2" t="s">
        <v>20</v>
      </c>
      <c r="C144" s="2" t="s">
        <v>2</v>
      </c>
      <c r="D144" s="73" t="s">
        <v>323</v>
      </c>
      <c r="E144" s="73" t="s">
        <v>326</v>
      </c>
      <c r="F144" s="103" t="s">
        <v>327</v>
      </c>
    </row>
    <row r="145" spans="1:14">
      <c r="A145" s="11">
        <v>13</v>
      </c>
      <c r="B145" s="79" t="s">
        <v>183</v>
      </c>
      <c r="C145" s="11" t="s">
        <v>4</v>
      </c>
      <c r="D145" s="83">
        <v>15.340000000000002</v>
      </c>
      <c r="E145" s="101">
        <v>25.293333333333333</v>
      </c>
      <c r="F145" s="98">
        <f>E145-D145</f>
        <v>9.9533333333333314</v>
      </c>
    </row>
    <row r="146" spans="1:14">
      <c r="A146" s="11">
        <v>14</v>
      </c>
      <c r="B146" s="79" t="s">
        <v>184</v>
      </c>
      <c r="C146" s="11" t="s">
        <v>4</v>
      </c>
      <c r="D146" s="83">
        <v>14.923333333333332</v>
      </c>
      <c r="E146" s="101">
        <v>25.86</v>
      </c>
      <c r="F146" s="98">
        <f t="shared" ref="F146:F150" si="4">E146-D146</f>
        <v>10.936666666666667</v>
      </c>
    </row>
    <row r="147" spans="1:14">
      <c r="A147" s="11">
        <v>15</v>
      </c>
      <c r="B147" s="79" t="s">
        <v>185</v>
      </c>
      <c r="C147" s="11" t="s">
        <v>4</v>
      </c>
      <c r="D147" s="83">
        <v>14.663333333333334</v>
      </c>
      <c r="E147" s="101">
        <v>26.32</v>
      </c>
      <c r="F147" s="98">
        <f t="shared" si="4"/>
        <v>11.656666666666666</v>
      </c>
    </row>
    <row r="148" spans="1:14">
      <c r="A148" s="11">
        <v>19</v>
      </c>
      <c r="B148" s="79" t="s">
        <v>189</v>
      </c>
      <c r="C148" s="11" t="s">
        <v>4</v>
      </c>
      <c r="D148" s="83">
        <v>15.106666666666667</v>
      </c>
      <c r="E148" s="101">
        <v>24.305</v>
      </c>
      <c r="F148" s="98">
        <f t="shared" si="4"/>
        <v>9.1983333333333324</v>
      </c>
    </row>
    <row r="149" spans="1:14">
      <c r="A149" s="11">
        <v>20</v>
      </c>
      <c r="B149" s="79" t="s">
        <v>190</v>
      </c>
      <c r="C149" s="11" t="s">
        <v>4</v>
      </c>
      <c r="D149" s="83">
        <v>14.746666666666664</v>
      </c>
      <c r="E149" s="101">
        <v>23.713333333333335</v>
      </c>
      <c r="F149" s="98">
        <f t="shared" si="4"/>
        <v>8.9666666666666703</v>
      </c>
    </row>
    <row r="150" spans="1:14">
      <c r="A150" s="11">
        <v>21</v>
      </c>
      <c r="B150" s="79" t="s">
        <v>191</v>
      </c>
      <c r="C150" s="11" t="s">
        <v>4</v>
      </c>
      <c r="D150" s="83">
        <v>14.653333333333334</v>
      </c>
      <c r="E150" s="101">
        <v>24.213333333333335</v>
      </c>
      <c r="F150" s="98">
        <f t="shared" si="4"/>
        <v>9.56</v>
      </c>
      <c r="G150">
        <f>STDEV(F145:F150)</f>
        <v>1.0503155169686793</v>
      </c>
      <c r="H150" s="97">
        <f>AVERAGE(F145:F150)</f>
        <v>10.045277777777779</v>
      </c>
      <c r="I150" s="97">
        <f>H150-H134</f>
        <v>-5.5977777777777789</v>
      </c>
      <c r="J150">
        <f>POWER(2,-(I150+G150))</f>
        <v>23.384201500179692</v>
      </c>
      <c r="K150">
        <f>POWER(2,-(I150-G150))</f>
        <v>100.29412543906791</v>
      </c>
      <c r="L150">
        <f>(J150+K150)/2</f>
        <v>61.839163469623799</v>
      </c>
      <c r="M150">
        <f>K150-L150</f>
        <v>38.454961969444113</v>
      </c>
      <c r="N150">
        <v>6</v>
      </c>
    </row>
    <row r="154" spans="1:14">
      <c r="A154" t="s">
        <v>328</v>
      </c>
    </row>
    <row r="157" spans="1:14">
      <c r="A157" s="2" t="s">
        <v>207</v>
      </c>
      <c r="B157" s="2" t="s">
        <v>20</v>
      </c>
      <c r="C157" s="2" t="s">
        <v>2</v>
      </c>
      <c r="D157" s="73" t="s">
        <v>323</v>
      </c>
      <c r="E157" s="73" t="s">
        <v>326</v>
      </c>
      <c r="F157" s="103" t="s">
        <v>327</v>
      </c>
    </row>
    <row r="158" spans="1:14">
      <c r="A158" s="12">
        <v>4</v>
      </c>
      <c r="B158" s="80" t="s">
        <v>169</v>
      </c>
      <c r="C158" s="12" t="s">
        <v>5</v>
      </c>
      <c r="D158" s="65">
        <v>15.526666666666666</v>
      </c>
      <c r="E158" s="101">
        <v>23.6</v>
      </c>
      <c r="F158" s="98">
        <f>E158-D158</f>
        <v>8.0733333333333359</v>
      </c>
    </row>
    <row r="159" spans="1:14">
      <c r="A159" s="12">
        <v>5</v>
      </c>
      <c r="B159" s="80" t="s">
        <v>170</v>
      </c>
      <c r="C159" s="12" t="s">
        <v>5</v>
      </c>
      <c r="D159" s="65">
        <v>15.936666666666666</v>
      </c>
      <c r="E159" s="101">
        <v>20.285</v>
      </c>
      <c r="F159" s="98">
        <f t="shared" ref="F159:F163" si="5">E159-D159</f>
        <v>4.3483333333333345</v>
      </c>
    </row>
    <row r="160" spans="1:14">
      <c r="A160" s="12">
        <v>6</v>
      </c>
      <c r="B160" s="80" t="s">
        <v>171</v>
      </c>
      <c r="C160" s="12" t="s">
        <v>5</v>
      </c>
      <c r="D160" s="65">
        <v>16.023333333333333</v>
      </c>
      <c r="E160" s="101">
        <v>19.865000000000002</v>
      </c>
      <c r="F160" s="98">
        <f t="shared" si="5"/>
        <v>3.8416666666666686</v>
      </c>
    </row>
    <row r="161" spans="1:14">
      <c r="A161" s="12">
        <v>10</v>
      </c>
      <c r="B161" s="80" t="s">
        <v>175</v>
      </c>
      <c r="C161" s="12" t="s">
        <v>5</v>
      </c>
      <c r="D161" s="83">
        <v>15.350000000000001</v>
      </c>
      <c r="E161" s="101">
        <v>21.603333333333335</v>
      </c>
      <c r="F161" s="98">
        <f t="shared" si="5"/>
        <v>6.2533333333333339</v>
      </c>
    </row>
    <row r="162" spans="1:14">
      <c r="A162" s="12">
        <v>11</v>
      </c>
      <c r="B162" s="80" t="s">
        <v>176</v>
      </c>
      <c r="C162" s="12" t="s">
        <v>5</v>
      </c>
      <c r="D162" s="83">
        <v>15.63</v>
      </c>
      <c r="E162" s="101">
        <v>19.556666666666668</v>
      </c>
      <c r="F162" s="98">
        <f t="shared" si="5"/>
        <v>3.9266666666666676</v>
      </c>
    </row>
    <row r="163" spans="1:14">
      <c r="A163" s="12">
        <v>12</v>
      </c>
      <c r="B163" s="80" t="s">
        <v>177</v>
      </c>
      <c r="C163" s="12" t="s">
        <v>5</v>
      </c>
      <c r="D163" s="83">
        <v>15.6</v>
      </c>
      <c r="E163" s="101">
        <v>20.113333333333333</v>
      </c>
      <c r="F163" s="98">
        <f t="shared" si="5"/>
        <v>4.5133333333333336</v>
      </c>
      <c r="G163">
        <f>STDEV(F158:F163)</f>
        <v>1.6744540293171044</v>
      </c>
      <c r="H163" s="97">
        <f>AVERAGE(F158:F163)</f>
        <v>5.1594444444444463</v>
      </c>
      <c r="I163" s="97">
        <f>H163-H171</f>
        <v>-10.483611111111111</v>
      </c>
      <c r="J163">
        <f>POWER(2,-(I163+G163))</f>
        <v>448.55997422564201</v>
      </c>
      <c r="K163">
        <f>POWER(2,-(I163-G163))</f>
        <v>4570.2746161858722</v>
      </c>
      <c r="L163">
        <f>(J163+K163)/2</f>
        <v>2509.417295205757</v>
      </c>
      <c r="M163">
        <f>K163-L163</f>
        <v>2060.8573209801152</v>
      </c>
      <c r="N163">
        <v>6</v>
      </c>
    </row>
    <row r="165" spans="1:14">
      <c r="A165" s="2" t="s">
        <v>207</v>
      </c>
      <c r="B165" s="2" t="s">
        <v>20</v>
      </c>
      <c r="C165" s="2" t="s">
        <v>2</v>
      </c>
      <c r="D165" s="73" t="s">
        <v>323</v>
      </c>
      <c r="E165" s="73" t="s">
        <v>326</v>
      </c>
      <c r="F165" s="103" t="s">
        <v>327</v>
      </c>
    </row>
    <row r="166" spans="1:14">
      <c r="A166" s="11">
        <v>1</v>
      </c>
      <c r="B166" s="79" t="s">
        <v>166</v>
      </c>
      <c r="C166" s="11" t="s">
        <v>4</v>
      </c>
      <c r="D166" s="83">
        <v>16.560000000000002</v>
      </c>
      <c r="E166" s="101">
        <v>36.620000000000005</v>
      </c>
      <c r="F166" s="98">
        <f>E166-D166</f>
        <v>20.060000000000002</v>
      </c>
    </row>
    <row r="167" spans="1:14">
      <c r="A167" s="11">
        <v>2</v>
      </c>
      <c r="B167" s="79" t="s">
        <v>167</v>
      </c>
      <c r="C167" s="11" t="s">
        <v>4</v>
      </c>
      <c r="D167" s="83">
        <v>15.959999999999999</v>
      </c>
      <c r="E167" s="101">
        <v>29.215</v>
      </c>
      <c r="F167" s="98">
        <f t="shared" ref="F167:F171" si="6">E167-D167</f>
        <v>13.255000000000001</v>
      </c>
    </row>
    <row r="168" spans="1:14">
      <c r="A168" s="11">
        <v>3</v>
      </c>
      <c r="B168" s="79" t="s">
        <v>168</v>
      </c>
      <c r="C168" s="11" t="s">
        <v>4</v>
      </c>
      <c r="D168" s="83">
        <v>16.606666666666666</v>
      </c>
      <c r="E168" s="101">
        <v>31.14</v>
      </c>
      <c r="F168" s="98">
        <f t="shared" si="6"/>
        <v>14.533333333333335</v>
      </c>
    </row>
    <row r="169" spans="1:14">
      <c r="A169" s="11">
        <v>7</v>
      </c>
      <c r="B169" s="79" t="s">
        <v>172</v>
      </c>
      <c r="C169" s="11" t="s">
        <v>4</v>
      </c>
      <c r="D169" s="83">
        <v>15.616666666666667</v>
      </c>
      <c r="E169" s="101">
        <v>35.880000000000003</v>
      </c>
      <c r="F169" s="98">
        <f t="shared" si="6"/>
        <v>20.263333333333335</v>
      </c>
    </row>
    <row r="170" spans="1:14">
      <c r="A170" s="11">
        <v>8</v>
      </c>
      <c r="B170" s="79" t="s">
        <v>173</v>
      </c>
      <c r="C170" s="11" t="s">
        <v>4</v>
      </c>
      <c r="D170" s="83">
        <v>15.446666666666667</v>
      </c>
      <c r="E170" s="101">
        <v>27.450000000000003</v>
      </c>
      <c r="F170" s="98">
        <f t="shared" si="6"/>
        <v>12.003333333333336</v>
      </c>
    </row>
    <row r="171" spans="1:14">
      <c r="A171" s="11">
        <v>9</v>
      </c>
      <c r="B171" s="79" t="s">
        <v>174</v>
      </c>
      <c r="C171" s="11" t="s">
        <v>4</v>
      </c>
      <c r="D171" s="83">
        <v>16.166666666666668</v>
      </c>
      <c r="E171" s="101">
        <v>29.91</v>
      </c>
      <c r="F171" s="98">
        <f t="shared" si="6"/>
        <v>13.743333333333332</v>
      </c>
      <c r="G171">
        <f>STDEV(F166:F171)</f>
        <v>3.5957524968382524</v>
      </c>
      <c r="H171" s="97">
        <f>AVERAGE(F166:F171)</f>
        <v>15.643055555555557</v>
      </c>
      <c r="I171" s="97">
        <f>H171-H171</f>
        <v>0</v>
      </c>
      <c r="J171">
        <f>POWER(2,-(I171+G171))</f>
        <v>8.2712403596085005E-2</v>
      </c>
      <c r="K171">
        <f>POWER(2,-(I171-G171))</f>
        <v>12.09008512052638</v>
      </c>
      <c r="L171">
        <f>(J171+K171)/2</f>
        <v>6.0863987620612328</v>
      </c>
      <c r="M171">
        <f>K171-L171</f>
        <v>6.0036863584651474</v>
      </c>
      <c r="N171">
        <v>6</v>
      </c>
    </row>
  </sheetData>
  <pageMargins left="0.7" right="0.7" top="0.75" bottom="0.75" header="0.3" footer="0.3"/>
  <pageSetup scale="6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D00A-F0A5-C846-B4A6-E653FAFE7D43}">
  <dimension ref="A1:N171"/>
  <sheetViews>
    <sheetView topLeftCell="A92" workbookViewId="0">
      <selection activeCell="E144" sqref="E144"/>
    </sheetView>
  </sheetViews>
  <sheetFormatPr baseColWidth="10" defaultRowHeight="15"/>
  <cols>
    <col min="1" max="1" width="12.6640625" customWidth="1"/>
  </cols>
  <sheetData>
    <row r="1" spans="1:13" ht="16">
      <c r="A1" s="5"/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</row>
    <row r="2" spans="1:13" ht="16">
      <c r="A2" s="14" t="s">
        <v>21</v>
      </c>
      <c r="B2" s="92">
        <v>1</v>
      </c>
      <c r="C2" s="92">
        <v>1</v>
      </c>
      <c r="D2" s="92">
        <v>1</v>
      </c>
      <c r="E2" s="17">
        <v>9</v>
      </c>
      <c r="F2" s="17">
        <v>9</v>
      </c>
      <c r="G2" s="17">
        <v>9</v>
      </c>
      <c r="H2" s="92">
        <v>17</v>
      </c>
      <c r="I2" s="92">
        <v>17</v>
      </c>
      <c r="J2" s="92">
        <v>17</v>
      </c>
      <c r="K2" s="92" t="s">
        <v>219</v>
      </c>
      <c r="L2" s="92" t="s">
        <v>219</v>
      </c>
      <c r="M2" s="92" t="s">
        <v>219</v>
      </c>
    </row>
    <row r="3" spans="1:13" ht="16">
      <c r="A3" s="14" t="s">
        <v>22</v>
      </c>
      <c r="B3" s="92">
        <v>2</v>
      </c>
      <c r="C3" s="92">
        <v>2</v>
      </c>
      <c r="D3" s="92">
        <v>2</v>
      </c>
      <c r="E3" s="17">
        <v>10</v>
      </c>
      <c r="F3" s="17">
        <v>10</v>
      </c>
      <c r="G3" s="17">
        <v>10</v>
      </c>
      <c r="H3" s="92">
        <v>18</v>
      </c>
      <c r="I3" s="92">
        <v>18</v>
      </c>
      <c r="J3" s="92">
        <v>18</v>
      </c>
      <c r="K3" s="89"/>
      <c r="L3" s="89"/>
      <c r="M3" s="89"/>
    </row>
    <row r="4" spans="1:13" ht="16">
      <c r="A4" s="14" t="s">
        <v>23</v>
      </c>
      <c r="B4" s="92">
        <v>3</v>
      </c>
      <c r="C4" s="92">
        <v>3</v>
      </c>
      <c r="D4" s="92">
        <v>3</v>
      </c>
      <c r="E4" s="17">
        <v>11</v>
      </c>
      <c r="F4" s="17">
        <v>11</v>
      </c>
      <c r="G4" s="17">
        <v>11</v>
      </c>
      <c r="H4" s="92">
        <v>19</v>
      </c>
      <c r="I4" s="92">
        <v>19</v>
      </c>
      <c r="J4" s="92">
        <v>19</v>
      </c>
      <c r="K4" s="89"/>
      <c r="L4" s="89"/>
      <c r="M4" s="89"/>
    </row>
    <row r="5" spans="1:13" ht="16">
      <c r="A5" s="14" t="s">
        <v>24</v>
      </c>
      <c r="B5" s="92">
        <v>4</v>
      </c>
      <c r="C5" s="92">
        <v>4</v>
      </c>
      <c r="D5" s="92">
        <v>4</v>
      </c>
      <c r="E5" s="17">
        <v>12</v>
      </c>
      <c r="F5" s="17">
        <v>12</v>
      </c>
      <c r="G5" s="17">
        <v>12</v>
      </c>
      <c r="H5" s="92">
        <v>20</v>
      </c>
      <c r="I5" s="92">
        <v>20</v>
      </c>
      <c r="J5" s="92">
        <v>20</v>
      </c>
      <c r="K5" s="89"/>
      <c r="L5" s="89"/>
      <c r="M5" s="89"/>
    </row>
    <row r="6" spans="1:13" ht="16">
      <c r="A6" s="14" t="s">
        <v>25</v>
      </c>
      <c r="B6" s="92">
        <v>5</v>
      </c>
      <c r="C6" s="92">
        <v>5</v>
      </c>
      <c r="D6" s="92">
        <v>5</v>
      </c>
      <c r="E6" s="17">
        <v>13</v>
      </c>
      <c r="F6" s="17">
        <v>13</v>
      </c>
      <c r="G6" s="17">
        <v>13</v>
      </c>
      <c r="H6" s="92">
        <v>21</v>
      </c>
      <c r="I6" s="92">
        <v>21</v>
      </c>
      <c r="J6" s="92">
        <v>21</v>
      </c>
      <c r="K6" s="89"/>
      <c r="L6" s="89"/>
      <c r="M6" s="89"/>
    </row>
    <row r="7" spans="1:13" ht="16">
      <c r="A7" s="14" t="s">
        <v>26</v>
      </c>
      <c r="B7" s="92">
        <v>6</v>
      </c>
      <c r="C7" s="92">
        <v>6</v>
      </c>
      <c r="D7" s="92">
        <v>6</v>
      </c>
      <c r="E7" s="17">
        <v>14</v>
      </c>
      <c r="F7" s="17">
        <v>14</v>
      </c>
      <c r="G7" s="17">
        <v>14</v>
      </c>
      <c r="H7" s="92">
        <v>22</v>
      </c>
      <c r="I7" s="92">
        <v>22</v>
      </c>
      <c r="J7" s="92">
        <v>22</v>
      </c>
      <c r="K7" s="89"/>
      <c r="L7" s="89"/>
      <c r="M7" s="89"/>
    </row>
    <row r="8" spans="1:13" ht="16">
      <c r="A8" s="14" t="s">
        <v>29</v>
      </c>
      <c r="B8" s="92">
        <v>7</v>
      </c>
      <c r="C8" s="92">
        <v>7</v>
      </c>
      <c r="D8" s="92">
        <v>7</v>
      </c>
      <c r="E8" s="17">
        <v>15</v>
      </c>
      <c r="F8" s="17">
        <v>15</v>
      </c>
      <c r="G8" s="17">
        <v>15</v>
      </c>
      <c r="H8" s="92">
        <v>23</v>
      </c>
      <c r="I8" s="92">
        <v>23</v>
      </c>
      <c r="J8" s="92">
        <v>23</v>
      </c>
      <c r="K8" s="89"/>
      <c r="L8" s="89"/>
      <c r="M8" s="89"/>
    </row>
    <row r="9" spans="1:13" ht="16">
      <c r="A9" s="14" t="s">
        <v>30</v>
      </c>
      <c r="B9" s="92">
        <v>8</v>
      </c>
      <c r="C9" s="92">
        <v>8</v>
      </c>
      <c r="D9" s="92">
        <v>8</v>
      </c>
      <c r="E9" s="17">
        <v>16</v>
      </c>
      <c r="F9" s="17">
        <v>16</v>
      </c>
      <c r="G9" s="17">
        <v>16</v>
      </c>
      <c r="H9" s="92">
        <v>24</v>
      </c>
      <c r="I9" s="92">
        <v>24</v>
      </c>
      <c r="J9" s="92">
        <v>24</v>
      </c>
      <c r="K9" s="89"/>
      <c r="L9" s="89"/>
      <c r="M9" s="89"/>
    </row>
    <row r="11" spans="1:13">
      <c r="A11" s="93" t="s">
        <v>329</v>
      </c>
      <c r="B11" s="94" t="s">
        <v>214</v>
      </c>
      <c r="C11" s="94" t="s">
        <v>220</v>
      </c>
      <c r="I11" s="90"/>
    </row>
    <row r="12" spans="1:13">
      <c r="A12" s="93" t="s">
        <v>222</v>
      </c>
      <c r="B12" s="94">
        <v>5</v>
      </c>
      <c r="C12" s="94">
        <f>B12*78</f>
        <v>390</v>
      </c>
      <c r="I12" s="90"/>
      <c r="J12" s="91"/>
      <c r="K12" s="91"/>
      <c r="L12" s="91"/>
      <c r="M12" s="90"/>
    </row>
    <row r="13" spans="1:13">
      <c r="A13" s="93" t="s">
        <v>330</v>
      </c>
      <c r="B13" s="94">
        <v>0.25</v>
      </c>
      <c r="C13" s="94">
        <f t="shared" ref="C13:C14" si="0">B13*78</f>
        <v>19.5</v>
      </c>
      <c r="I13" s="90"/>
    </row>
    <row r="14" spans="1:13">
      <c r="A14" s="95" t="s">
        <v>331</v>
      </c>
      <c r="B14" s="94">
        <v>0.25</v>
      </c>
      <c r="C14" s="94">
        <f t="shared" si="0"/>
        <v>19.5</v>
      </c>
      <c r="I14" s="90"/>
    </row>
    <row r="15" spans="1:13">
      <c r="A15" s="93" t="s">
        <v>217</v>
      </c>
      <c r="B15" s="94">
        <v>2.5</v>
      </c>
      <c r="C15" s="94">
        <f>B15*78</f>
        <v>195</v>
      </c>
      <c r="I15" s="90"/>
    </row>
    <row r="16" spans="1:13">
      <c r="A16" s="93" t="s">
        <v>218</v>
      </c>
      <c r="B16" s="94">
        <v>2</v>
      </c>
      <c r="C16" s="94"/>
      <c r="I16" s="90"/>
    </row>
    <row r="20" spans="1:9">
      <c r="D20" t="s">
        <v>224</v>
      </c>
      <c r="E20" s="90" t="s">
        <v>225</v>
      </c>
    </row>
    <row r="21" spans="1:9">
      <c r="A21" s="96" t="s">
        <v>226</v>
      </c>
      <c r="B21" s="92">
        <v>1</v>
      </c>
      <c r="C21" s="97">
        <v>29.78</v>
      </c>
      <c r="D21" s="98">
        <f>AVERAGE(C21:C23)</f>
        <v>29.72</v>
      </c>
      <c r="E21" s="58">
        <f>STDEV(C21:C23)</f>
        <v>0.26514147167125701</v>
      </c>
      <c r="G21" s="97">
        <v>29.78</v>
      </c>
    </row>
    <row r="22" spans="1:9">
      <c r="A22" s="96" t="s">
        <v>227</v>
      </c>
      <c r="B22" s="92">
        <v>1</v>
      </c>
      <c r="C22" s="97">
        <v>29.43</v>
      </c>
      <c r="D22" s="58"/>
      <c r="E22" s="58"/>
      <c r="G22" s="97">
        <v>29.43</v>
      </c>
    </row>
    <row r="23" spans="1:9">
      <c r="A23" s="96" t="s">
        <v>228</v>
      </c>
      <c r="B23" s="92">
        <v>1</v>
      </c>
      <c r="C23" s="97">
        <v>29.95</v>
      </c>
      <c r="D23" s="96"/>
      <c r="E23" s="100"/>
      <c r="F23" s="96"/>
      <c r="G23" s="97">
        <v>29.95</v>
      </c>
      <c r="H23" s="96"/>
      <c r="I23" s="96"/>
    </row>
    <row r="24" spans="1:9">
      <c r="A24" s="96" t="s">
        <v>230</v>
      </c>
      <c r="B24" s="17">
        <v>9</v>
      </c>
      <c r="C24" s="97">
        <v>26.08</v>
      </c>
      <c r="D24" s="98">
        <f>AVERAGE(C24:C26)</f>
        <v>25.939999999999998</v>
      </c>
      <c r="E24" s="58">
        <f>STDEV(C24:C26)</f>
        <v>0.12489995996796729</v>
      </c>
      <c r="F24" s="96"/>
      <c r="G24" s="97">
        <v>26.08</v>
      </c>
    </row>
    <row r="25" spans="1:9">
      <c r="A25" s="96" t="s">
        <v>231</v>
      </c>
      <c r="B25" s="17">
        <v>9</v>
      </c>
      <c r="C25" s="97">
        <v>25.84</v>
      </c>
      <c r="D25" s="97"/>
      <c r="E25" s="98"/>
      <c r="F25" s="97"/>
      <c r="G25" s="97">
        <v>25.84</v>
      </c>
    </row>
    <row r="26" spans="1:9">
      <c r="A26" s="96" t="s">
        <v>232</v>
      </c>
      <c r="B26" s="17">
        <v>9</v>
      </c>
      <c r="C26" s="97">
        <v>25.9</v>
      </c>
      <c r="D26" s="97"/>
      <c r="E26" s="98"/>
      <c r="F26" s="97"/>
      <c r="G26" s="97">
        <v>25.9</v>
      </c>
    </row>
    <row r="27" spans="1:9">
      <c r="A27" s="96" t="s">
        <v>233</v>
      </c>
      <c r="B27" s="92">
        <v>17</v>
      </c>
      <c r="C27" s="97">
        <v>16.28</v>
      </c>
      <c r="D27" s="98">
        <f>AVERAGE(C27:C29)</f>
        <v>16.355</v>
      </c>
      <c r="E27" s="20">
        <f>STDEV(C27:C29)</f>
        <v>0.10606601717798111</v>
      </c>
      <c r="F27" s="97"/>
      <c r="G27" s="97">
        <v>16.28</v>
      </c>
    </row>
    <row r="28" spans="1:9">
      <c r="A28" s="96" t="s">
        <v>234</v>
      </c>
      <c r="B28" s="92">
        <v>17</v>
      </c>
      <c r="C28" s="97">
        <v>16.43</v>
      </c>
      <c r="D28" s="97"/>
      <c r="E28" s="98"/>
      <c r="F28" s="97"/>
      <c r="G28" s="97">
        <v>16.43</v>
      </c>
    </row>
    <row r="29" spans="1:9">
      <c r="A29" s="96" t="s">
        <v>235</v>
      </c>
      <c r="B29" s="92">
        <v>17</v>
      </c>
      <c r="C29" s="97"/>
      <c r="D29" s="97"/>
      <c r="E29" s="98"/>
      <c r="F29" s="97"/>
      <c r="G29" s="97">
        <v>17.93</v>
      </c>
    </row>
    <row r="30" spans="1:9">
      <c r="A30" s="96" t="s">
        <v>236</v>
      </c>
      <c r="B30" s="92" t="s">
        <v>219</v>
      </c>
      <c r="C30" s="96" t="s">
        <v>229</v>
      </c>
      <c r="D30" s="98" t="e">
        <f>AVERAGE(C30:C32)</f>
        <v>#DIV/0!</v>
      </c>
      <c r="E30" s="58" t="e">
        <f>STDEV(C30:C32)</f>
        <v>#DIV/0!</v>
      </c>
      <c r="F30" s="97"/>
      <c r="G30" s="96" t="s">
        <v>229</v>
      </c>
    </row>
    <row r="31" spans="1:9">
      <c r="A31" s="96" t="s">
        <v>237</v>
      </c>
      <c r="B31" s="92" t="s">
        <v>219</v>
      </c>
      <c r="C31" s="96" t="s">
        <v>229</v>
      </c>
      <c r="D31" s="97"/>
      <c r="E31" s="98"/>
      <c r="F31" s="97"/>
      <c r="G31" s="96" t="s">
        <v>229</v>
      </c>
    </row>
    <row r="32" spans="1:9">
      <c r="A32" s="96" t="s">
        <v>238</v>
      </c>
      <c r="B32" s="92" t="s">
        <v>219</v>
      </c>
      <c r="C32" s="96" t="s">
        <v>229</v>
      </c>
      <c r="D32" s="97"/>
      <c r="E32" s="98"/>
      <c r="F32" s="97"/>
      <c r="G32" s="96" t="s">
        <v>229</v>
      </c>
    </row>
    <row r="33" spans="1:7">
      <c r="A33" s="96" t="s">
        <v>239</v>
      </c>
      <c r="B33" s="92">
        <v>2</v>
      </c>
      <c r="C33" s="97"/>
      <c r="D33" s="98">
        <f>AVERAGE(C33:C35)</f>
        <v>28.689999999999998</v>
      </c>
      <c r="E33" s="20">
        <f>STDEV(C33:C35)</f>
        <v>5.6568542494925107E-2</v>
      </c>
      <c r="F33" s="97"/>
      <c r="G33" s="97">
        <v>29.75</v>
      </c>
    </row>
    <row r="34" spans="1:7">
      <c r="A34" s="96" t="s">
        <v>240</v>
      </c>
      <c r="B34" s="92">
        <v>2</v>
      </c>
      <c r="C34" s="97">
        <v>28.65</v>
      </c>
      <c r="D34" s="97"/>
      <c r="E34" s="98"/>
      <c r="F34" s="97"/>
      <c r="G34" s="97">
        <v>28.65</v>
      </c>
    </row>
    <row r="35" spans="1:7">
      <c r="A35" s="96" t="s">
        <v>241</v>
      </c>
      <c r="B35" s="92">
        <v>2</v>
      </c>
      <c r="C35" s="97">
        <v>28.73</v>
      </c>
      <c r="D35" s="97"/>
      <c r="E35" s="98"/>
      <c r="F35" s="97"/>
      <c r="G35" s="97">
        <v>28.73</v>
      </c>
    </row>
    <row r="36" spans="1:7">
      <c r="A36" s="96" t="s">
        <v>242</v>
      </c>
      <c r="B36" s="17">
        <v>10</v>
      </c>
      <c r="C36" s="97">
        <v>18.920000000000002</v>
      </c>
      <c r="D36" s="98">
        <f>AVERAGE(C36:C38)</f>
        <v>18.850000000000001</v>
      </c>
      <c r="E36" s="20">
        <f>STDEV(C36:C38)</f>
        <v>9.8994949366117052E-2</v>
      </c>
      <c r="F36" s="96"/>
      <c r="G36" s="97">
        <v>18.920000000000002</v>
      </c>
    </row>
    <row r="37" spans="1:7">
      <c r="A37" s="96" t="s">
        <v>243</v>
      </c>
      <c r="B37" s="17">
        <v>10</v>
      </c>
      <c r="C37" s="97"/>
      <c r="D37" s="97"/>
      <c r="E37" s="98"/>
      <c r="F37" s="97"/>
      <c r="G37" s="97">
        <v>21.99</v>
      </c>
    </row>
    <row r="38" spans="1:7">
      <c r="A38" s="96" t="s">
        <v>244</v>
      </c>
      <c r="B38" s="17">
        <v>10</v>
      </c>
      <c r="C38" s="97">
        <v>18.78</v>
      </c>
      <c r="D38" s="97"/>
      <c r="E38" s="98"/>
      <c r="F38" s="97"/>
      <c r="G38" s="97">
        <v>18.78</v>
      </c>
    </row>
    <row r="39" spans="1:7">
      <c r="A39" s="96" t="s">
        <v>245</v>
      </c>
      <c r="B39" s="92">
        <v>18</v>
      </c>
      <c r="C39" s="97">
        <v>15.96</v>
      </c>
      <c r="D39" s="98">
        <f>AVERAGE(C39:C41)</f>
        <v>15.916666666666666</v>
      </c>
      <c r="E39" s="58">
        <f>STDEV(C39:C41)</f>
        <v>3.7859388972002035E-2</v>
      </c>
      <c r="F39" s="97"/>
      <c r="G39" s="97">
        <v>15.96</v>
      </c>
    </row>
    <row r="40" spans="1:7">
      <c r="A40" s="96" t="s">
        <v>246</v>
      </c>
      <c r="B40" s="92">
        <v>18</v>
      </c>
      <c r="C40" s="97">
        <v>15.9</v>
      </c>
      <c r="D40" s="97"/>
      <c r="E40" s="98"/>
      <c r="F40" s="97"/>
      <c r="G40" s="97">
        <v>15.9</v>
      </c>
    </row>
    <row r="41" spans="1:7">
      <c r="A41" s="96" t="s">
        <v>247</v>
      </c>
      <c r="B41" s="92">
        <v>18</v>
      </c>
      <c r="C41" s="97">
        <v>15.89</v>
      </c>
      <c r="D41" s="97"/>
      <c r="E41" s="98"/>
      <c r="F41" s="97"/>
      <c r="G41" s="97">
        <v>15.89</v>
      </c>
    </row>
    <row r="42" spans="1:7">
      <c r="A42" s="96" t="s">
        <v>248</v>
      </c>
      <c r="B42" s="3"/>
      <c r="C42" s="96" t="s">
        <v>229</v>
      </c>
      <c r="D42" s="97"/>
      <c r="E42" s="98"/>
      <c r="F42" s="97"/>
      <c r="G42" s="96" t="s">
        <v>229</v>
      </c>
    </row>
    <row r="43" spans="1:7">
      <c r="A43" s="96" t="s">
        <v>249</v>
      </c>
      <c r="B43" s="3"/>
      <c r="C43" s="96" t="s">
        <v>229</v>
      </c>
      <c r="D43" s="97"/>
      <c r="E43" s="98"/>
      <c r="F43" s="97"/>
      <c r="G43" s="96" t="s">
        <v>229</v>
      </c>
    </row>
    <row r="44" spans="1:7">
      <c r="A44" s="96" t="s">
        <v>250</v>
      </c>
      <c r="B44" s="3"/>
      <c r="C44" s="96" t="s">
        <v>229</v>
      </c>
      <c r="D44" s="97"/>
      <c r="E44" s="98"/>
      <c r="F44" s="97"/>
      <c r="G44" s="96" t="s">
        <v>229</v>
      </c>
    </row>
    <row r="45" spans="1:7">
      <c r="A45" s="96" t="s">
        <v>251</v>
      </c>
      <c r="B45" s="92">
        <v>3</v>
      </c>
      <c r="C45" s="97">
        <v>29.12</v>
      </c>
      <c r="D45" s="98">
        <f>AVERAGE(C45:C47)</f>
        <v>28.939999999999998</v>
      </c>
      <c r="E45" s="58">
        <f>STDEV(C45:C47)</f>
        <v>0.15716233645501806</v>
      </c>
      <c r="F45" s="97"/>
      <c r="G45" s="97">
        <v>29.12</v>
      </c>
    </row>
    <row r="46" spans="1:7">
      <c r="A46" s="96" t="s">
        <v>252</v>
      </c>
      <c r="B46" s="92">
        <v>3</v>
      </c>
      <c r="C46" s="97">
        <v>28.87</v>
      </c>
      <c r="D46" s="97"/>
      <c r="E46" s="98"/>
      <c r="F46" s="97"/>
      <c r="G46" s="97">
        <v>28.87</v>
      </c>
    </row>
    <row r="47" spans="1:7">
      <c r="A47" s="96" t="s">
        <v>253</v>
      </c>
      <c r="B47" s="92">
        <v>3</v>
      </c>
      <c r="C47" s="97">
        <v>28.83</v>
      </c>
      <c r="D47" s="96"/>
      <c r="E47" s="100"/>
      <c r="F47" s="96"/>
      <c r="G47" s="97">
        <v>28.83</v>
      </c>
    </row>
    <row r="48" spans="1:7">
      <c r="A48" s="96" t="s">
        <v>254</v>
      </c>
      <c r="B48" s="17">
        <v>11</v>
      </c>
      <c r="C48" s="97">
        <v>17.739999999999998</v>
      </c>
      <c r="D48" s="98">
        <f>AVERAGE(C48:C50)</f>
        <v>17.919999999999998</v>
      </c>
      <c r="E48" s="58">
        <f>STDEV(C48:C50)</f>
        <v>0.20297783130184549</v>
      </c>
      <c r="F48" s="96"/>
      <c r="G48" s="97">
        <v>17.739999999999998</v>
      </c>
    </row>
    <row r="49" spans="1:7">
      <c r="A49" s="96" t="s">
        <v>255</v>
      </c>
      <c r="B49" s="17">
        <v>11</v>
      </c>
      <c r="C49" s="97">
        <v>18.14</v>
      </c>
      <c r="D49" s="97"/>
      <c r="E49" s="98"/>
      <c r="F49" s="97"/>
      <c r="G49" s="97">
        <v>18.14</v>
      </c>
    </row>
    <row r="50" spans="1:7">
      <c r="A50" s="96" t="s">
        <v>256</v>
      </c>
      <c r="B50" s="17">
        <v>11</v>
      </c>
      <c r="C50" s="97">
        <v>17.88</v>
      </c>
      <c r="D50" s="97"/>
      <c r="E50" s="98"/>
      <c r="F50" s="97"/>
      <c r="G50" s="97">
        <v>17.88</v>
      </c>
    </row>
    <row r="51" spans="1:7">
      <c r="A51" s="96" t="s">
        <v>257</v>
      </c>
      <c r="B51" s="92">
        <v>19</v>
      </c>
      <c r="C51" s="97">
        <v>21.26</v>
      </c>
      <c r="D51" s="98">
        <f>AVERAGE(C51:C53)</f>
        <v>21.55</v>
      </c>
      <c r="E51" s="58">
        <f>STDEV(C51:C53)</f>
        <v>0.25357444666211859</v>
      </c>
      <c r="F51" s="96"/>
      <c r="G51" s="97">
        <v>21.26</v>
      </c>
    </row>
    <row r="52" spans="1:7">
      <c r="A52" s="96" t="s">
        <v>258</v>
      </c>
      <c r="B52" s="92">
        <v>19</v>
      </c>
      <c r="C52" s="97">
        <v>21.66</v>
      </c>
      <c r="D52" s="96"/>
      <c r="E52" s="100"/>
      <c r="F52" s="96"/>
      <c r="G52" s="97">
        <v>21.66</v>
      </c>
    </row>
    <row r="53" spans="1:7">
      <c r="A53" s="96" t="s">
        <v>259</v>
      </c>
      <c r="B53" s="92">
        <v>19</v>
      </c>
      <c r="C53" s="97">
        <v>21.73</v>
      </c>
      <c r="D53" s="97"/>
      <c r="E53" s="98"/>
      <c r="F53" s="97"/>
      <c r="G53" s="97">
        <v>21.73</v>
      </c>
    </row>
    <row r="54" spans="1:7">
      <c r="A54" s="96" t="s">
        <v>260</v>
      </c>
      <c r="B54" s="3"/>
      <c r="C54" s="96" t="s">
        <v>229</v>
      </c>
      <c r="D54" s="97"/>
      <c r="E54" s="98"/>
      <c r="F54" s="97"/>
      <c r="G54" s="96" t="s">
        <v>229</v>
      </c>
    </row>
    <row r="55" spans="1:7">
      <c r="A55" s="96" t="s">
        <v>261</v>
      </c>
      <c r="B55" s="3"/>
      <c r="C55" s="96" t="s">
        <v>229</v>
      </c>
      <c r="D55" s="97"/>
      <c r="E55" s="98"/>
      <c r="F55" s="97"/>
      <c r="G55" s="96" t="s">
        <v>229</v>
      </c>
    </row>
    <row r="56" spans="1:7">
      <c r="A56" s="96" t="s">
        <v>262</v>
      </c>
      <c r="B56" s="3"/>
      <c r="C56" s="96" t="s">
        <v>229</v>
      </c>
      <c r="D56" s="97"/>
      <c r="E56" s="98"/>
      <c r="F56" s="97"/>
      <c r="G56" s="96" t="s">
        <v>229</v>
      </c>
    </row>
    <row r="57" spans="1:7">
      <c r="A57" s="96" t="s">
        <v>263</v>
      </c>
      <c r="B57" s="92">
        <v>4</v>
      </c>
      <c r="C57" s="97">
        <v>22.33</v>
      </c>
      <c r="D57" s="98">
        <f>AVERAGE(C57:C59)</f>
        <v>22.225000000000001</v>
      </c>
      <c r="E57" s="20">
        <f>STDEV(C57:C59)</f>
        <v>0.14849242404917307</v>
      </c>
      <c r="F57" s="97"/>
      <c r="G57" s="97">
        <v>22.33</v>
      </c>
    </row>
    <row r="58" spans="1:7">
      <c r="A58" s="96" t="s">
        <v>264</v>
      </c>
      <c r="B58" s="92">
        <v>4</v>
      </c>
      <c r="C58" s="97">
        <v>22.12</v>
      </c>
      <c r="D58" s="97"/>
      <c r="E58" s="98"/>
      <c r="F58" s="97"/>
      <c r="G58" s="97">
        <v>22.12</v>
      </c>
    </row>
    <row r="59" spans="1:7">
      <c r="A59" s="96" t="s">
        <v>265</v>
      </c>
      <c r="B59" s="92">
        <v>4</v>
      </c>
      <c r="C59" s="97"/>
      <c r="D59" s="96"/>
      <c r="E59" s="100"/>
      <c r="F59" s="96"/>
      <c r="G59" s="97">
        <v>21.66</v>
      </c>
    </row>
    <row r="60" spans="1:7">
      <c r="A60" s="96" t="s">
        <v>266</v>
      </c>
      <c r="B60" s="17">
        <v>12</v>
      </c>
      <c r="C60" s="97">
        <v>18.690000000000001</v>
      </c>
      <c r="D60" s="98">
        <f>AVERAGE(C60:C62)</f>
        <v>18.673333333333336</v>
      </c>
      <c r="E60" s="58">
        <f>STDEV(C60:C62)</f>
        <v>2.081665999466259E-2</v>
      </c>
      <c r="F60" s="96"/>
      <c r="G60" s="97">
        <v>18.690000000000001</v>
      </c>
    </row>
    <row r="61" spans="1:7">
      <c r="A61" s="96" t="s">
        <v>267</v>
      </c>
      <c r="B61" s="17">
        <v>12</v>
      </c>
      <c r="C61" s="97">
        <v>18.68</v>
      </c>
      <c r="D61" s="97"/>
      <c r="E61" s="98"/>
      <c r="F61" s="97"/>
      <c r="G61" s="97">
        <v>18.68</v>
      </c>
    </row>
    <row r="62" spans="1:7">
      <c r="A62" s="96" t="s">
        <v>268</v>
      </c>
      <c r="B62" s="17">
        <v>12</v>
      </c>
      <c r="C62" s="97">
        <v>18.649999999999999</v>
      </c>
      <c r="D62" s="97"/>
      <c r="E62" s="98"/>
      <c r="F62" s="97"/>
      <c r="G62" s="97">
        <v>18.649999999999999</v>
      </c>
    </row>
    <row r="63" spans="1:7">
      <c r="A63" s="96" t="s">
        <v>269</v>
      </c>
      <c r="B63" s="92">
        <v>20</v>
      </c>
      <c r="C63" s="97">
        <v>20.53</v>
      </c>
      <c r="D63" s="98">
        <f>AVERAGE(C63:C65)</f>
        <v>20.483333333333334</v>
      </c>
      <c r="E63" s="58">
        <f>STDEV(C63:C65)</f>
        <v>9.8657657246324887E-2</v>
      </c>
      <c r="F63" s="96"/>
      <c r="G63" s="97">
        <v>20.53</v>
      </c>
    </row>
    <row r="64" spans="1:7">
      <c r="A64" s="96" t="s">
        <v>270</v>
      </c>
      <c r="B64" s="92">
        <v>20</v>
      </c>
      <c r="C64" s="97">
        <v>20.37</v>
      </c>
      <c r="D64" s="96"/>
      <c r="E64" s="100"/>
      <c r="F64" s="96"/>
      <c r="G64" s="97">
        <v>20.37</v>
      </c>
    </row>
    <row r="65" spans="1:7">
      <c r="A65" s="96" t="s">
        <v>271</v>
      </c>
      <c r="B65" s="92">
        <v>20</v>
      </c>
      <c r="C65" s="97">
        <v>20.55</v>
      </c>
      <c r="D65" s="97"/>
      <c r="E65" s="98"/>
      <c r="F65" s="97"/>
      <c r="G65" s="97">
        <v>20.55</v>
      </c>
    </row>
    <row r="66" spans="1:7">
      <c r="A66" s="96" t="s">
        <v>272</v>
      </c>
      <c r="B66" s="3"/>
      <c r="C66" s="96" t="s">
        <v>229</v>
      </c>
      <c r="D66" s="97"/>
      <c r="E66" s="98"/>
      <c r="F66" s="97"/>
      <c r="G66" s="96" t="s">
        <v>229</v>
      </c>
    </row>
    <row r="67" spans="1:7">
      <c r="A67" s="96" t="s">
        <v>273</v>
      </c>
      <c r="B67" s="3"/>
      <c r="C67" s="96" t="s">
        <v>229</v>
      </c>
      <c r="D67" s="97"/>
      <c r="E67" s="98"/>
      <c r="F67" s="97"/>
      <c r="G67" s="96" t="s">
        <v>229</v>
      </c>
    </row>
    <row r="68" spans="1:7">
      <c r="A68" s="96" t="s">
        <v>274</v>
      </c>
      <c r="B68" s="3"/>
      <c r="C68" s="96" t="s">
        <v>229</v>
      </c>
      <c r="D68" s="97"/>
      <c r="E68" s="98"/>
      <c r="F68" s="97"/>
      <c r="G68" s="96" t="s">
        <v>229</v>
      </c>
    </row>
    <row r="69" spans="1:7">
      <c r="A69" s="96" t="s">
        <v>275</v>
      </c>
      <c r="B69" s="92">
        <v>5</v>
      </c>
      <c r="C69" s="97">
        <v>19.03</v>
      </c>
      <c r="D69" s="98">
        <f>AVERAGE(C69:C71)</f>
        <v>18.863333333333333</v>
      </c>
      <c r="E69" s="58">
        <f>STDEV(C69:C71)</f>
        <v>0.15275252316519528</v>
      </c>
      <c r="F69" s="97"/>
      <c r="G69" s="97">
        <v>19.03</v>
      </c>
    </row>
    <row r="70" spans="1:7">
      <c r="A70" s="96" t="s">
        <v>276</v>
      </c>
      <c r="B70" s="92">
        <v>5</v>
      </c>
      <c r="C70" s="97">
        <v>18.73</v>
      </c>
      <c r="D70" s="97"/>
      <c r="E70" s="98"/>
      <c r="F70" s="97"/>
      <c r="G70" s="97">
        <v>18.73</v>
      </c>
    </row>
    <row r="71" spans="1:7">
      <c r="A71" s="96" t="s">
        <v>277</v>
      </c>
      <c r="B71" s="92">
        <v>5</v>
      </c>
      <c r="C71" s="97">
        <v>18.829999999999998</v>
      </c>
      <c r="D71" s="97"/>
      <c r="E71" s="98"/>
      <c r="F71" s="97"/>
      <c r="G71" s="97">
        <v>18.829999999999998</v>
      </c>
    </row>
    <row r="72" spans="1:7">
      <c r="A72" s="96" t="s">
        <v>278</v>
      </c>
      <c r="B72" s="17">
        <v>13</v>
      </c>
      <c r="C72" s="97">
        <v>24.76</v>
      </c>
      <c r="D72" s="98">
        <f>AVERAGE(C72:C74)</f>
        <v>24.746666666666666</v>
      </c>
      <c r="E72" s="58">
        <f>STDEV(C72:C74)</f>
        <v>1.154700538379432E-2</v>
      </c>
      <c r="F72" s="97"/>
      <c r="G72" s="97">
        <v>24.76</v>
      </c>
    </row>
    <row r="73" spans="1:7">
      <c r="A73" s="96" t="s">
        <v>279</v>
      </c>
      <c r="B73" s="17">
        <v>13</v>
      </c>
      <c r="C73" s="97">
        <v>24.74</v>
      </c>
      <c r="D73" s="97"/>
      <c r="E73" s="98"/>
      <c r="F73" s="97"/>
      <c r="G73" s="97">
        <v>24.74</v>
      </c>
    </row>
    <row r="74" spans="1:7">
      <c r="A74" s="96" t="s">
        <v>280</v>
      </c>
      <c r="B74" s="17">
        <v>13</v>
      </c>
      <c r="C74" s="97">
        <v>24.74</v>
      </c>
      <c r="D74" s="97"/>
      <c r="E74" s="98"/>
      <c r="F74" s="97"/>
      <c r="G74" s="97">
        <v>24.74</v>
      </c>
    </row>
    <row r="75" spans="1:7">
      <c r="A75" s="96" t="s">
        <v>281</v>
      </c>
      <c r="B75" s="92">
        <v>21</v>
      </c>
      <c r="C75" s="97">
        <v>20.83</v>
      </c>
      <c r="D75" s="98">
        <f>AVERAGE(C75:C77)</f>
        <v>20.726666666666663</v>
      </c>
      <c r="E75" s="58">
        <f>STDEV(C75:C77)</f>
        <v>9.0737717258773373E-2</v>
      </c>
      <c r="F75" s="96"/>
      <c r="G75" s="97">
        <v>20.83</v>
      </c>
    </row>
    <row r="76" spans="1:7">
      <c r="A76" s="96" t="s">
        <v>282</v>
      </c>
      <c r="B76" s="92">
        <v>21</v>
      </c>
      <c r="C76" s="97">
        <v>20.69</v>
      </c>
      <c r="D76" s="96"/>
      <c r="E76" s="100"/>
      <c r="F76" s="96"/>
      <c r="G76" s="97">
        <v>20.69</v>
      </c>
    </row>
    <row r="77" spans="1:7">
      <c r="A77" s="96" t="s">
        <v>283</v>
      </c>
      <c r="B77" s="92">
        <v>21</v>
      </c>
      <c r="C77" s="97">
        <v>20.66</v>
      </c>
      <c r="D77" s="96"/>
      <c r="E77" s="100"/>
      <c r="F77" s="96"/>
      <c r="G77" s="97">
        <v>20.66</v>
      </c>
    </row>
    <row r="78" spans="1:7" ht="16">
      <c r="A78" s="96" t="s">
        <v>284</v>
      </c>
      <c r="B78" s="99"/>
      <c r="C78" s="96" t="s">
        <v>229</v>
      </c>
      <c r="D78" s="96"/>
      <c r="E78" s="100"/>
      <c r="F78" s="96"/>
      <c r="G78" s="96" t="s">
        <v>229</v>
      </c>
    </row>
    <row r="79" spans="1:7" ht="16">
      <c r="A79" s="96" t="s">
        <v>285</v>
      </c>
      <c r="B79" s="99"/>
      <c r="C79" s="96" t="s">
        <v>229</v>
      </c>
      <c r="D79" s="96"/>
      <c r="E79" s="100"/>
      <c r="F79" s="96"/>
      <c r="G79" s="96" t="s">
        <v>229</v>
      </c>
    </row>
    <row r="80" spans="1:7" ht="16">
      <c r="A80" s="96" t="s">
        <v>286</v>
      </c>
      <c r="B80" s="99"/>
      <c r="C80" s="96" t="s">
        <v>229</v>
      </c>
      <c r="D80" s="96"/>
      <c r="E80" s="100"/>
      <c r="F80" s="96"/>
      <c r="G80" s="96" t="s">
        <v>229</v>
      </c>
    </row>
    <row r="81" spans="1:7">
      <c r="A81" s="96" t="s">
        <v>287</v>
      </c>
      <c r="B81" s="92">
        <v>6</v>
      </c>
      <c r="C81" s="97">
        <v>19.41</v>
      </c>
      <c r="D81" s="98">
        <f>AVERAGE(C81:C83)</f>
        <v>19.123333333333331</v>
      </c>
      <c r="E81" s="58">
        <f>STDEV(C81:C83)</f>
        <v>0.29535289626704747</v>
      </c>
      <c r="F81" s="97"/>
      <c r="G81" s="97">
        <v>19.41</v>
      </c>
    </row>
    <row r="82" spans="1:7">
      <c r="A82" s="96" t="s">
        <v>288</v>
      </c>
      <c r="B82" s="92">
        <v>6</v>
      </c>
      <c r="C82" s="97">
        <v>19.14</v>
      </c>
      <c r="D82" s="97"/>
      <c r="E82" s="98"/>
      <c r="F82" s="97"/>
      <c r="G82" s="97">
        <v>19.14</v>
      </c>
    </row>
    <row r="83" spans="1:7">
      <c r="A83" s="96" t="s">
        <v>289</v>
      </c>
      <c r="B83" s="92">
        <v>6</v>
      </c>
      <c r="C83" s="97">
        <v>18.82</v>
      </c>
      <c r="D83" s="97"/>
      <c r="E83" s="98"/>
      <c r="F83" s="97"/>
      <c r="G83" s="97">
        <v>18.82</v>
      </c>
    </row>
    <row r="84" spans="1:7">
      <c r="A84" s="96" t="s">
        <v>290</v>
      </c>
      <c r="B84" s="17">
        <v>14</v>
      </c>
      <c r="C84" s="97">
        <v>21.8</v>
      </c>
      <c r="D84" s="98">
        <f>AVERAGE(C84:C86)</f>
        <v>21.810000000000002</v>
      </c>
      <c r="E84" s="20">
        <f>STDEV(C84:C86)</f>
        <v>1.4142135623730649E-2</v>
      </c>
      <c r="F84" s="97"/>
      <c r="G84" s="97">
        <v>21.8</v>
      </c>
    </row>
    <row r="85" spans="1:7">
      <c r="A85" s="96" t="s">
        <v>291</v>
      </c>
      <c r="B85" s="17">
        <v>14</v>
      </c>
      <c r="C85" s="97"/>
      <c r="D85" s="97"/>
      <c r="E85" s="98"/>
      <c r="F85" s="97"/>
      <c r="G85" s="97">
        <v>24.3</v>
      </c>
    </row>
    <row r="86" spans="1:7">
      <c r="A86" s="96" t="s">
        <v>292</v>
      </c>
      <c r="B86" s="17">
        <v>14</v>
      </c>
      <c r="C86" s="97">
        <v>21.82</v>
      </c>
      <c r="D86" s="97"/>
      <c r="E86" s="98"/>
      <c r="F86" s="97"/>
      <c r="G86" s="97">
        <v>21.82</v>
      </c>
    </row>
    <row r="87" spans="1:7">
      <c r="A87" s="96" t="s">
        <v>293</v>
      </c>
      <c r="B87" s="92">
        <v>22</v>
      </c>
      <c r="C87" s="97">
        <v>16.66</v>
      </c>
      <c r="D87" s="98">
        <f>AVERAGE(C87:C89)</f>
        <v>16.650000000000002</v>
      </c>
      <c r="E87" s="58">
        <f>STDEV(C87:C89)</f>
        <v>9.5393920141693456E-2</v>
      </c>
      <c r="F87" s="97"/>
      <c r="G87" s="97">
        <v>16.66</v>
      </c>
    </row>
    <row r="88" spans="1:7">
      <c r="A88" s="96" t="s">
        <v>294</v>
      </c>
      <c r="B88" s="92">
        <v>22</v>
      </c>
      <c r="C88" s="97">
        <v>16.55</v>
      </c>
      <c r="D88" s="97"/>
      <c r="E88" s="98"/>
      <c r="F88" s="97"/>
      <c r="G88" s="97">
        <v>16.55</v>
      </c>
    </row>
    <row r="89" spans="1:7">
      <c r="A89" s="96" t="s">
        <v>295</v>
      </c>
      <c r="B89" s="92">
        <v>22</v>
      </c>
      <c r="C89" s="97">
        <v>16.739999999999998</v>
      </c>
      <c r="D89" s="96"/>
      <c r="E89" s="100"/>
      <c r="F89" s="96"/>
      <c r="G89" s="97">
        <v>16.739999999999998</v>
      </c>
    </row>
    <row r="90" spans="1:7" ht="16">
      <c r="A90" s="96" t="s">
        <v>296</v>
      </c>
      <c r="B90" s="99"/>
      <c r="C90" s="96" t="s">
        <v>229</v>
      </c>
      <c r="D90" s="96"/>
      <c r="E90" s="100"/>
      <c r="F90" s="96"/>
      <c r="G90" s="96" t="s">
        <v>229</v>
      </c>
    </row>
    <row r="91" spans="1:7" ht="16">
      <c r="A91" s="96" t="s">
        <v>297</v>
      </c>
      <c r="B91" s="99"/>
      <c r="C91" s="96" t="s">
        <v>229</v>
      </c>
      <c r="D91" s="96"/>
      <c r="E91" s="100"/>
      <c r="F91" s="96"/>
      <c r="G91" s="96" t="s">
        <v>229</v>
      </c>
    </row>
    <row r="92" spans="1:7" ht="16">
      <c r="A92" s="96" t="s">
        <v>298</v>
      </c>
      <c r="B92" s="99"/>
      <c r="C92" s="96" t="s">
        <v>229</v>
      </c>
      <c r="D92" s="96"/>
      <c r="E92" s="100"/>
      <c r="F92" s="96"/>
      <c r="G92" s="96" t="s">
        <v>229</v>
      </c>
    </row>
    <row r="93" spans="1:7">
      <c r="A93" s="96" t="s">
        <v>299</v>
      </c>
      <c r="B93" s="92">
        <v>7</v>
      </c>
      <c r="C93" s="97">
        <v>30.64</v>
      </c>
      <c r="D93" s="98">
        <f>AVERAGE(C93:C95)</f>
        <v>30.716666666666669</v>
      </c>
      <c r="E93" s="58">
        <f>STDEV(C93:C95)</f>
        <v>8.6216781042516205E-2</v>
      </c>
      <c r="F93" s="97"/>
      <c r="G93" s="97">
        <v>30.64</v>
      </c>
    </row>
    <row r="94" spans="1:7">
      <c r="A94" s="96" t="s">
        <v>300</v>
      </c>
      <c r="B94" s="92">
        <v>7</v>
      </c>
      <c r="C94" s="97">
        <v>30.7</v>
      </c>
      <c r="D94" s="97"/>
      <c r="E94" s="98"/>
      <c r="F94" s="97"/>
      <c r="G94" s="97">
        <v>30.7</v>
      </c>
    </row>
    <row r="95" spans="1:7">
      <c r="A95" s="96" t="s">
        <v>301</v>
      </c>
      <c r="B95" s="92">
        <v>7</v>
      </c>
      <c r="C95" s="97">
        <v>30.81</v>
      </c>
      <c r="D95" s="97"/>
      <c r="E95" s="98"/>
      <c r="F95" s="97"/>
      <c r="G95" s="97">
        <v>30.81</v>
      </c>
    </row>
    <row r="96" spans="1:7">
      <c r="A96" s="96" t="s">
        <v>302</v>
      </c>
      <c r="B96" s="17">
        <v>15</v>
      </c>
      <c r="C96" s="97">
        <v>21.89</v>
      </c>
      <c r="D96" s="98">
        <f>AVERAGE(C96:C98)</f>
        <v>21.963333333333335</v>
      </c>
      <c r="E96" s="58">
        <f>STDEV(C96:C98)</f>
        <v>0.10214368964029553</v>
      </c>
      <c r="F96" s="97"/>
      <c r="G96" s="97">
        <v>21.89</v>
      </c>
    </row>
    <row r="97" spans="1:7">
      <c r="A97" s="96" t="s">
        <v>303</v>
      </c>
      <c r="B97" s="17">
        <v>15</v>
      </c>
      <c r="C97" s="97">
        <v>21.92</v>
      </c>
      <c r="D97" s="97"/>
      <c r="E97" s="98"/>
      <c r="F97" s="97"/>
      <c r="G97" s="97">
        <v>21.92</v>
      </c>
    </row>
    <row r="98" spans="1:7">
      <c r="A98" s="96" t="s">
        <v>304</v>
      </c>
      <c r="B98" s="17">
        <v>15</v>
      </c>
      <c r="C98" s="97">
        <v>22.08</v>
      </c>
      <c r="D98" s="97"/>
      <c r="E98" s="98"/>
      <c r="F98" s="97"/>
      <c r="G98" s="97">
        <v>22.08</v>
      </c>
    </row>
    <row r="99" spans="1:7">
      <c r="A99" s="96" t="s">
        <v>305</v>
      </c>
      <c r="B99" s="92">
        <v>23</v>
      </c>
      <c r="C99" s="97">
        <v>16.13</v>
      </c>
      <c r="D99" s="98">
        <f>AVERAGE(C99:C101)</f>
        <v>16.069999999999997</v>
      </c>
      <c r="E99" s="58">
        <f>STDEV(C99:C101)</f>
        <v>0.10392304845413247</v>
      </c>
      <c r="F99" s="97"/>
      <c r="G99" s="97">
        <v>16.13</v>
      </c>
    </row>
    <row r="100" spans="1:7">
      <c r="A100" s="96" t="s">
        <v>306</v>
      </c>
      <c r="B100" s="92">
        <v>23</v>
      </c>
      <c r="C100" s="97">
        <v>15.95</v>
      </c>
      <c r="D100" s="97"/>
      <c r="E100" s="98"/>
      <c r="F100" s="97"/>
      <c r="G100" s="97">
        <v>15.95</v>
      </c>
    </row>
    <row r="101" spans="1:7">
      <c r="A101" s="96" t="s">
        <v>307</v>
      </c>
      <c r="B101" s="92">
        <v>23</v>
      </c>
      <c r="C101" s="97">
        <v>16.13</v>
      </c>
      <c r="D101" s="96"/>
      <c r="E101" s="100"/>
      <c r="F101" s="96"/>
      <c r="G101" s="97">
        <v>16.13</v>
      </c>
    </row>
    <row r="102" spans="1:7" ht="16">
      <c r="A102" s="96" t="s">
        <v>308</v>
      </c>
      <c r="B102" s="99"/>
      <c r="C102" s="96" t="s">
        <v>229</v>
      </c>
      <c r="D102" s="96"/>
      <c r="E102" s="100"/>
      <c r="F102" s="96"/>
      <c r="G102" s="96" t="s">
        <v>229</v>
      </c>
    </row>
    <row r="103" spans="1:7" ht="16">
      <c r="A103" s="96" t="s">
        <v>309</v>
      </c>
      <c r="B103" s="99"/>
      <c r="C103" s="96" t="s">
        <v>229</v>
      </c>
      <c r="D103" s="96"/>
      <c r="E103" s="100"/>
      <c r="F103" s="96"/>
      <c r="G103" s="96" t="s">
        <v>229</v>
      </c>
    </row>
    <row r="104" spans="1:7" ht="16">
      <c r="A104" s="96" t="s">
        <v>310</v>
      </c>
      <c r="B104" s="99"/>
      <c r="C104" s="96" t="s">
        <v>229</v>
      </c>
      <c r="D104" s="96"/>
      <c r="E104" s="100"/>
      <c r="F104" s="96"/>
      <c r="G104" s="96" t="s">
        <v>229</v>
      </c>
    </row>
    <row r="105" spans="1:7">
      <c r="A105" s="96" t="s">
        <v>311</v>
      </c>
      <c r="B105" s="92">
        <v>8</v>
      </c>
      <c r="C105" s="97">
        <v>24.65</v>
      </c>
      <c r="D105" s="98">
        <f>AVERAGE(C105:C107)</f>
        <v>24.683333333333334</v>
      </c>
      <c r="E105" s="58">
        <f>STDEV(C105:C107)</f>
        <v>4.932882862316202E-2</v>
      </c>
      <c r="F105" s="97"/>
      <c r="G105" s="97">
        <v>24.65</v>
      </c>
    </row>
    <row r="106" spans="1:7">
      <c r="A106" s="96" t="s">
        <v>312</v>
      </c>
      <c r="B106" s="92">
        <v>8</v>
      </c>
      <c r="C106" s="97">
        <v>24.74</v>
      </c>
      <c r="D106" s="97"/>
      <c r="E106" s="98"/>
      <c r="F106" s="97"/>
      <c r="G106" s="97">
        <v>24.74</v>
      </c>
    </row>
    <row r="107" spans="1:7">
      <c r="A107" s="96" t="s">
        <v>313</v>
      </c>
      <c r="B107" s="92">
        <v>8</v>
      </c>
      <c r="C107" s="97">
        <v>24.66</v>
      </c>
      <c r="D107" s="97"/>
      <c r="E107" s="98"/>
      <c r="F107" s="97"/>
      <c r="G107" s="97">
        <v>24.66</v>
      </c>
    </row>
    <row r="108" spans="1:7">
      <c r="A108" s="96" t="s">
        <v>314</v>
      </c>
      <c r="B108" s="17">
        <v>16</v>
      </c>
      <c r="C108" s="97">
        <v>17.97</v>
      </c>
      <c r="D108" s="98">
        <f>AVERAGE(C108:C110)</f>
        <v>18.156666666666666</v>
      </c>
      <c r="E108" s="58">
        <f>STDEV(C108:C110)</f>
        <v>0.1803699901129156</v>
      </c>
      <c r="F108" s="97"/>
      <c r="G108" s="97">
        <v>17.97</v>
      </c>
    </row>
    <row r="109" spans="1:7">
      <c r="A109" s="96" t="s">
        <v>315</v>
      </c>
      <c r="B109" s="17">
        <v>16</v>
      </c>
      <c r="C109" s="97">
        <v>18.329999999999998</v>
      </c>
      <c r="D109" s="97"/>
      <c r="E109" s="98"/>
      <c r="F109" s="97"/>
      <c r="G109" s="97">
        <v>18.329999999999998</v>
      </c>
    </row>
    <row r="110" spans="1:7">
      <c r="A110" s="96" t="s">
        <v>316</v>
      </c>
      <c r="B110" s="17">
        <v>16</v>
      </c>
      <c r="C110" s="97">
        <v>18.170000000000002</v>
      </c>
      <c r="D110" s="97"/>
      <c r="E110" s="98"/>
      <c r="F110" s="97"/>
      <c r="G110" s="97">
        <v>18.170000000000002</v>
      </c>
    </row>
    <row r="111" spans="1:7">
      <c r="A111" s="96" t="s">
        <v>317</v>
      </c>
      <c r="B111" s="92">
        <v>24</v>
      </c>
      <c r="C111" s="97">
        <v>17.03</v>
      </c>
      <c r="D111" s="98">
        <f>AVERAGE(C111:C113)</f>
        <v>17.063333333333333</v>
      </c>
      <c r="E111" s="58">
        <f>STDEV(C111:C113)</f>
        <v>6.6583281184794105E-2</v>
      </c>
      <c r="F111" s="97"/>
      <c r="G111" s="97">
        <v>17.03</v>
      </c>
    </row>
    <row r="112" spans="1:7">
      <c r="A112" s="96" t="s">
        <v>318</v>
      </c>
      <c r="B112" s="92">
        <v>24</v>
      </c>
      <c r="C112" s="97">
        <v>17.14</v>
      </c>
      <c r="D112" s="97"/>
      <c r="E112" s="98"/>
      <c r="F112" s="97"/>
      <c r="G112" s="97">
        <v>17.14</v>
      </c>
    </row>
    <row r="113" spans="1:14">
      <c r="A113" s="96" t="s">
        <v>319</v>
      </c>
      <c r="B113" s="92">
        <v>24</v>
      </c>
      <c r="C113" s="97">
        <v>17.02</v>
      </c>
      <c r="D113" s="96"/>
      <c r="E113" s="100"/>
      <c r="F113" s="96"/>
      <c r="G113" s="97">
        <v>17.02</v>
      </c>
    </row>
    <row r="114" spans="1:14" ht="16">
      <c r="A114" s="96" t="s">
        <v>320</v>
      </c>
      <c r="B114" s="99"/>
      <c r="C114" s="96" t="s">
        <v>229</v>
      </c>
      <c r="D114" s="96"/>
      <c r="E114" s="96"/>
      <c r="F114" s="96"/>
      <c r="G114" s="96" t="s">
        <v>229</v>
      </c>
    </row>
    <row r="115" spans="1:14" ht="16">
      <c r="A115" s="96" t="s">
        <v>321</v>
      </c>
      <c r="B115" s="99"/>
      <c r="C115" s="96" t="s">
        <v>229</v>
      </c>
      <c r="D115" s="58"/>
      <c r="E115" s="58"/>
      <c r="G115" s="96" t="s">
        <v>229</v>
      </c>
    </row>
    <row r="116" spans="1:14" ht="16">
      <c r="A116" s="96" t="s">
        <v>322</v>
      </c>
      <c r="B116" s="99"/>
      <c r="C116" s="96" t="s">
        <v>229</v>
      </c>
      <c r="D116" s="58"/>
      <c r="E116" s="58"/>
      <c r="G116" s="96" t="s">
        <v>229</v>
      </c>
    </row>
    <row r="120" spans="1:14">
      <c r="A120" s="2" t="s">
        <v>207</v>
      </c>
      <c r="B120" s="2" t="s">
        <v>20</v>
      </c>
      <c r="C120" s="2" t="s">
        <v>2</v>
      </c>
      <c r="D120" s="73" t="s">
        <v>323</v>
      </c>
      <c r="E120" s="73" t="s">
        <v>336</v>
      </c>
      <c r="F120" s="103" t="s">
        <v>327</v>
      </c>
    </row>
    <row r="121" spans="1:14">
      <c r="A121" s="12">
        <v>4</v>
      </c>
      <c r="B121" s="80" t="s">
        <v>169</v>
      </c>
      <c r="C121" s="12" t="s">
        <v>5</v>
      </c>
      <c r="D121" s="65">
        <v>15.526666666666666</v>
      </c>
      <c r="E121" s="101">
        <v>22.225000000000001</v>
      </c>
      <c r="F121" s="104">
        <f>E121-D121</f>
        <v>6.6983333333333359</v>
      </c>
    </row>
    <row r="122" spans="1:14">
      <c r="A122" s="12">
        <v>5</v>
      </c>
      <c r="B122" s="80" t="s">
        <v>170</v>
      </c>
      <c r="C122" s="12" t="s">
        <v>5</v>
      </c>
      <c r="D122" s="65">
        <v>15.936666666666666</v>
      </c>
      <c r="E122" s="101">
        <v>18.863333333333333</v>
      </c>
      <c r="F122" s="98">
        <f t="shared" ref="F122:F126" si="1">E122-D122</f>
        <v>2.9266666666666676</v>
      </c>
    </row>
    <row r="123" spans="1:14">
      <c r="A123" s="12">
        <v>6</v>
      </c>
      <c r="B123" s="80" t="s">
        <v>171</v>
      </c>
      <c r="C123" s="12" t="s">
        <v>5</v>
      </c>
      <c r="D123" s="65">
        <v>16.023333333333333</v>
      </c>
      <c r="E123" s="101">
        <v>19.123333333333331</v>
      </c>
      <c r="F123" s="98">
        <f t="shared" si="1"/>
        <v>3.0999999999999979</v>
      </c>
    </row>
    <row r="124" spans="1:14">
      <c r="A124" s="12">
        <v>10</v>
      </c>
      <c r="B124" s="80" t="s">
        <v>175</v>
      </c>
      <c r="C124" s="12" t="s">
        <v>5</v>
      </c>
      <c r="D124" s="83">
        <v>15.350000000000001</v>
      </c>
      <c r="E124" s="101">
        <v>18.850000000000001</v>
      </c>
      <c r="F124" s="98">
        <f t="shared" si="1"/>
        <v>3.5</v>
      </c>
    </row>
    <row r="125" spans="1:14">
      <c r="A125" s="12">
        <v>11</v>
      </c>
      <c r="B125" s="80" t="s">
        <v>176</v>
      </c>
      <c r="C125" s="12" t="s">
        <v>5</v>
      </c>
      <c r="D125" s="83">
        <v>15.63</v>
      </c>
      <c r="E125" s="101">
        <v>17.919999999999998</v>
      </c>
      <c r="F125" s="98">
        <f t="shared" si="1"/>
        <v>2.2899999999999974</v>
      </c>
    </row>
    <row r="126" spans="1:14">
      <c r="A126" s="12">
        <v>12</v>
      </c>
      <c r="B126" s="80" t="s">
        <v>177</v>
      </c>
      <c r="C126" s="12" t="s">
        <v>5</v>
      </c>
      <c r="D126" s="83">
        <v>15.6</v>
      </c>
      <c r="E126" s="101">
        <v>18.673333333333336</v>
      </c>
      <c r="F126" s="98">
        <f t="shared" si="1"/>
        <v>3.0733333333333359</v>
      </c>
      <c r="G126">
        <f>STDEV(F121:F126)</f>
        <v>1.5688532318107267</v>
      </c>
      <c r="H126" s="97">
        <f>AVERAGE(F121:F126)</f>
        <v>3.5980555555555562</v>
      </c>
      <c r="I126" s="97">
        <f>H126-H126</f>
        <v>0</v>
      </c>
      <c r="J126">
        <f>POWER(2,-(I126+G126))</f>
        <v>0.33707622261370318</v>
      </c>
      <c r="K126">
        <f>POWER(2,-(I126-G126))</f>
        <v>2.9666880453505682</v>
      </c>
      <c r="L126">
        <f>(J126+K126)/2</f>
        <v>1.6518821339821357</v>
      </c>
      <c r="M126">
        <f>K126-L126</f>
        <v>1.3148059113684325</v>
      </c>
      <c r="N126" s="20">
        <v>6</v>
      </c>
    </row>
    <row r="128" spans="1:14">
      <c r="A128" s="2" t="s">
        <v>207</v>
      </c>
      <c r="B128" s="2" t="s">
        <v>20</v>
      </c>
      <c r="C128" s="2" t="s">
        <v>2</v>
      </c>
      <c r="D128" s="73" t="s">
        <v>323</v>
      </c>
      <c r="E128" s="73" t="s">
        <v>336</v>
      </c>
      <c r="F128" s="103" t="s">
        <v>327</v>
      </c>
    </row>
    <row r="129" spans="1:14">
      <c r="A129" s="11">
        <v>1</v>
      </c>
      <c r="B129" s="79" t="s">
        <v>166</v>
      </c>
      <c r="C129" s="11" t="s">
        <v>4</v>
      </c>
      <c r="D129" s="83">
        <v>16.560000000000002</v>
      </c>
      <c r="E129" s="101">
        <v>29.72</v>
      </c>
      <c r="F129" s="98">
        <f>E129-D129</f>
        <v>13.159999999999997</v>
      </c>
    </row>
    <row r="130" spans="1:14">
      <c r="A130" s="11">
        <v>2</v>
      </c>
      <c r="B130" s="79" t="s">
        <v>167</v>
      </c>
      <c r="C130" s="11" t="s">
        <v>4</v>
      </c>
      <c r="D130" s="83">
        <v>15.959999999999999</v>
      </c>
      <c r="E130" s="101">
        <v>28.689999999999998</v>
      </c>
      <c r="F130" s="98">
        <f t="shared" ref="F130:F134" si="2">E130-D130</f>
        <v>12.729999999999999</v>
      </c>
    </row>
    <row r="131" spans="1:14">
      <c r="A131" s="11">
        <v>3</v>
      </c>
      <c r="B131" s="79" t="s">
        <v>168</v>
      </c>
      <c r="C131" s="11" t="s">
        <v>4</v>
      </c>
      <c r="D131" s="83">
        <v>16.606666666666666</v>
      </c>
      <c r="E131" s="101">
        <v>28.939999999999998</v>
      </c>
      <c r="F131" s="98">
        <f t="shared" si="2"/>
        <v>12.333333333333332</v>
      </c>
    </row>
    <row r="132" spans="1:14">
      <c r="A132" s="11">
        <v>7</v>
      </c>
      <c r="B132" s="79" t="s">
        <v>172</v>
      </c>
      <c r="C132" s="11" t="s">
        <v>4</v>
      </c>
      <c r="D132" s="83">
        <v>15.616666666666667</v>
      </c>
      <c r="E132" s="101">
        <v>30.716666666666669</v>
      </c>
      <c r="F132" s="98">
        <f t="shared" si="2"/>
        <v>15.100000000000001</v>
      </c>
    </row>
    <row r="133" spans="1:14">
      <c r="A133" s="11">
        <v>8</v>
      </c>
      <c r="B133" s="79" t="s">
        <v>173</v>
      </c>
      <c r="C133" s="11" t="s">
        <v>4</v>
      </c>
      <c r="D133" s="83">
        <v>15.446666666666667</v>
      </c>
      <c r="E133" s="101">
        <v>24.683333333333334</v>
      </c>
      <c r="F133" s="98">
        <f t="shared" si="2"/>
        <v>9.2366666666666664</v>
      </c>
    </row>
    <row r="134" spans="1:14">
      <c r="A134" s="11">
        <v>9</v>
      </c>
      <c r="B134" s="79" t="s">
        <v>174</v>
      </c>
      <c r="C134" s="11" t="s">
        <v>4</v>
      </c>
      <c r="D134" s="83">
        <v>16.166666666666668</v>
      </c>
      <c r="E134" s="101">
        <v>25.939999999999998</v>
      </c>
      <c r="F134" s="98">
        <f t="shared" si="2"/>
        <v>9.7733333333333299</v>
      </c>
      <c r="G134">
        <f>STDEV(F129:F134)</f>
        <v>2.1988700802070231</v>
      </c>
      <c r="H134" s="97">
        <f>AVERAGE(F129:F134)</f>
        <v>12.055555555555555</v>
      </c>
      <c r="I134" s="97">
        <f>H134-H134</f>
        <v>0</v>
      </c>
      <c r="J134">
        <f>POWER(2,-(I134+G134))</f>
        <v>0.21780816154801416</v>
      </c>
      <c r="K134">
        <f>POWER(2,-(I134-G134))</f>
        <v>4.59119618334209</v>
      </c>
      <c r="L134">
        <f>(J134+K134)/2</f>
        <v>2.4045021724450519</v>
      </c>
      <c r="M134">
        <f>K134-L134</f>
        <v>2.1866940108970381</v>
      </c>
      <c r="N134">
        <v>6</v>
      </c>
    </row>
    <row r="136" spans="1:14">
      <c r="A136" s="2" t="s">
        <v>207</v>
      </c>
      <c r="B136" s="2" t="s">
        <v>20</v>
      </c>
      <c r="C136" s="2" t="s">
        <v>2</v>
      </c>
      <c r="D136" s="73" t="s">
        <v>323</v>
      </c>
      <c r="E136" s="73" t="s">
        <v>336</v>
      </c>
      <c r="F136" s="103" t="s">
        <v>327</v>
      </c>
    </row>
    <row r="137" spans="1:14">
      <c r="A137" s="12">
        <v>16</v>
      </c>
      <c r="B137" s="80" t="s">
        <v>186</v>
      </c>
      <c r="C137" s="12" t="s">
        <v>5</v>
      </c>
      <c r="D137" s="83">
        <v>14.543333333333335</v>
      </c>
      <c r="E137" s="101">
        <v>18.156666666666666</v>
      </c>
      <c r="F137" s="104">
        <f>E137-D137</f>
        <v>3.6133333333333315</v>
      </c>
    </row>
    <row r="138" spans="1:14">
      <c r="A138" s="12">
        <v>17</v>
      </c>
      <c r="B138" s="80" t="s">
        <v>187</v>
      </c>
      <c r="C138" s="12" t="s">
        <v>5</v>
      </c>
      <c r="D138" s="83">
        <v>14.716666666666667</v>
      </c>
      <c r="E138" s="101">
        <v>16.355</v>
      </c>
      <c r="F138" s="98">
        <f t="shared" ref="F138:F142" si="3">E138-D138</f>
        <v>1.6383333333333336</v>
      </c>
    </row>
    <row r="139" spans="1:14">
      <c r="A139" s="12">
        <v>18</v>
      </c>
      <c r="B139" s="80" t="s">
        <v>188</v>
      </c>
      <c r="C139" s="12" t="s">
        <v>5</v>
      </c>
      <c r="D139" s="83">
        <v>14.676666666666668</v>
      </c>
      <c r="E139" s="101">
        <v>15.916666666666666</v>
      </c>
      <c r="F139" s="98">
        <f t="shared" si="3"/>
        <v>1.2399999999999984</v>
      </c>
    </row>
    <row r="140" spans="1:14">
      <c r="A140" s="12">
        <v>22</v>
      </c>
      <c r="B140" s="80" t="s">
        <v>192</v>
      </c>
      <c r="C140" s="12" t="s">
        <v>5</v>
      </c>
      <c r="D140" s="83">
        <v>14.303333333333333</v>
      </c>
      <c r="E140" s="101">
        <v>16.650000000000002</v>
      </c>
      <c r="F140" s="98">
        <f t="shared" si="3"/>
        <v>2.3466666666666693</v>
      </c>
    </row>
    <row r="141" spans="1:14">
      <c r="A141" s="12">
        <v>23</v>
      </c>
      <c r="B141" s="80" t="s">
        <v>193</v>
      </c>
      <c r="C141" s="12" t="s">
        <v>5</v>
      </c>
      <c r="D141" s="83">
        <v>15.273333333333333</v>
      </c>
      <c r="E141" s="101">
        <v>16.069999999999997</v>
      </c>
      <c r="F141" s="98">
        <f t="shared" si="3"/>
        <v>0.7966666666666633</v>
      </c>
    </row>
    <row r="142" spans="1:14">
      <c r="A142" s="12">
        <v>24</v>
      </c>
      <c r="B142" s="80" t="s">
        <v>194</v>
      </c>
      <c r="C142" s="12" t="s">
        <v>5</v>
      </c>
      <c r="D142" s="83">
        <v>14.67</v>
      </c>
      <c r="E142" s="101">
        <v>17.063333333333333</v>
      </c>
      <c r="F142" s="98">
        <f t="shared" si="3"/>
        <v>2.3933333333333326</v>
      </c>
      <c r="G142">
        <f>STDEV(F137:F142)</f>
        <v>1.0033955776189096</v>
      </c>
      <c r="H142" s="97">
        <f>AVERAGE(F137:F142)</f>
        <v>2.0047222222222216</v>
      </c>
      <c r="I142" s="97">
        <f>H142-H126</f>
        <v>-1.5933333333333346</v>
      </c>
      <c r="J142">
        <f>POWER(2,-(I142+G142))</f>
        <v>1.5051818057673978</v>
      </c>
      <c r="K142">
        <f>POWER(2,-(I142-G142))</f>
        <v>6.0491352219478225</v>
      </c>
      <c r="L142">
        <f>(J142+K142)/2</f>
        <v>3.7771585138576103</v>
      </c>
      <c r="M142">
        <f>K142-L142</f>
        <v>2.2719767080902122</v>
      </c>
      <c r="N142" s="20">
        <v>6</v>
      </c>
    </row>
    <row r="144" spans="1:14">
      <c r="A144" s="2" t="s">
        <v>207</v>
      </c>
      <c r="B144" s="2" t="s">
        <v>20</v>
      </c>
      <c r="C144" s="2" t="s">
        <v>2</v>
      </c>
      <c r="D144" s="73" t="s">
        <v>323</v>
      </c>
      <c r="E144" s="73" t="s">
        <v>336</v>
      </c>
      <c r="F144" s="103" t="s">
        <v>327</v>
      </c>
    </row>
    <row r="145" spans="1:14">
      <c r="A145" s="11">
        <v>13</v>
      </c>
      <c r="B145" s="79" t="s">
        <v>183</v>
      </c>
      <c r="C145" s="11" t="s">
        <v>4</v>
      </c>
      <c r="D145" s="83">
        <v>15.340000000000002</v>
      </c>
      <c r="E145" s="101">
        <v>24.746666666666666</v>
      </c>
      <c r="F145" s="98">
        <f>E145-D145</f>
        <v>9.4066666666666645</v>
      </c>
    </row>
    <row r="146" spans="1:14">
      <c r="A146" s="11">
        <v>14</v>
      </c>
      <c r="B146" s="79" t="s">
        <v>184</v>
      </c>
      <c r="C146" s="11" t="s">
        <v>4</v>
      </c>
      <c r="D146" s="83">
        <v>14.923333333333332</v>
      </c>
      <c r="E146" s="101">
        <v>21.810000000000002</v>
      </c>
      <c r="F146" s="98">
        <f t="shared" ref="F146:F150" si="4">E146-D146</f>
        <v>6.8866666666666703</v>
      </c>
    </row>
    <row r="147" spans="1:14">
      <c r="A147" s="11">
        <v>15</v>
      </c>
      <c r="B147" s="79" t="s">
        <v>185</v>
      </c>
      <c r="C147" s="11" t="s">
        <v>4</v>
      </c>
      <c r="D147" s="83">
        <v>14.663333333333334</v>
      </c>
      <c r="E147" s="101">
        <v>21.963333333333335</v>
      </c>
      <c r="F147" s="98">
        <f t="shared" si="4"/>
        <v>7.3000000000000007</v>
      </c>
    </row>
    <row r="148" spans="1:14">
      <c r="A148" s="11">
        <v>19</v>
      </c>
      <c r="B148" s="79" t="s">
        <v>189</v>
      </c>
      <c r="C148" s="11" t="s">
        <v>4</v>
      </c>
      <c r="D148" s="83">
        <v>15.106666666666667</v>
      </c>
      <c r="E148" s="101">
        <v>21.55</v>
      </c>
      <c r="F148" s="98">
        <f t="shared" si="4"/>
        <v>6.4433333333333334</v>
      </c>
    </row>
    <row r="149" spans="1:14">
      <c r="A149" s="11">
        <v>20</v>
      </c>
      <c r="B149" s="79" t="s">
        <v>190</v>
      </c>
      <c r="C149" s="11" t="s">
        <v>4</v>
      </c>
      <c r="D149" s="83">
        <v>14.746666666666664</v>
      </c>
      <c r="E149" s="101">
        <v>20.483333333333334</v>
      </c>
      <c r="F149" s="98">
        <f t="shared" si="4"/>
        <v>5.7366666666666699</v>
      </c>
    </row>
    <row r="150" spans="1:14">
      <c r="A150" s="11">
        <v>21</v>
      </c>
      <c r="B150" s="79" t="s">
        <v>191</v>
      </c>
      <c r="C150" s="11" t="s">
        <v>4</v>
      </c>
      <c r="D150" s="83">
        <v>14.653333333333334</v>
      </c>
      <c r="E150" s="101">
        <v>20.726666666666663</v>
      </c>
      <c r="F150" s="98">
        <f t="shared" si="4"/>
        <v>6.0733333333333288</v>
      </c>
      <c r="G150">
        <f>STDEV(F145:F150)</f>
        <v>1.3157180830535316</v>
      </c>
      <c r="H150" s="97">
        <f>AVERAGE(F145:F150)</f>
        <v>6.9744444444444449</v>
      </c>
      <c r="I150" s="97">
        <f>H150-H134</f>
        <v>-5.0811111111111105</v>
      </c>
      <c r="J150">
        <f>POWER(2,-(I150+G150))</f>
        <v>13.598664115258194</v>
      </c>
      <c r="K150">
        <f>POWER(2,-(I150-G150))</f>
        <v>84.263106210132662</v>
      </c>
      <c r="L150">
        <f>(J150+K150)/2</f>
        <v>48.930885162695425</v>
      </c>
      <c r="M150">
        <f>K150-L150</f>
        <v>35.332221047437237</v>
      </c>
      <c r="N150">
        <v>6</v>
      </c>
    </row>
    <row r="154" spans="1:14">
      <c r="A154" t="s">
        <v>328</v>
      </c>
    </row>
    <row r="157" spans="1:14">
      <c r="A157" s="2" t="s">
        <v>207</v>
      </c>
      <c r="B157" s="2" t="s">
        <v>20</v>
      </c>
      <c r="C157" s="2" t="s">
        <v>2</v>
      </c>
      <c r="D157" s="73" t="s">
        <v>323</v>
      </c>
      <c r="E157" s="73" t="s">
        <v>326</v>
      </c>
      <c r="F157" s="103" t="s">
        <v>327</v>
      </c>
    </row>
    <row r="158" spans="1:14">
      <c r="A158" s="12">
        <v>4</v>
      </c>
      <c r="B158" s="80" t="s">
        <v>169</v>
      </c>
      <c r="C158" s="12" t="s">
        <v>5</v>
      </c>
      <c r="D158" s="65">
        <v>15.526666666666666</v>
      </c>
      <c r="E158" s="101">
        <v>22.225000000000001</v>
      </c>
      <c r="F158" s="98">
        <f>E158-D158</f>
        <v>6.6983333333333359</v>
      </c>
    </row>
    <row r="159" spans="1:14">
      <c r="A159" s="12">
        <v>5</v>
      </c>
      <c r="B159" s="80" t="s">
        <v>170</v>
      </c>
      <c r="C159" s="12" t="s">
        <v>5</v>
      </c>
      <c r="D159" s="65">
        <v>15.936666666666666</v>
      </c>
      <c r="E159" s="101">
        <v>18.863333333333333</v>
      </c>
      <c r="F159" s="98">
        <f t="shared" ref="F159:F163" si="5">E159-D159</f>
        <v>2.9266666666666676</v>
      </c>
    </row>
    <row r="160" spans="1:14">
      <c r="A160" s="12">
        <v>6</v>
      </c>
      <c r="B160" s="80" t="s">
        <v>171</v>
      </c>
      <c r="C160" s="12" t="s">
        <v>5</v>
      </c>
      <c r="D160" s="65">
        <v>16.023333333333333</v>
      </c>
      <c r="E160" s="101">
        <v>19.123333333333331</v>
      </c>
      <c r="F160" s="98">
        <f t="shared" si="5"/>
        <v>3.0999999999999979</v>
      </c>
    </row>
    <row r="161" spans="1:14">
      <c r="A161" s="12">
        <v>10</v>
      </c>
      <c r="B161" s="80" t="s">
        <v>175</v>
      </c>
      <c r="C161" s="12" t="s">
        <v>5</v>
      </c>
      <c r="D161" s="83">
        <v>15.350000000000001</v>
      </c>
      <c r="E161" s="101">
        <v>18.850000000000001</v>
      </c>
      <c r="F161" s="98">
        <f t="shared" si="5"/>
        <v>3.5</v>
      </c>
    </row>
    <row r="162" spans="1:14">
      <c r="A162" s="12">
        <v>11</v>
      </c>
      <c r="B162" s="80" t="s">
        <v>176</v>
      </c>
      <c r="C162" s="12" t="s">
        <v>5</v>
      </c>
      <c r="D162" s="83">
        <v>15.63</v>
      </c>
      <c r="E162" s="101">
        <v>17.919999999999998</v>
      </c>
      <c r="F162" s="98">
        <f t="shared" si="5"/>
        <v>2.2899999999999974</v>
      </c>
    </row>
    <row r="163" spans="1:14">
      <c r="A163" s="12">
        <v>12</v>
      </c>
      <c r="B163" s="80" t="s">
        <v>177</v>
      </c>
      <c r="C163" s="12" t="s">
        <v>5</v>
      </c>
      <c r="D163" s="83">
        <v>15.6</v>
      </c>
      <c r="E163" s="101">
        <v>18.673333333333336</v>
      </c>
      <c r="F163" s="98">
        <f t="shared" si="5"/>
        <v>3.0733333333333359</v>
      </c>
      <c r="G163">
        <f>STDEV(F158:F163)</f>
        <v>1.5688532318107267</v>
      </c>
      <c r="H163" s="97">
        <f>AVERAGE(F158:F163)</f>
        <v>3.5980555555555562</v>
      </c>
      <c r="I163" s="97">
        <f>H163-H171</f>
        <v>-8.4574999999999996</v>
      </c>
      <c r="J163">
        <f>POWER(2,-(I163+G163))</f>
        <v>118.49207553820604</v>
      </c>
      <c r="K163">
        <f>POWER(2,-(I163-G163))</f>
        <v>1042.8769529995363</v>
      </c>
      <c r="L163">
        <f>(J163+K163)/2</f>
        <v>580.68451426887123</v>
      </c>
      <c r="M163">
        <f>K163-L163</f>
        <v>462.19243873066512</v>
      </c>
      <c r="N163">
        <v>6</v>
      </c>
    </row>
    <row r="165" spans="1:14">
      <c r="A165" s="2" t="s">
        <v>207</v>
      </c>
      <c r="B165" s="2" t="s">
        <v>20</v>
      </c>
      <c r="C165" s="2" t="s">
        <v>2</v>
      </c>
      <c r="D165" s="73" t="s">
        <v>323</v>
      </c>
      <c r="E165" s="73" t="s">
        <v>326</v>
      </c>
      <c r="F165" s="103" t="s">
        <v>327</v>
      </c>
    </row>
    <row r="166" spans="1:14">
      <c r="A166" s="11">
        <v>1</v>
      </c>
      <c r="B166" s="79" t="s">
        <v>166</v>
      </c>
      <c r="C166" s="11" t="s">
        <v>4</v>
      </c>
      <c r="D166" s="83">
        <v>16.560000000000002</v>
      </c>
      <c r="E166" s="101">
        <v>29.72</v>
      </c>
      <c r="F166" s="98">
        <f>E166-D166</f>
        <v>13.159999999999997</v>
      </c>
    </row>
    <row r="167" spans="1:14">
      <c r="A167" s="11">
        <v>2</v>
      </c>
      <c r="B167" s="79" t="s">
        <v>167</v>
      </c>
      <c r="C167" s="11" t="s">
        <v>4</v>
      </c>
      <c r="D167" s="83">
        <v>15.959999999999999</v>
      </c>
      <c r="E167" s="101">
        <v>28.689999999999998</v>
      </c>
      <c r="F167" s="98">
        <f t="shared" ref="F167:F171" si="6">E167-D167</f>
        <v>12.729999999999999</v>
      </c>
    </row>
    <row r="168" spans="1:14">
      <c r="A168" s="11">
        <v>3</v>
      </c>
      <c r="B168" s="79" t="s">
        <v>168</v>
      </c>
      <c r="C168" s="11" t="s">
        <v>4</v>
      </c>
      <c r="D168" s="83">
        <v>16.606666666666666</v>
      </c>
      <c r="E168" s="101">
        <v>28.939999999999998</v>
      </c>
      <c r="F168" s="98">
        <f t="shared" si="6"/>
        <v>12.333333333333332</v>
      </c>
    </row>
    <row r="169" spans="1:14">
      <c r="A169" s="11">
        <v>7</v>
      </c>
      <c r="B169" s="79" t="s">
        <v>172</v>
      </c>
      <c r="C169" s="11" t="s">
        <v>4</v>
      </c>
      <c r="D169" s="83">
        <v>15.616666666666667</v>
      </c>
      <c r="E169" s="101">
        <v>30.716666666666669</v>
      </c>
      <c r="F169" s="98">
        <f t="shared" si="6"/>
        <v>15.100000000000001</v>
      </c>
    </row>
    <row r="170" spans="1:14">
      <c r="A170" s="11">
        <v>8</v>
      </c>
      <c r="B170" s="79" t="s">
        <v>173</v>
      </c>
      <c r="C170" s="11" t="s">
        <v>4</v>
      </c>
      <c r="D170" s="83">
        <v>15.446666666666667</v>
      </c>
      <c r="E170" s="101">
        <v>24.683333333333334</v>
      </c>
      <c r="F170" s="98">
        <f t="shared" si="6"/>
        <v>9.2366666666666664</v>
      </c>
    </row>
    <row r="171" spans="1:14">
      <c r="A171" s="11">
        <v>9</v>
      </c>
      <c r="B171" s="79" t="s">
        <v>174</v>
      </c>
      <c r="C171" s="11" t="s">
        <v>4</v>
      </c>
      <c r="D171" s="83">
        <v>16.166666666666668</v>
      </c>
      <c r="E171" s="101">
        <v>25.939999999999998</v>
      </c>
      <c r="F171" s="98">
        <f t="shared" si="6"/>
        <v>9.7733333333333299</v>
      </c>
      <c r="G171">
        <f>STDEV(F166:F171)</f>
        <v>2.1988700802070231</v>
      </c>
      <c r="H171" s="97">
        <f>AVERAGE(F166:F171)</f>
        <v>12.055555555555555</v>
      </c>
      <c r="I171" s="97">
        <f>H171-H171</f>
        <v>0</v>
      </c>
      <c r="J171">
        <f>POWER(2,-(I171+G171))</f>
        <v>0.21780816154801416</v>
      </c>
      <c r="K171">
        <f>POWER(2,-(I171-G171))</f>
        <v>4.59119618334209</v>
      </c>
      <c r="L171">
        <f>(J171+K171)/2</f>
        <v>2.4045021724450519</v>
      </c>
      <c r="M171">
        <f>K171-L171</f>
        <v>2.1866940108970381</v>
      </c>
      <c r="N171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490E-4E8C-6543-8063-474944E378D2}">
  <dimension ref="A1:N171"/>
  <sheetViews>
    <sheetView topLeftCell="A120" workbookViewId="0">
      <selection activeCell="M157" sqref="M157"/>
    </sheetView>
  </sheetViews>
  <sheetFormatPr baseColWidth="10" defaultRowHeight="15"/>
  <cols>
    <col min="1" max="1" width="13.83203125" customWidth="1"/>
  </cols>
  <sheetData>
    <row r="1" spans="1:13" ht="16">
      <c r="A1" s="5"/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</row>
    <row r="2" spans="1:13" ht="16">
      <c r="A2" s="14" t="s">
        <v>21</v>
      </c>
      <c r="B2" s="92">
        <v>1</v>
      </c>
      <c r="C2" s="92">
        <v>1</v>
      </c>
      <c r="D2" s="92">
        <v>1</v>
      </c>
      <c r="E2" s="17">
        <v>9</v>
      </c>
      <c r="F2" s="17">
        <v>9</v>
      </c>
      <c r="G2" s="17">
        <v>9</v>
      </c>
      <c r="H2" s="92">
        <v>17</v>
      </c>
      <c r="I2" s="92">
        <v>17</v>
      </c>
      <c r="J2" s="92">
        <v>17</v>
      </c>
      <c r="K2" s="92" t="s">
        <v>219</v>
      </c>
      <c r="L2" s="92" t="s">
        <v>219</v>
      </c>
      <c r="M2" s="92" t="s">
        <v>219</v>
      </c>
    </row>
    <row r="3" spans="1:13" ht="16">
      <c r="A3" s="14" t="s">
        <v>22</v>
      </c>
      <c r="B3" s="92">
        <v>2</v>
      </c>
      <c r="C3" s="92">
        <v>2</v>
      </c>
      <c r="D3" s="92">
        <v>2</v>
      </c>
      <c r="E3" s="17">
        <v>10</v>
      </c>
      <c r="F3" s="17">
        <v>10</v>
      </c>
      <c r="G3" s="17">
        <v>10</v>
      </c>
      <c r="H3" s="92">
        <v>18</v>
      </c>
      <c r="I3" s="92">
        <v>18</v>
      </c>
      <c r="J3" s="92">
        <v>18</v>
      </c>
      <c r="K3" s="89"/>
      <c r="L3" s="89"/>
      <c r="M3" s="89"/>
    </row>
    <row r="4" spans="1:13" ht="16">
      <c r="A4" s="14" t="s">
        <v>23</v>
      </c>
      <c r="B4" s="92">
        <v>3</v>
      </c>
      <c r="C4" s="92">
        <v>3</v>
      </c>
      <c r="D4" s="92">
        <v>3</v>
      </c>
      <c r="E4" s="17">
        <v>11</v>
      </c>
      <c r="F4" s="17">
        <v>11</v>
      </c>
      <c r="G4" s="17">
        <v>11</v>
      </c>
      <c r="H4" s="92">
        <v>19</v>
      </c>
      <c r="I4" s="92">
        <v>19</v>
      </c>
      <c r="J4" s="92">
        <v>19</v>
      </c>
      <c r="K4" s="89"/>
      <c r="L4" s="89"/>
      <c r="M4" s="89"/>
    </row>
    <row r="5" spans="1:13" ht="16">
      <c r="A5" s="14" t="s">
        <v>24</v>
      </c>
      <c r="B5" s="92">
        <v>4</v>
      </c>
      <c r="C5" s="92">
        <v>4</v>
      </c>
      <c r="D5" s="92">
        <v>4</v>
      </c>
      <c r="E5" s="17">
        <v>12</v>
      </c>
      <c r="F5" s="17">
        <v>12</v>
      </c>
      <c r="G5" s="17">
        <v>12</v>
      </c>
      <c r="H5" s="92">
        <v>20</v>
      </c>
      <c r="I5" s="92">
        <v>20</v>
      </c>
      <c r="J5" s="92">
        <v>20</v>
      </c>
      <c r="K5" s="89"/>
      <c r="L5" s="89"/>
      <c r="M5" s="89"/>
    </row>
    <row r="6" spans="1:13" ht="16">
      <c r="A6" s="14" t="s">
        <v>25</v>
      </c>
      <c r="B6" s="92">
        <v>5</v>
      </c>
      <c r="C6" s="92">
        <v>5</v>
      </c>
      <c r="D6" s="92">
        <v>5</v>
      </c>
      <c r="E6" s="17">
        <v>13</v>
      </c>
      <c r="F6" s="17">
        <v>13</v>
      </c>
      <c r="G6" s="17">
        <v>13</v>
      </c>
      <c r="H6" s="92">
        <v>21</v>
      </c>
      <c r="I6" s="92">
        <v>21</v>
      </c>
      <c r="J6" s="92">
        <v>21</v>
      </c>
      <c r="K6" s="89"/>
      <c r="L6" s="89"/>
      <c r="M6" s="89"/>
    </row>
    <row r="7" spans="1:13" ht="16">
      <c r="A7" s="14" t="s">
        <v>26</v>
      </c>
      <c r="B7" s="92">
        <v>6</v>
      </c>
      <c r="C7" s="92">
        <v>6</v>
      </c>
      <c r="D7" s="92">
        <v>6</v>
      </c>
      <c r="E7" s="17">
        <v>14</v>
      </c>
      <c r="F7" s="17">
        <v>14</v>
      </c>
      <c r="G7" s="17">
        <v>14</v>
      </c>
      <c r="H7" s="92">
        <v>22</v>
      </c>
      <c r="I7" s="92">
        <v>22</v>
      </c>
      <c r="J7" s="92">
        <v>22</v>
      </c>
      <c r="K7" s="89"/>
      <c r="L7" s="89"/>
      <c r="M7" s="89"/>
    </row>
    <row r="8" spans="1:13" ht="16">
      <c r="A8" s="14" t="s">
        <v>29</v>
      </c>
      <c r="B8" s="92">
        <v>7</v>
      </c>
      <c r="C8" s="92">
        <v>7</v>
      </c>
      <c r="D8" s="92">
        <v>7</v>
      </c>
      <c r="E8" s="17">
        <v>15</v>
      </c>
      <c r="F8" s="17">
        <v>15</v>
      </c>
      <c r="G8" s="17">
        <v>15</v>
      </c>
      <c r="H8" s="92">
        <v>23</v>
      </c>
      <c r="I8" s="92">
        <v>23</v>
      </c>
      <c r="J8" s="92">
        <v>23</v>
      </c>
      <c r="K8" s="89"/>
      <c r="L8" s="89"/>
      <c r="M8" s="89"/>
    </row>
    <row r="9" spans="1:13" ht="16">
      <c r="A9" s="14" t="s">
        <v>30</v>
      </c>
      <c r="B9" s="92">
        <v>8</v>
      </c>
      <c r="C9" s="92">
        <v>8</v>
      </c>
      <c r="D9" s="92">
        <v>8</v>
      </c>
      <c r="E9" s="17">
        <v>16</v>
      </c>
      <c r="F9" s="17">
        <v>16</v>
      </c>
      <c r="G9" s="17">
        <v>16</v>
      </c>
      <c r="H9" s="92">
        <v>24</v>
      </c>
      <c r="I9" s="92">
        <v>24</v>
      </c>
      <c r="J9" s="92">
        <v>24</v>
      </c>
      <c r="K9" s="89"/>
      <c r="L9" s="89"/>
      <c r="M9" s="89"/>
    </row>
    <row r="11" spans="1:13">
      <c r="A11" s="93" t="s">
        <v>333</v>
      </c>
      <c r="B11" s="94" t="s">
        <v>214</v>
      </c>
      <c r="C11" s="94" t="s">
        <v>220</v>
      </c>
      <c r="I11" s="90"/>
    </row>
    <row r="12" spans="1:13">
      <c r="A12" s="93" t="s">
        <v>222</v>
      </c>
      <c r="B12" s="94">
        <v>5</v>
      </c>
      <c r="C12" s="94">
        <f>B12*78</f>
        <v>390</v>
      </c>
      <c r="I12" s="90"/>
      <c r="J12" s="91"/>
      <c r="K12" s="91"/>
      <c r="L12" s="91"/>
      <c r="M12" s="90"/>
    </row>
    <row r="13" spans="1:13">
      <c r="A13" s="93" t="s">
        <v>334</v>
      </c>
      <c r="B13" s="94">
        <v>0.25</v>
      </c>
      <c r="C13" s="94">
        <f t="shared" ref="C13:C14" si="0">B13*78</f>
        <v>19.5</v>
      </c>
      <c r="I13" s="90"/>
    </row>
    <row r="14" spans="1:13">
      <c r="A14" s="95" t="s">
        <v>335</v>
      </c>
      <c r="B14" s="94">
        <v>0.25</v>
      </c>
      <c r="C14" s="94">
        <f t="shared" si="0"/>
        <v>19.5</v>
      </c>
      <c r="I14" s="90"/>
    </row>
    <row r="15" spans="1:13">
      <c r="A15" s="93" t="s">
        <v>217</v>
      </c>
      <c r="B15" s="94">
        <v>2.5</v>
      </c>
      <c r="C15" s="94">
        <f>B15*78</f>
        <v>195</v>
      </c>
      <c r="I15" s="90"/>
    </row>
    <row r="16" spans="1:13">
      <c r="A16" s="93" t="s">
        <v>218</v>
      </c>
      <c r="B16" s="94">
        <v>2</v>
      </c>
      <c r="C16" s="94"/>
      <c r="I16" s="90"/>
    </row>
    <row r="17" spans="1:9">
      <c r="E17" s="58"/>
      <c r="F17" s="58"/>
    </row>
    <row r="18" spans="1:9">
      <c r="E18" s="58"/>
      <c r="F18" s="58"/>
    </row>
    <row r="19" spans="1:9">
      <c r="E19" s="58"/>
      <c r="F19" s="58"/>
    </row>
    <row r="20" spans="1:9">
      <c r="D20" t="s">
        <v>224</v>
      </c>
      <c r="E20" s="90" t="s">
        <v>225</v>
      </c>
      <c r="F20" s="58"/>
    </row>
    <row r="21" spans="1:9">
      <c r="A21" s="96" t="s">
        <v>226</v>
      </c>
      <c r="B21" s="92">
        <v>1</v>
      </c>
      <c r="C21" s="97">
        <v>32.840000000000003</v>
      </c>
      <c r="D21" s="98">
        <f>AVERAGE(C21:C23)</f>
        <v>32.844999999999999</v>
      </c>
      <c r="E21" s="86">
        <f>STDEV(C21:C23)</f>
        <v>7.0710678118640685E-3</v>
      </c>
      <c r="F21" s="58"/>
      <c r="G21" s="97">
        <v>32.840000000000003</v>
      </c>
    </row>
    <row r="22" spans="1:9">
      <c r="A22" s="96" t="s">
        <v>227</v>
      </c>
      <c r="B22" s="92">
        <v>1</v>
      </c>
      <c r="C22" s="97">
        <v>32.85</v>
      </c>
      <c r="D22" s="58"/>
      <c r="E22" s="58"/>
      <c r="F22" s="58"/>
      <c r="G22" s="97">
        <v>32.85</v>
      </c>
    </row>
    <row r="23" spans="1:9">
      <c r="A23" s="96" t="s">
        <v>228</v>
      </c>
      <c r="B23" s="92">
        <v>1</v>
      </c>
      <c r="C23" s="97"/>
      <c r="D23" s="96"/>
      <c r="E23" s="100"/>
      <c r="F23" s="100"/>
      <c r="G23" s="97">
        <v>32.130000000000003</v>
      </c>
      <c r="H23" s="96"/>
      <c r="I23" s="96"/>
    </row>
    <row r="24" spans="1:9">
      <c r="A24" s="96" t="s">
        <v>230</v>
      </c>
      <c r="B24" s="17">
        <v>9</v>
      </c>
      <c r="C24" s="96" t="s">
        <v>229</v>
      </c>
      <c r="D24" s="98">
        <f>AVERAGE(C24:C26)</f>
        <v>30.115000000000002</v>
      </c>
      <c r="E24" s="86">
        <f>STDEV(C24:C26)</f>
        <v>1.0394469683442265</v>
      </c>
      <c r="F24" s="100"/>
      <c r="G24" s="96" t="s">
        <v>229</v>
      </c>
    </row>
    <row r="25" spans="1:9">
      <c r="A25" s="96" t="s">
        <v>231</v>
      </c>
      <c r="B25" s="17">
        <v>9</v>
      </c>
      <c r="C25" s="97">
        <v>29.38</v>
      </c>
      <c r="D25" s="97"/>
      <c r="E25" s="98"/>
      <c r="F25" s="98"/>
      <c r="G25" s="97">
        <v>29.38</v>
      </c>
    </row>
    <row r="26" spans="1:9">
      <c r="A26" s="96" t="s">
        <v>232</v>
      </c>
      <c r="B26" s="17">
        <v>9</v>
      </c>
      <c r="C26" s="97">
        <v>30.85</v>
      </c>
      <c r="D26" s="97"/>
      <c r="E26" s="98"/>
      <c r="F26" s="98"/>
      <c r="G26" s="97">
        <v>30.85</v>
      </c>
    </row>
    <row r="27" spans="1:9">
      <c r="A27" s="96" t="s">
        <v>233</v>
      </c>
      <c r="B27" s="92">
        <v>17</v>
      </c>
      <c r="C27" s="97">
        <v>21.71</v>
      </c>
      <c r="D27" s="98">
        <f>AVERAGE(C27:C29)</f>
        <v>21.675000000000001</v>
      </c>
      <c r="E27" s="86">
        <f>STDEV(C27:C29)</f>
        <v>4.9497474683058526E-2</v>
      </c>
      <c r="F27" s="98"/>
      <c r="G27" s="97">
        <v>21.71</v>
      </c>
    </row>
    <row r="28" spans="1:9">
      <c r="A28" s="96" t="s">
        <v>234</v>
      </c>
      <c r="B28" s="92">
        <v>17</v>
      </c>
      <c r="C28" s="97"/>
      <c r="D28" s="97"/>
      <c r="E28" s="98"/>
      <c r="F28" s="98"/>
      <c r="G28" s="97">
        <v>22.22</v>
      </c>
    </row>
    <row r="29" spans="1:9">
      <c r="A29" s="96" t="s">
        <v>235</v>
      </c>
      <c r="B29" s="92">
        <v>17</v>
      </c>
      <c r="C29" s="97">
        <v>21.64</v>
      </c>
      <c r="D29" s="97"/>
      <c r="E29" s="98"/>
      <c r="F29" s="98"/>
      <c r="G29" s="97">
        <v>21.64</v>
      </c>
    </row>
    <row r="30" spans="1:9">
      <c r="A30" s="96" t="s">
        <v>236</v>
      </c>
      <c r="B30" s="92" t="s">
        <v>219</v>
      </c>
      <c r="C30" s="96" t="s">
        <v>229</v>
      </c>
      <c r="D30" s="98" t="e">
        <f>AVERAGE(C30:C32)</f>
        <v>#DIV/0!</v>
      </c>
      <c r="E30" s="58" t="e">
        <f>STDEV(C30:C32)</f>
        <v>#DIV/0!</v>
      </c>
      <c r="F30" s="98"/>
      <c r="G30" s="96" t="s">
        <v>229</v>
      </c>
    </row>
    <row r="31" spans="1:9">
      <c r="A31" s="96" t="s">
        <v>237</v>
      </c>
      <c r="B31" s="92" t="s">
        <v>219</v>
      </c>
      <c r="C31" s="96" t="s">
        <v>229</v>
      </c>
      <c r="D31" s="97"/>
      <c r="E31" s="98"/>
      <c r="F31" s="98"/>
      <c r="G31" s="96" t="s">
        <v>229</v>
      </c>
    </row>
    <row r="32" spans="1:9">
      <c r="A32" s="96" t="s">
        <v>238</v>
      </c>
      <c r="B32" s="92" t="s">
        <v>219</v>
      </c>
      <c r="C32" s="96" t="s">
        <v>229</v>
      </c>
      <c r="D32" s="97"/>
      <c r="E32" s="98"/>
      <c r="F32" s="98"/>
      <c r="G32" s="96" t="s">
        <v>229</v>
      </c>
    </row>
    <row r="33" spans="1:7">
      <c r="A33" s="96" t="s">
        <v>239</v>
      </c>
      <c r="B33" s="92">
        <v>2</v>
      </c>
      <c r="C33" s="97"/>
      <c r="D33" s="98">
        <f>AVERAGE(C33:C35)</f>
        <v>31.59</v>
      </c>
      <c r="E33" s="86">
        <f>STDEV(C33:C35)</f>
        <v>0.31112698372207931</v>
      </c>
      <c r="F33" s="98"/>
      <c r="G33" s="97">
        <v>32.979999999999997</v>
      </c>
    </row>
    <row r="34" spans="1:7">
      <c r="A34" s="96" t="s">
        <v>240</v>
      </c>
      <c r="B34" s="92">
        <v>2</v>
      </c>
      <c r="C34" s="97">
        <v>31.81</v>
      </c>
      <c r="D34" s="97"/>
      <c r="E34" s="98"/>
      <c r="F34" s="98"/>
      <c r="G34" s="97">
        <v>31.81</v>
      </c>
    </row>
    <row r="35" spans="1:7">
      <c r="A35" s="96" t="s">
        <v>241</v>
      </c>
      <c r="B35" s="92">
        <v>2</v>
      </c>
      <c r="C35" s="97">
        <v>31.37</v>
      </c>
      <c r="D35" s="97"/>
      <c r="E35" s="98"/>
      <c r="F35" s="98"/>
      <c r="G35" s="97">
        <v>31.37</v>
      </c>
    </row>
    <row r="36" spans="1:7">
      <c r="A36" s="96" t="s">
        <v>242</v>
      </c>
      <c r="B36" s="17">
        <v>10</v>
      </c>
      <c r="C36" s="97"/>
      <c r="D36" s="98">
        <f>AVERAGE(C36:C38)</f>
        <v>23.564999999999998</v>
      </c>
      <c r="E36" s="86">
        <f>STDEV(C36:C38)</f>
        <v>0.12020815280171177</v>
      </c>
      <c r="F36" s="100"/>
      <c r="G36" s="97">
        <v>24.76</v>
      </c>
    </row>
    <row r="37" spans="1:7">
      <c r="A37" s="96" t="s">
        <v>243</v>
      </c>
      <c r="B37" s="17">
        <v>10</v>
      </c>
      <c r="C37" s="97">
        <v>23.48</v>
      </c>
      <c r="D37" s="97"/>
      <c r="E37" s="98"/>
      <c r="F37" s="98"/>
      <c r="G37" s="97">
        <v>23.48</v>
      </c>
    </row>
    <row r="38" spans="1:7">
      <c r="A38" s="96" t="s">
        <v>244</v>
      </c>
      <c r="B38" s="17">
        <v>10</v>
      </c>
      <c r="C38" s="97">
        <v>23.65</v>
      </c>
      <c r="D38" s="97"/>
      <c r="E38" s="98"/>
      <c r="F38" s="98"/>
      <c r="G38" s="97">
        <v>23.65</v>
      </c>
    </row>
    <row r="39" spans="1:7">
      <c r="A39" s="96" t="s">
        <v>245</v>
      </c>
      <c r="B39" s="92">
        <v>18</v>
      </c>
      <c r="C39" s="97">
        <v>20.81</v>
      </c>
      <c r="D39" s="98">
        <f>AVERAGE(C39:C41)</f>
        <v>21.00333333333333</v>
      </c>
      <c r="E39" s="58">
        <f>STDEV(C39:C41)</f>
        <v>0.25324559884296771</v>
      </c>
      <c r="F39" s="98"/>
      <c r="G39" s="97">
        <v>20.81</v>
      </c>
    </row>
    <row r="40" spans="1:7">
      <c r="A40" s="96" t="s">
        <v>246</v>
      </c>
      <c r="B40" s="92">
        <v>18</v>
      </c>
      <c r="C40" s="97">
        <v>21.29</v>
      </c>
      <c r="D40" s="97"/>
      <c r="E40" s="98"/>
      <c r="F40" s="98"/>
      <c r="G40" s="97">
        <v>21.29</v>
      </c>
    </row>
    <row r="41" spans="1:7">
      <c r="A41" s="96" t="s">
        <v>247</v>
      </c>
      <c r="B41" s="92">
        <v>18</v>
      </c>
      <c r="C41" s="97">
        <v>20.91</v>
      </c>
      <c r="D41" s="97"/>
      <c r="E41" s="98"/>
      <c r="F41" s="98"/>
      <c r="G41" s="97">
        <v>20.91</v>
      </c>
    </row>
    <row r="42" spans="1:7">
      <c r="A42" s="96" t="s">
        <v>248</v>
      </c>
      <c r="B42" s="3"/>
      <c r="C42" s="96" t="s">
        <v>229</v>
      </c>
      <c r="D42" s="97"/>
      <c r="E42" s="98"/>
      <c r="F42" s="98"/>
      <c r="G42" s="96" t="s">
        <v>229</v>
      </c>
    </row>
    <row r="43" spans="1:7">
      <c r="A43" s="96" t="s">
        <v>249</v>
      </c>
      <c r="B43" s="3"/>
      <c r="C43" s="96" t="s">
        <v>229</v>
      </c>
      <c r="D43" s="97"/>
      <c r="E43" s="98"/>
      <c r="F43" s="98"/>
      <c r="G43" s="96" t="s">
        <v>229</v>
      </c>
    </row>
    <row r="44" spans="1:7">
      <c r="A44" s="96" t="s">
        <v>250</v>
      </c>
      <c r="B44" s="3"/>
      <c r="C44" s="96" t="s">
        <v>229</v>
      </c>
      <c r="D44" s="97"/>
      <c r="E44" s="98"/>
      <c r="F44" s="98"/>
      <c r="G44" s="96" t="s">
        <v>229</v>
      </c>
    </row>
    <row r="45" spans="1:7">
      <c r="A45" s="96" t="s">
        <v>251</v>
      </c>
      <c r="B45" s="92">
        <v>3</v>
      </c>
      <c r="C45" s="96" t="s">
        <v>229</v>
      </c>
      <c r="D45" s="98" t="e">
        <f>AVERAGE(C45:C47)</f>
        <v>#DIV/0!</v>
      </c>
      <c r="E45" s="58" t="e">
        <f>STDEV(C45:C47)</f>
        <v>#DIV/0!</v>
      </c>
      <c r="F45" s="98"/>
      <c r="G45" s="96" t="s">
        <v>229</v>
      </c>
    </row>
    <row r="46" spans="1:7">
      <c r="A46" s="96" t="s">
        <v>252</v>
      </c>
      <c r="B46" s="92">
        <v>3</v>
      </c>
      <c r="C46" s="96" t="s">
        <v>229</v>
      </c>
      <c r="D46" s="97"/>
      <c r="E46" s="98"/>
      <c r="F46" s="98"/>
      <c r="G46" s="96" t="s">
        <v>229</v>
      </c>
    </row>
    <row r="47" spans="1:7">
      <c r="A47" s="96" t="s">
        <v>253</v>
      </c>
      <c r="B47" s="92">
        <v>3</v>
      </c>
      <c r="C47" s="96" t="s">
        <v>229</v>
      </c>
      <c r="D47" s="96"/>
      <c r="E47" s="100"/>
      <c r="F47" s="100"/>
      <c r="G47" s="96" t="s">
        <v>229</v>
      </c>
    </row>
    <row r="48" spans="1:7">
      <c r="A48" s="96" t="s">
        <v>254</v>
      </c>
      <c r="B48" s="17">
        <v>11</v>
      </c>
      <c r="C48" s="97">
        <v>22.06</v>
      </c>
      <c r="D48" s="98">
        <f>AVERAGE(C48:C50)</f>
        <v>22.243333333333329</v>
      </c>
      <c r="E48" s="58">
        <f>STDEV(C48:C50)</f>
        <v>0.24378952670968779</v>
      </c>
      <c r="F48" s="100"/>
      <c r="G48" s="97">
        <v>22.06</v>
      </c>
    </row>
    <row r="49" spans="1:7">
      <c r="A49" s="96" t="s">
        <v>255</v>
      </c>
      <c r="B49" s="17">
        <v>11</v>
      </c>
      <c r="C49" s="97">
        <v>22.52</v>
      </c>
      <c r="D49" s="97"/>
      <c r="E49" s="98"/>
      <c r="F49" s="98"/>
      <c r="G49" s="97">
        <v>22.52</v>
      </c>
    </row>
    <row r="50" spans="1:7">
      <c r="A50" s="96" t="s">
        <v>256</v>
      </c>
      <c r="B50" s="17">
        <v>11</v>
      </c>
      <c r="C50" s="97">
        <v>22.15</v>
      </c>
      <c r="D50" s="97"/>
      <c r="E50" s="98"/>
      <c r="F50" s="98"/>
      <c r="G50" s="97">
        <v>22.15</v>
      </c>
    </row>
    <row r="51" spans="1:7">
      <c r="A51" s="96" t="s">
        <v>257</v>
      </c>
      <c r="B51" s="92">
        <v>19</v>
      </c>
      <c r="C51" s="97">
        <v>26.89</v>
      </c>
      <c r="D51" s="98">
        <f>AVERAGE(C51:C53)</f>
        <v>26.954999999999998</v>
      </c>
      <c r="E51" s="86">
        <f>STDEV(C51:C53)</f>
        <v>9.1923881554250478E-2</v>
      </c>
      <c r="F51" s="100"/>
      <c r="G51" s="97">
        <v>26.89</v>
      </c>
    </row>
    <row r="52" spans="1:7">
      <c r="A52" s="96" t="s">
        <v>258</v>
      </c>
      <c r="B52" s="92">
        <v>19</v>
      </c>
      <c r="C52" s="97"/>
      <c r="D52" s="96"/>
      <c r="E52" s="100"/>
      <c r="F52" s="100"/>
      <c r="G52" s="97">
        <v>31.41</v>
      </c>
    </row>
    <row r="53" spans="1:7">
      <c r="A53" s="96" t="s">
        <v>259</v>
      </c>
      <c r="B53" s="92">
        <v>19</v>
      </c>
      <c r="C53" s="97">
        <v>27.02</v>
      </c>
      <c r="D53" s="97"/>
      <c r="E53" s="98"/>
      <c r="F53" s="98"/>
      <c r="G53" s="97">
        <v>27.02</v>
      </c>
    </row>
    <row r="54" spans="1:7">
      <c r="A54" s="96" t="s">
        <v>260</v>
      </c>
      <c r="B54" s="3"/>
      <c r="C54" s="96" t="s">
        <v>229</v>
      </c>
      <c r="D54" s="97"/>
      <c r="E54" s="98"/>
      <c r="F54" s="98"/>
      <c r="G54" s="96" t="s">
        <v>229</v>
      </c>
    </row>
    <row r="55" spans="1:7">
      <c r="A55" s="96" t="s">
        <v>261</v>
      </c>
      <c r="B55" s="3"/>
      <c r="C55" s="96" t="s">
        <v>229</v>
      </c>
      <c r="D55" s="97"/>
      <c r="E55" s="98"/>
      <c r="F55" s="98"/>
      <c r="G55" s="96" t="s">
        <v>229</v>
      </c>
    </row>
    <row r="56" spans="1:7">
      <c r="A56" s="96" t="s">
        <v>262</v>
      </c>
      <c r="B56" s="3"/>
      <c r="C56" s="96" t="s">
        <v>229</v>
      </c>
      <c r="D56" s="97"/>
      <c r="E56" s="98"/>
      <c r="F56" s="98"/>
      <c r="G56" s="96" t="s">
        <v>229</v>
      </c>
    </row>
    <row r="57" spans="1:7">
      <c r="A57" s="96" t="s">
        <v>263</v>
      </c>
      <c r="B57" s="92">
        <v>4</v>
      </c>
      <c r="C57" s="97">
        <v>27.62</v>
      </c>
      <c r="D57" s="98">
        <f>AVERAGE(C57:C59)</f>
        <v>27.365000000000002</v>
      </c>
      <c r="E57" s="86">
        <f>STDEV(C57:C59)</f>
        <v>0.36062445840514029</v>
      </c>
      <c r="F57" s="98"/>
      <c r="G57" s="97">
        <v>27.62</v>
      </c>
    </row>
    <row r="58" spans="1:7">
      <c r="A58" s="96" t="s">
        <v>264</v>
      </c>
      <c r="B58" s="92">
        <v>4</v>
      </c>
      <c r="C58" s="97">
        <v>27.11</v>
      </c>
      <c r="D58" s="97"/>
      <c r="E58" s="98"/>
      <c r="F58" s="98"/>
      <c r="G58" s="97">
        <v>27.11</v>
      </c>
    </row>
    <row r="59" spans="1:7">
      <c r="A59" s="96" t="s">
        <v>265</v>
      </c>
      <c r="B59" s="92">
        <v>4</v>
      </c>
      <c r="C59" s="97"/>
      <c r="D59" s="96"/>
      <c r="E59" s="100"/>
      <c r="F59" s="100"/>
      <c r="G59" s="97">
        <v>26.02</v>
      </c>
    </row>
    <row r="60" spans="1:7">
      <c r="A60" s="96" t="s">
        <v>266</v>
      </c>
      <c r="B60" s="17">
        <v>12</v>
      </c>
      <c r="C60" s="97">
        <v>23.25</v>
      </c>
      <c r="D60" s="98">
        <f>AVERAGE(C60:C62)</f>
        <v>23.255000000000003</v>
      </c>
      <c r="E60" s="86">
        <f>STDEV(C60:C62)</f>
        <v>7.0710678118665812E-3</v>
      </c>
      <c r="F60" s="100"/>
      <c r="G60" s="97">
        <v>23.25</v>
      </c>
    </row>
    <row r="61" spans="1:7">
      <c r="A61" s="96" t="s">
        <v>267</v>
      </c>
      <c r="B61" s="17">
        <v>12</v>
      </c>
      <c r="C61" s="97">
        <v>23.26</v>
      </c>
      <c r="D61" s="97"/>
      <c r="E61" s="98"/>
      <c r="F61" s="98"/>
      <c r="G61" s="97">
        <v>23.26</v>
      </c>
    </row>
    <row r="62" spans="1:7">
      <c r="A62" s="96" t="s">
        <v>268</v>
      </c>
      <c r="B62" s="17">
        <v>12</v>
      </c>
      <c r="C62" s="97"/>
      <c r="D62" s="97"/>
      <c r="E62" s="98"/>
      <c r="F62" s="98"/>
      <c r="G62" s="97">
        <v>24.71</v>
      </c>
    </row>
    <row r="63" spans="1:7">
      <c r="A63" s="96" t="s">
        <v>269</v>
      </c>
      <c r="B63" s="92">
        <v>20</v>
      </c>
      <c r="C63" s="97">
        <v>26</v>
      </c>
      <c r="D63" s="98">
        <f>AVERAGE(C63:C65)</f>
        <v>26.169999999999998</v>
      </c>
      <c r="E63" s="58">
        <f>STDEV(C63:C65)</f>
        <v>0.26057628441590719</v>
      </c>
      <c r="F63" s="100"/>
      <c r="G63" s="97">
        <v>26</v>
      </c>
    </row>
    <row r="64" spans="1:7">
      <c r="A64" s="96" t="s">
        <v>270</v>
      </c>
      <c r="B64" s="92">
        <v>20</v>
      </c>
      <c r="C64" s="97">
        <v>26.47</v>
      </c>
      <c r="D64" s="96"/>
      <c r="E64" s="100"/>
      <c r="F64" s="100"/>
      <c r="G64" s="97">
        <v>26.47</v>
      </c>
    </row>
    <row r="65" spans="1:7">
      <c r="A65" s="96" t="s">
        <v>271</v>
      </c>
      <c r="B65" s="92">
        <v>20</v>
      </c>
      <c r="C65" s="97">
        <v>26.04</v>
      </c>
      <c r="D65" s="97"/>
      <c r="E65" s="98"/>
      <c r="F65" s="98"/>
      <c r="G65" s="97">
        <v>26.04</v>
      </c>
    </row>
    <row r="66" spans="1:7">
      <c r="A66" s="96" t="s">
        <v>272</v>
      </c>
      <c r="B66" s="3"/>
      <c r="C66" s="96" t="s">
        <v>229</v>
      </c>
      <c r="D66" s="97"/>
      <c r="E66" s="98"/>
      <c r="F66" s="98"/>
      <c r="G66" s="96" t="s">
        <v>229</v>
      </c>
    </row>
    <row r="67" spans="1:7">
      <c r="A67" s="96" t="s">
        <v>273</v>
      </c>
      <c r="B67" s="3"/>
      <c r="C67" s="96" t="s">
        <v>229</v>
      </c>
      <c r="D67" s="97"/>
      <c r="E67" s="98"/>
      <c r="F67" s="98"/>
      <c r="G67" s="96" t="s">
        <v>229</v>
      </c>
    </row>
    <row r="68" spans="1:7">
      <c r="A68" s="96" t="s">
        <v>274</v>
      </c>
      <c r="B68" s="3"/>
      <c r="C68" s="96" t="s">
        <v>229</v>
      </c>
      <c r="D68" s="97"/>
      <c r="E68" s="98"/>
      <c r="F68" s="98"/>
      <c r="G68" s="96" t="s">
        <v>229</v>
      </c>
    </row>
    <row r="69" spans="1:7">
      <c r="A69" s="96" t="s">
        <v>275</v>
      </c>
      <c r="B69" s="92">
        <v>5</v>
      </c>
      <c r="C69" s="97">
        <v>23.7</v>
      </c>
      <c r="D69" s="98">
        <f>AVERAGE(C69:C71)</f>
        <v>23.734999999999999</v>
      </c>
      <c r="E69" s="86">
        <f>STDEV(C69:C71)</f>
        <v>4.9497474683058526E-2</v>
      </c>
      <c r="F69" s="98"/>
      <c r="G69" s="97">
        <v>23.7</v>
      </c>
    </row>
    <row r="70" spans="1:7">
      <c r="A70" s="96" t="s">
        <v>276</v>
      </c>
      <c r="B70" s="92">
        <v>5</v>
      </c>
      <c r="C70" s="97">
        <v>23.77</v>
      </c>
      <c r="D70" s="97"/>
      <c r="E70" s="98"/>
      <c r="F70" s="98"/>
      <c r="G70" s="97">
        <v>23.77</v>
      </c>
    </row>
    <row r="71" spans="1:7">
      <c r="A71" s="96" t="s">
        <v>277</v>
      </c>
      <c r="B71" s="92">
        <v>5</v>
      </c>
      <c r="C71" s="97"/>
      <c r="D71" s="97"/>
      <c r="E71" s="98"/>
      <c r="F71" s="98"/>
      <c r="G71" s="97">
        <v>22.94</v>
      </c>
    </row>
    <row r="72" spans="1:7">
      <c r="A72" s="96" t="s">
        <v>278</v>
      </c>
      <c r="B72" s="17">
        <v>13</v>
      </c>
      <c r="C72" s="97">
        <v>28.19</v>
      </c>
      <c r="D72" s="98">
        <f>AVERAGE(C72:C74)</f>
        <v>28.403333333333336</v>
      </c>
      <c r="E72" s="58">
        <f>STDEV(C72:C74)</f>
        <v>0.29501412395567167</v>
      </c>
      <c r="F72" s="98"/>
      <c r="G72" s="97">
        <v>28.19</v>
      </c>
    </row>
    <row r="73" spans="1:7">
      <c r="A73" s="96" t="s">
        <v>279</v>
      </c>
      <c r="B73" s="17">
        <v>13</v>
      </c>
      <c r="C73" s="97">
        <v>28.74</v>
      </c>
      <c r="D73" s="97"/>
      <c r="E73" s="98"/>
      <c r="F73" s="98"/>
      <c r="G73" s="97">
        <v>28.74</v>
      </c>
    </row>
    <row r="74" spans="1:7">
      <c r="A74" s="96" t="s">
        <v>280</v>
      </c>
      <c r="B74" s="17">
        <v>13</v>
      </c>
      <c r="C74" s="97">
        <v>28.28</v>
      </c>
      <c r="D74" s="97"/>
      <c r="E74" s="98"/>
      <c r="F74" s="98"/>
      <c r="G74" s="97">
        <v>28.28</v>
      </c>
    </row>
    <row r="75" spans="1:7">
      <c r="A75" s="96" t="s">
        <v>281</v>
      </c>
      <c r="B75" s="92">
        <v>21</v>
      </c>
      <c r="C75" s="97">
        <v>26.97</v>
      </c>
      <c r="D75" s="98">
        <f>AVERAGE(C75:C77)</f>
        <v>26.886666666666667</v>
      </c>
      <c r="E75" s="58">
        <f>STDEV(C75:C77)</f>
        <v>7.2341781380701381E-2</v>
      </c>
      <c r="F75" s="100"/>
      <c r="G75" s="97">
        <v>26.97</v>
      </c>
    </row>
    <row r="76" spans="1:7">
      <c r="A76" s="96" t="s">
        <v>282</v>
      </c>
      <c r="B76" s="92">
        <v>21</v>
      </c>
      <c r="C76" s="97">
        <v>26.85</v>
      </c>
      <c r="D76" s="96"/>
      <c r="E76" s="100"/>
      <c r="F76" s="100"/>
      <c r="G76" s="97">
        <v>26.85</v>
      </c>
    </row>
    <row r="77" spans="1:7">
      <c r="A77" s="96" t="s">
        <v>283</v>
      </c>
      <c r="B77" s="92">
        <v>21</v>
      </c>
      <c r="C77" s="97">
        <v>26.84</v>
      </c>
      <c r="D77" s="96"/>
      <c r="E77" s="100"/>
      <c r="F77" s="100"/>
      <c r="G77" s="97">
        <v>26.84</v>
      </c>
    </row>
    <row r="78" spans="1:7" ht="16">
      <c r="A78" s="96" t="s">
        <v>284</v>
      </c>
      <c r="B78" s="99"/>
      <c r="C78" s="96" t="s">
        <v>229</v>
      </c>
      <c r="D78" s="96"/>
      <c r="E78" s="100"/>
      <c r="F78" s="100"/>
      <c r="G78" s="96" t="s">
        <v>229</v>
      </c>
    </row>
    <row r="79" spans="1:7" ht="16">
      <c r="A79" s="96" t="s">
        <v>285</v>
      </c>
      <c r="B79" s="99"/>
      <c r="C79" s="96" t="s">
        <v>229</v>
      </c>
      <c r="D79" s="96"/>
      <c r="E79" s="100"/>
      <c r="F79" s="100"/>
      <c r="G79" s="96" t="s">
        <v>229</v>
      </c>
    </row>
    <row r="80" spans="1:7" ht="16">
      <c r="A80" s="96" t="s">
        <v>286</v>
      </c>
      <c r="B80" s="99"/>
      <c r="C80" s="96" t="s">
        <v>229</v>
      </c>
      <c r="D80" s="96"/>
      <c r="E80" s="100"/>
      <c r="F80" s="100"/>
      <c r="G80" s="96" t="s">
        <v>229</v>
      </c>
    </row>
    <row r="81" spans="1:7">
      <c r="A81" s="96" t="s">
        <v>287</v>
      </c>
      <c r="B81" s="92">
        <v>6</v>
      </c>
      <c r="C81" s="97">
        <v>23.37</v>
      </c>
      <c r="D81" s="98">
        <f>AVERAGE(C81:C83)</f>
        <v>23.046666666666667</v>
      </c>
      <c r="E81" s="58">
        <f>STDEV(C81:C83)</f>
        <v>0.2926317367158483</v>
      </c>
      <c r="F81" s="98"/>
      <c r="G81" s="97">
        <v>23.37</v>
      </c>
    </row>
    <row r="82" spans="1:7">
      <c r="A82" s="96" t="s">
        <v>288</v>
      </c>
      <c r="B82" s="92">
        <v>6</v>
      </c>
      <c r="C82" s="97">
        <v>22.97</v>
      </c>
      <c r="D82" s="97"/>
      <c r="E82" s="98"/>
      <c r="F82" s="98"/>
      <c r="G82" s="97">
        <v>22.97</v>
      </c>
    </row>
    <row r="83" spans="1:7">
      <c r="A83" s="96" t="s">
        <v>289</v>
      </c>
      <c r="B83" s="92">
        <v>6</v>
      </c>
      <c r="C83" s="97">
        <v>22.8</v>
      </c>
      <c r="D83" s="97"/>
      <c r="E83" s="98"/>
      <c r="F83" s="98"/>
      <c r="G83" s="97">
        <v>22.8</v>
      </c>
    </row>
    <row r="84" spans="1:7">
      <c r="A84" s="96" t="s">
        <v>290</v>
      </c>
      <c r="B84" s="17">
        <v>14</v>
      </c>
      <c r="C84" s="97">
        <v>27.08</v>
      </c>
      <c r="D84" s="98">
        <f>AVERAGE(C84:C86)</f>
        <v>27.04</v>
      </c>
      <c r="E84" s="86">
        <f>STDEV(C84:C86)</f>
        <v>5.6568542494922595E-2</v>
      </c>
      <c r="F84" s="98"/>
      <c r="G84" s="97">
        <v>27.08</v>
      </c>
    </row>
    <row r="85" spans="1:7">
      <c r="A85" s="96" t="s">
        <v>291</v>
      </c>
      <c r="B85" s="17">
        <v>14</v>
      </c>
      <c r="C85" s="97">
        <v>27</v>
      </c>
      <c r="D85" s="97"/>
      <c r="E85" s="98"/>
      <c r="F85" s="98"/>
      <c r="G85" s="97">
        <v>27</v>
      </c>
    </row>
    <row r="86" spans="1:7">
      <c r="A86" s="96" t="s">
        <v>292</v>
      </c>
      <c r="B86" s="17">
        <v>14</v>
      </c>
      <c r="C86" s="97"/>
      <c r="D86" s="97"/>
      <c r="E86" s="98"/>
      <c r="F86" s="98"/>
      <c r="G86" s="97">
        <v>28.19</v>
      </c>
    </row>
    <row r="87" spans="1:7">
      <c r="A87" s="96" t="s">
        <v>293</v>
      </c>
      <c r="B87" s="92">
        <v>22</v>
      </c>
      <c r="C87" s="97">
        <v>21.71</v>
      </c>
      <c r="D87" s="98">
        <f>AVERAGE(C87:C89)</f>
        <v>21.76</v>
      </c>
      <c r="E87" s="58">
        <f>STDEV(C87:C89)</f>
        <v>0.2291287847477933</v>
      </c>
      <c r="F87" s="98"/>
      <c r="G87" s="97">
        <v>21.71</v>
      </c>
    </row>
    <row r="88" spans="1:7">
      <c r="A88" s="96" t="s">
        <v>294</v>
      </c>
      <c r="B88" s="92">
        <v>22</v>
      </c>
      <c r="C88" s="97">
        <v>21.56</v>
      </c>
      <c r="D88" s="97"/>
      <c r="E88" s="98"/>
      <c r="F88" s="98"/>
      <c r="G88" s="97">
        <v>21.56</v>
      </c>
    </row>
    <row r="89" spans="1:7">
      <c r="A89" s="96" t="s">
        <v>295</v>
      </c>
      <c r="B89" s="92">
        <v>22</v>
      </c>
      <c r="C89" s="97">
        <v>22.01</v>
      </c>
      <c r="D89" s="96"/>
      <c r="E89" s="100"/>
      <c r="F89" s="100"/>
      <c r="G89" s="97">
        <v>22.01</v>
      </c>
    </row>
    <row r="90" spans="1:7" ht="16">
      <c r="A90" s="96" t="s">
        <v>296</v>
      </c>
      <c r="B90" s="99"/>
      <c r="C90" s="96" t="s">
        <v>229</v>
      </c>
      <c r="D90" s="96"/>
      <c r="E90" s="100"/>
      <c r="F90" s="100"/>
      <c r="G90" s="96" t="s">
        <v>229</v>
      </c>
    </row>
    <row r="91" spans="1:7" ht="16">
      <c r="A91" s="96" t="s">
        <v>297</v>
      </c>
      <c r="B91" s="99"/>
      <c r="C91" s="96" t="s">
        <v>229</v>
      </c>
      <c r="D91" s="96"/>
      <c r="E91" s="100"/>
      <c r="F91" s="100"/>
      <c r="G91" s="96" t="s">
        <v>229</v>
      </c>
    </row>
    <row r="92" spans="1:7" ht="16">
      <c r="A92" s="96" t="s">
        <v>298</v>
      </c>
      <c r="B92" s="99"/>
      <c r="C92" s="96" t="s">
        <v>229</v>
      </c>
      <c r="D92" s="96"/>
      <c r="E92" s="100"/>
      <c r="F92" s="100"/>
      <c r="G92" s="96" t="s">
        <v>229</v>
      </c>
    </row>
    <row r="93" spans="1:7">
      <c r="A93" s="96" t="s">
        <v>299</v>
      </c>
      <c r="B93" s="92">
        <v>7</v>
      </c>
      <c r="C93" s="97">
        <v>30.58</v>
      </c>
      <c r="D93" s="98">
        <f>AVERAGE(C93:C95)</f>
        <v>30.323333333333334</v>
      </c>
      <c r="E93" s="58">
        <f>STDEV(C93:C95)</f>
        <v>0.25026652459594617</v>
      </c>
      <c r="F93" s="98"/>
      <c r="G93" s="97">
        <v>30.58</v>
      </c>
    </row>
    <row r="94" spans="1:7">
      <c r="A94" s="96" t="s">
        <v>300</v>
      </c>
      <c r="B94" s="92">
        <v>7</v>
      </c>
      <c r="C94" s="97">
        <v>30.31</v>
      </c>
      <c r="D94" s="97"/>
      <c r="E94" s="98"/>
      <c r="F94" s="98"/>
      <c r="G94" s="97">
        <v>30.31</v>
      </c>
    </row>
    <row r="95" spans="1:7">
      <c r="A95" s="96" t="s">
        <v>301</v>
      </c>
      <c r="B95" s="92">
        <v>7</v>
      </c>
      <c r="C95" s="97">
        <v>30.08</v>
      </c>
      <c r="D95" s="97"/>
      <c r="E95" s="98"/>
      <c r="F95" s="98"/>
      <c r="G95" s="97">
        <v>30.08</v>
      </c>
    </row>
    <row r="96" spans="1:7">
      <c r="A96" s="96" t="s">
        <v>302</v>
      </c>
      <c r="B96" s="17">
        <v>15</v>
      </c>
      <c r="C96" s="97">
        <v>27.89</v>
      </c>
      <c r="D96" s="98">
        <f>AVERAGE(C96:C98)</f>
        <v>27.919999999999998</v>
      </c>
      <c r="E96" s="58">
        <f>STDEV(C96:C98)</f>
        <v>3.6055512754640105E-2</v>
      </c>
      <c r="F96" s="98"/>
      <c r="G96" s="97">
        <v>27.89</v>
      </c>
    </row>
    <row r="97" spans="1:7">
      <c r="A97" s="96" t="s">
        <v>303</v>
      </c>
      <c r="B97" s="17">
        <v>15</v>
      </c>
      <c r="C97" s="97">
        <v>27.91</v>
      </c>
      <c r="D97" s="97"/>
      <c r="E97" s="98"/>
      <c r="F97" s="98"/>
      <c r="G97" s="97">
        <v>27.91</v>
      </c>
    </row>
    <row r="98" spans="1:7">
      <c r="A98" s="96" t="s">
        <v>304</v>
      </c>
      <c r="B98" s="17">
        <v>15</v>
      </c>
      <c r="C98" s="97">
        <v>27.96</v>
      </c>
      <c r="D98" s="97"/>
      <c r="E98" s="98"/>
      <c r="F98" s="98"/>
      <c r="G98" s="97">
        <v>27.96</v>
      </c>
    </row>
    <row r="99" spans="1:7">
      <c r="A99" s="96" t="s">
        <v>305</v>
      </c>
      <c r="B99" s="92">
        <v>23</v>
      </c>
      <c r="C99" s="97">
        <v>21.96</v>
      </c>
      <c r="D99" s="98">
        <f>AVERAGE(C99:C101)</f>
        <v>21.97</v>
      </c>
      <c r="E99" s="58">
        <f>STDEV(C99:C101)</f>
        <v>9.9999999999997868E-3</v>
      </c>
      <c r="F99" s="98"/>
      <c r="G99" s="97">
        <v>21.96</v>
      </c>
    </row>
    <row r="100" spans="1:7">
      <c r="A100" s="96" t="s">
        <v>306</v>
      </c>
      <c r="B100" s="92">
        <v>23</v>
      </c>
      <c r="C100" s="97">
        <v>21.97</v>
      </c>
      <c r="D100" s="97"/>
      <c r="E100" s="98"/>
      <c r="F100" s="98"/>
      <c r="G100" s="97">
        <v>21.97</v>
      </c>
    </row>
    <row r="101" spans="1:7">
      <c r="A101" s="96" t="s">
        <v>307</v>
      </c>
      <c r="B101" s="92">
        <v>23</v>
      </c>
      <c r="C101" s="97">
        <v>21.98</v>
      </c>
      <c r="D101" s="96"/>
      <c r="E101" s="100"/>
      <c r="F101" s="100"/>
      <c r="G101" s="97">
        <v>21.98</v>
      </c>
    </row>
    <row r="102" spans="1:7" ht="16">
      <c r="A102" s="96" t="s">
        <v>308</v>
      </c>
      <c r="B102" s="99"/>
      <c r="C102" s="96" t="s">
        <v>229</v>
      </c>
      <c r="D102" s="96"/>
      <c r="E102" s="100"/>
      <c r="F102" s="100"/>
      <c r="G102" s="96" t="s">
        <v>229</v>
      </c>
    </row>
    <row r="103" spans="1:7" ht="16">
      <c r="A103" s="96" t="s">
        <v>309</v>
      </c>
      <c r="B103" s="99"/>
      <c r="C103" s="96" t="s">
        <v>229</v>
      </c>
      <c r="D103" s="96"/>
      <c r="E103" s="100"/>
      <c r="F103" s="100"/>
      <c r="G103" s="96" t="s">
        <v>229</v>
      </c>
    </row>
    <row r="104" spans="1:7" ht="16">
      <c r="A104" s="96" t="s">
        <v>310</v>
      </c>
      <c r="B104" s="99"/>
      <c r="C104" s="96" t="s">
        <v>229</v>
      </c>
      <c r="D104" s="96"/>
      <c r="E104" s="100"/>
      <c r="F104" s="100"/>
      <c r="G104" s="96" t="s">
        <v>229</v>
      </c>
    </row>
    <row r="105" spans="1:7">
      <c r="A105" s="96" t="s">
        <v>311</v>
      </c>
      <c r="B105" s="92">
        <v>8</v>
      </c>
      <c r="C105" s="97"/>
      <c r="D105" s="98">
        <f>AVERAGE(C105:C107)</f>
        <v>28.164999999999999</v>
      </c>
      <c r="E105" s="86">
        <f>STDEV(C105:C107)</f>
        <v>2.1213203435597228E-2</v>
      </c>
      <c r="F105" s="98"/>
      <c r="G105" s="97">
        <v>28.77</v>
      </c>
    </row>
    <row r="106" spans="1:7">
      <c r="A106" s="96" t="s">
        <v>312</v>
      </c>
      <c r="B106" s="92">
        <v>8</v>
      </c>
      <c r="C106" s="97">
        <v>28.15</v>
      </c>
      <c r="D106" s="97"/>
      <c r="E106" s="98"/>
      <c r="F106" s="98"/>
      <c r="G106" s="97">
        <v>28.15</v>
      </c>
    </row>
    <row r="107" spans="1:7">
      <c r="A107" s="96" t="s">
        <v>313</v>
      </c>
      <c r="B107" s="92">
        <v>8</v>
      </c>
      <c r="C107" s="97">
        <v>28.18</v>
      </c>
      <c r="D107" s="97"/>
      <c r="E107" s="98"/>
      <c r="F107" s="98"/>
      <c r="G107" s="97">
        <v>28.18</v>
      </c>
    </row>
    <row r="108" spans="1:7">
      <c r="A108" s="96" t="s">
        <v>314</v>
      </c>
      <c r="B108" s="17">
        <v>16</v>
      </c>
      <c r="C108" s="97">
        <v>23.59</v>
      </c>
      <c r="D108" s="98">
        <f>AVERAGE(C108:C110)</f>
        <v>23.73</v>
      </c>
      <c r="E108" s="58">
        <f>STDEV(C108:C110)</f>
        <v>0.13114877048604073</v>
      </c>
      <c r="F108" s="98"/>
      <c r="G108" s="97">
        <v>23.59</v>
      </c>
    </row>
    <row r="109" spans="1:7">
      <c r="A109" s="96" t="s">
        <v>315</v>
      </c>
      <c r="B109" s="17">
        <v>16</v>
      </c>
      <c r="C109" s="97">
        <v>23.85</v>
      </c>
      <c r="D109" s="97"/>
      <c r="E109" s="98"/>
      <c r="F109" s="98"/>
      <c r="G109" s="97">
        <v>23.85</v>
      </c>
    </row>
    <row r="110" spans="1:7">
      <c r="A110" s="96" t="s">
        <v>316</v>
      </c>
      <c r="B110" s="17">
        <v>16</v>
      </c>
      <c r="C110" s="97">
        <v>23.75</v>
      </c>
      <c r="D110" s="97"/>
      <c r="E110" s="98"/>
      <c r="F110" s="98"/>
      <c r="G110" s="97">
        <v>23.75</v>
      </c>
    </row>
    <row r="111" spans="1:7">
      <c r="A111" s="96" t="s">
        <v>317</v>
      </c>
      <c r="B111" s="92">
        <v>24</v>
      </c>
      <c r="C111" s="97">
        <v>22.01</v>
      </c>
      <c r="D111" s="98">
        <f>AVERAGE(C111:C113)</f>
        <v>22.106666666666669</v>
      </c>
      <c r="E111" s="58">
        <f>STDEV(C111:C113)</f>
        <v>9.0737717258774497E-2</v>
      </c>
      <c r="F111" s="98"/>
      <c r="G111" s="97">
        <v>22.01</v>
      </c>
    </row>
    <row r="112" spans="1:7">
      <c r="A112" s="96" t="s">
        <v>318</v>
      </c>
      <c r="B112" s="92">
        <v>24</v>
      </c>
      <c r="C112" s="97">
        <v>22.12</v>
      </c>
      <c r="D112" s="97"/>
      <c r="E112" s="98"/>
      <c r="F112" s="98"/>
      <c r="G112" s="97">
        <v>22.12</v>
      </c>
    </row>
    <row r="113" spans="1:14">
      <c r="A113" s="96" t="s">
        <v>319</v>
      </c>
      <c r="B113" s="92">
        <v>24</v>
      </c>
      <c r="C113" s="97">
        <v>22.19</v>
      </c>
      <c r="D113" s="96"/>
      <c r="E113" s="100"/>
      <c r="F113" s="100"/>
      <c r="G113" s="97">
        <v>22.19</v>
      </c>
    </row>
    <row r="114" spans="1:14" ht="16">
      <c r="A114" s="96" t="s">
        <v>320</v>
      </c>
      <c r="B114" s="99"/>
      <c r="C114" s="96" t="s">
        <v>229</v>
      </c>
      <c r="D114" s="96"/>
      <c r="E114" s="100"/>
      <c r="F114" s="100"/>
      <c r="G114" s="96" t="s">
        <v>229</v>
      </c>
    </row>
    <row r="115" spans="1:14" ht="16">
      <c r="A115" s="96" t="s">
        <v>321</v>
      </c>
      <c r="B115" s="99"/>
      <c r="C115" s="96" t="s">
        <v>229</v>
      </c>
      <c r="D115" s="58"/>
      <c r="E115" s="58"/>
      <c r="G115" s="96" t="s">
        <v>229</v>
      </c>
    </row>
    <row r="116" spans="1:14" ht="16">
      <c r="A116" s="96" t="s">
        <v>322</v>
      </c>
      <c r="B116" s="99"/>
      <c r="C116" s="96" t="s">
        <v>229</v>
      </c>
      <c r="D116" s="58"/>
      <c r="E116" s="58"/>
      <c r="G116" s="96" t="s">
        <v>229</v>
      </c>
    </row>
    <row r="120" spans="1:14">
      <c r="A120" s="2" t="s">
        <v>207</v>
      </c>
      <c r="B120" s="2" t="s">
        <v>20</v>
      </c>
      <c r="C120" s="2" t="s">
        <v>2</v>
      </c>
      <c r="D120" s="73" t="s">
        <v>323</v>
      </c>
      <c r="E120" s="73" t="s">
        <v>336</v>
      </c>
      <c r="F120" s="103" t="s">
        <v>327</v>
      </c>
    </row>
    <row r="121" spans="1:14">
      <c r="A121" s="12">
        <v>4</v>
      </c>
      <c r="B121" s="80" t="s">
        <v>169</v>
      </c>
      <c r="C121" s="12" t="s">
        <v>5</v>
      </c>
      <c r="D121" s="65">
        <v>15.526666666666666</v>
      </c>
      <c r="E121" s="101">
        <v>27.365000000000002</v>
      </c>
      <c r="F121" s="104">
        <f>E121-D121</f>
        <v>11.838333333333336</v>
      </c>
    </row>
    <row r="122" spans="1:14">
      <c r="A122" s="12">
        <v>5</v>
      </c>
      <c r="B122" s="80" t="s">
        <v>170</v>
      </c>
      <c r="C122" s="12" t="s">
        <v>5</v>
      </c>
      <c r="D122" s="65">
        <v>15.936666666666666</v>
      </c>
      <c r="E122" s="101">
        <v>23.734999999999999</v>
      </c>
      <c r="F122" s="98">
        <f t="shared" ref="F122:F126" si="1">E122-D122</f>
        <v>7.7983333333333338</v>
      </c>
    </row>
    <row r="123" spans="1:14">
      <c r="A123" s="12">
        <v>6</v>
      </c>
      <c r="B123" s="80" t="s">
        <v>171</v>
      </c>
      <c r="C123" s="12" t="s">
        <v>5</v>
      </c>
      <c r="D123" s="65">
        <v>16.023333333333333</v>
      </c>
      <c r="E123" s="101">
        <v>23.046666666666667</v>
      </c>
      <c r="F123" s="98">
        <f t="shared" si="1"/>
        <v>7.0233333333333334</v>
      </c>
    </row>
    <row r="124" spans="1:14">
      <c r="A124" s="12">
        <v>10</v>
      </c>
      <c r="B124" s="80" t="s">
        <v>175</v>
      </c>
      <c r="C124" s="12" t="s">
        <v>5</v>
      </c>
      <c r="D124" s="83">
        <v>15.350000000000001</v>
      </c>
      <c r="E124" s="101">
        <v>23.564999999999998</v>
      </c>
      <c r="F124" s="98">
        <f t="shared" si="1"/>
        <v>8.2149999999999963</v>
      </c>
    </row>
    <row r="125" spans="1:14">
      <c r="A125" s="12">
        <v>11</v>
      </c>
      <c r="B125" s="80" t="s">
        <v>176</v>
      </c>
      <c r="C125" s="12" t="s">
        <v>5</v>
      </c>
      <c r="D125" s="83">
        <v>15.63</v>
      </c>
      <c r="E125" s="101">
        <v>22.243333333333329</v>
      </c>
      <c r="F125" s="98">
        <f t="shared" si="1"/>
        <v>6.613333333333328</v>
      </c>
    </row>
    <row r="126" spans="1:14">
      <c r="A126" s="12">
        <v>12</v>
      </c>
      <c r="B126" s="80" t="s">
        <v>177</v>
      </c>
      <c r="C126" s="12" t="s">
        <v>5</v>
      </c>
      <c r="D126" s="83">
        <v>15.6</v>
      </c>
      <c r="E126" s="101">
        <v>23.255000000000003</v>
      </c>
      <c r="F126" s="98">
        <f t="shared" si="1"/>
        <v>7.6550000000000029</v>
      </c>
      <c r="G126">
        <f>STDEV(F121:F126)</f>
        <v>1.8760370958979453</v>
      </c>
      <c r="H126" s="97">
        <f>AVERAGE(F121:F126)</f>
        <v>8.1905555555555551</v>
      </c>
      <c r="I126" s="97">
        <f>H126-H126</f>
        <v>0</v>
      </c>
      <c r="J126">
        <f>POWER(2,-(I126+G126))</f>
        <v>0.27243102296697069</v>
      </c>
      <c r="K126">
        <f>POWER(2,-(I126-G126))</f>
        <v>3.6706539112516534</v>
      </c>
      <c r="L126">
        <f>(J126+K126)/2</f>
        <v>1.971542467109312</v>
      </c>
      <c r="M126">
        <f>K126-L126</f>
        <v>1.6991114441423414</v>
      </c>
      <c r="N126" s="20">
        <v>6</v>
      </c>
    </row>
    <row r="128" spans="1:14">
      <c r="A128" s="2" t="s">
        <v>207</v>
      </c>
      <c r="B128" s="2" t="s">
        <v>20</v>
      </c>
      <c r="C128" s="2" t="s">
        <v>2</v>
      </c>
      <c r="D128" s="73" t="s">
        <v>323</v>
      </c>
      <c r="E128" s="73" t="s">
        <v>336</v>
      </c>
      <c r="F128" s="103" t="s">
        <v>327</v>
      </c>
    </row>
    <row r="129" spans="1:14">
      <c r="A129" s="11">
        <v>1</v>
      </c>
      <c r="B129" s="79" t="s">
        <v>166</v>
      </c>
      <c r="C129" s="11" t="s">
        <v>4</v>
      </c>
      <c r="D129" s="83">
        <v>16.560000000000002</v>
      </c>
      <c r="E129" s="101">
        <v>32.844999999999999</v>
      </c>
      <c r="F129" s="98">
        <f>E129-D129</f>
        <v>16.284999999999997</v>
      </c>
    </row>
    <row r="130" spans="1:14">
      <c r="A130" s="11">
        <v>2</v>
      </c>
      <c r="B130" s="79" t="s">
        <v>167</v>
      </c>
      <c r="C130" s="11" t="s">
        <v>4</v>
      </c>
      <c r="D130" s="83">
        <v>15.959999999999999</v>
      </c>
      <c r="E130" s="101">
        <v>31.59</v>
      </c>
      <c r="F130" s="98">
        <f t="shared" ref="F130:F134" si="2">E130-D130</f>
        <v>15.63</v>
      </c>
    </row>
    <row r="131" spans="1:14">
      <c r="A131" s="11">
        <v>3</v>
      </c>
      <c r="B131" s="79" t="s">
        <v>168</v>
      </c>
      <c r="C131" s="11" t="s">
        <v>4</v>
      </c>
      <c r="D131" s="83">
        <v>16.606666666666666</v>
      </c>
      <c r="E131" s="106"/>
      <c r="F131" s="107"/>
    </row>
    <row r="132" spans="1:14">
      <c r="A132" s="11">
        <v>7</v>
      </c>
      <c r="B132" s="79" t="s">
        <v>172</v>
      </c>
      <c r="C132" s="11" t="s">
        <v>4</v>
      </c>
      <c r="D132" s="83">
        <v>15.616666666666667</v>
      </c>
      <c r="E132" s="101">
        <v>30.323333333333334</v>
      </c>
      <c r="F132" s="98">
        <f t="shared" si="2"/>
        <v>14.706666666666667</v>
      </c>
    </row>
    <row r="133" spans="1:14">
      <c r="A133" s="11">
        <v>8</v>
      </c>
      <c r="B133" s="79" t="s">
        <v>173</v>
      </c>
      <c r="C133" s="11" t="s">
        <v>4</v>
      </c>
      <c r="D133" s="83">
        <v>15.446666666666667</v>
      </c>
      <c r="E133" s="101">
        <v>28.164999999999999</v>
      </c>
      <c r="F133" s="98">
        <f t="shared" si="2"/>
        <v>12.718333333333332</v>
      </c>
    </row>
    <row r="134" spans="1:14">
      <c r="A134" s="11">
        <v>9</v>
      </c>
      <c r="B134" s="79" t="s">
        <v>174</v>
      </c>
      <c r="C134" s="11" t="s">
        <v>4</v>
      </c>
      <c r="D134" s="83">
        <v>16.166666666666668</v>
      </c>
      <c r="E134" s="101">
        <v>30.115000000000002</v>
      </c>
      <c r="F134" s="98">
        <f t="shared" si="2"/>
        <v>13.948333333333334</v>
      </c>
      <c r="G134">
        <f>STDEV(F129, F130, F132, F133, F134)</f>
        <v>1.4018036992072427</v>
      </c>
      <c r="H134" s="97">
        <f>AVERAGE(F129, F130, F132, F133, F134)</f>
        <v>14.657666666666668</v>
      </c>
      <c r="I134" s="97">
        <f>H134-H134</f>
        <v>0</v>
      </c>
      <c r="J134">
        <f>POWER(2,-(I134+G134))</f>
        <v>0.37845568944168456</v>
      </c>
      <c r="K134">
        <f>POWER(2,-(I134-G134))</f>
        <v>2.6423172590567909</v>
      </c>
      <c r="L134">
        <f>(J134+K134)/2</f>
        <v>1.5103864742492377</v>
      </c>
      <c r="M134">
        <f>K134-L134</f>
        <v>1.1319307848075533</v>
      </c>
      <c r="N134" s="105">
        <v>5</v>
      </c>
    </row>
    <row r="136" spans="1:14">
      <c r="A136" s="2" t="s">
        <v>207</v>
      </c>
      <c r="B136" s="2" t="s">
        <v>20</v>
      </c>
      <c r="C136" s="2" t="s">
        <v>2</v>
      </c>
      <c r="D136" s="73" t="s">
        <v>323</v>
      </c>
      <c r="E136" s="73" t="s">
        <v>336</v>
      </c>
      <c r="F136" s="103" t="s">
        <v>327</v>
      </c>
    </row>
    <row r="137" spans="1:14">
      <c r="A137" s="12">
        <v>16</v>
      </c>
      <c r="B137" s="80" t="s">
        <v>186</v>
      </c>
      <c r="C137" s="12" t="s">
        <v>5</v>
      </c>
      <c r="D137" s="83">
        <v>14.543333333333335</v>
      </c>
      <c r="E137" s="101">
        <v>23.73</v>
      </c>
      <c r="F137" s="104">
        <f>E137-D137</f>
        <v>9.1866666666666656</v>
      </c>
    </row>
    <row r="138" spans="1:14">
      <c r="A138" s="12">
        <v>17</v>
      </c>
      <c r="B138" s="80" t="s">
        <v>187</v>
      </c>
      <c r="C138" s="12" t="s">
        <v>5</v>
      </c>
      <c r="D138" s="83">
        <v>14.716666666666667</v>
      </c>
      <c r="E138" s="101">
        <v>21.675000000000001</v>
      </c>
      <c r="F138" s="98">
        <f t="shared" ref="F138:F142" si="3">E138-D138</f>
        <v>6.9583333333333339</v>
      </c>
    </row>
    <row r="139" spans="1:14">
      <c r="A139" s="12">
        <v>18</v>
      </c>
      <c r="B139" s="80" t="s">
        <v>188</v>
      </c>
      <c r="C139" s="12" t="s">
        <v>5</v>
      </c>
      <c r="D139" s="83">
        <v>14.676666666666668</v>
      </c>
      <c r="E139" s="101">
        <v>21.00333333333333</v>
      </c>
      <c r="F139" s="98">
        <f t="shared" si="3"/>
        <v>6.3266666666666627</v>
      </c>
    </row>
    <row r="140" spans="1:14">
      <c r="A140" s="12">
        <v>22</v>
      </c>
      <c r="B140" s="80" t="s">
        <v>192</v>
      </c>
      <c r="C140" s="12" t="s">
        <v>5</v>
      </c>
      <c r="D140" s="83">
        <v>14.303333333333333</v>
      </c>
      <c r="E140" s="101">
        <v>21.76</v>
      </c>
      <c r="F140" s="98">
        <f t="shared" si="3"/>
        <v>7.4566666666666688</v>
      </c>
    </row>
    <row r="141" spans="1:14">
      <c r="A141" s="12">
        <v>23</v>
      </c>
      <c r="B141" s="80" t="s">
        <v>193</v>
      </c>
      <c r="C141" s="12" t="s">
        <v>5</v>
      </c>
      <c r="D141" s="83">
        <v>15.273333333333333</v>
      </c>
      <c r="E141" s="101">
        <v>21.97</v>
      </c>
      <c r="F141" s="98">
        <f t="shared" si="3"/>
        <v>6.6966666666666654</v>
      </c>
    </row>
    <row r="142" spans="1:14">
      <c r="A142" s="12">
        <v>24</v>
      </c>
      <c r="B142" s="80" t="s">
        <v>194</v>
      </c>
      <c r="C142" s="12" t="s">
        <v>5</v>
      </c>
      <c r="D142" s="83">
        <v>14.67</v>
      </c>
      <c r="E142" s="101">
        <v>22.106666666666669</v>
      </c>
      <c r="F142" s="98">
        <f t="shared" si="3"/>
        <v>7.4366666666666692</v>
      </c>
      <c r="G142">
        <f>STDEV(F137:F142)</f>
        <v>1.0019427887119372</v>
      </c>
      <c r="H142" s="97">
        <f>AVERAGE(F137:F142)</f>
        <v>7.3436111111111115</v>
      </c>
      <c r="I142" s="97">
        <f>H142-H126</f>
        <v>-0.84694444444444361</v>
      </c>
      <c r="J142">
        <f>POWER(2,-(I142+G142))</f>
        <v>0.89813340364079974</v>
      </c>
      <c r="K142">
        <f>POWER(2,-(I142-G142))</f>
        <v>3.6022223442090047</v>
      </c>
      <c r="L142">
        <f>(J142+K142)/2</f>
        <v>2.2501778739249021</v>
      </c>
      <c r="M142">
        <f>K142-L142</f>
        <v>1.3520444702841026</v>
      </c>
      <c r="N142" s="20">
        <v>6</v>
      </c>
    </row>
    <row r="144" spans="1:14">
      <c r="A144" s="2" t="s">
        <v>207</v>
      </c>
      <c r="B144" s="2" t="s">
        <v>20</v>
      </c>
      <c r="C144" s="2" t="s">
        <v>2</v>
      </c>
      <c r="D144" s="73" t="s">
        <v>323</v>
      </c>
      <c r="E144" s="73" t="s">
        <v>336</v>
      </c>
      <c r="F144" s="103" t="s">
        <v>327</v>
      </c>
    </row>
    <row r="145" spans="1:14">
      <c r="A145" s="11">
        <v>13</v>
      </c>
      <c r="B145" s="79" t="s">
        <v>183</v>
      </c>
      <c r="C145" s="11" t="s">
        <v>4</v>
      </c>
      <c r="D145" s="83">
        <v>15.340000000000002</v>
      </c>
      <c r="E145" s="101">
        <v>28.403333333333336</v>
      </c>
      <c r="F145" s="98">
        <f>E145-D145</f>
        <v>13.063333333333334</v>
      </c>
    </row>
    <row r="146" spans="1:14">
      <c r="A146" s="11">
        <v>14</v>
      </c>
      <c r="B146" s="79" t="s">
        <v>184</v>
      </c>
      <c r="C146" s="11" t="s">
        <v>4</v>
      </c>
      <c r="D146" s="83">
        <v>14.923333333333332</v>
      </c>
      <c r="E146" s="101">
        <v>27.04</v>
      </c>
      <c r="F146" s="98">
        <f t="shared" ref="F146:F150" si="4">E146-D146</f>
        <v>12.116666666666667</v>
      </c>
    </row>
    <row r="147" spans="1:14">
      <c r="A147" s="11">
        <v>15</v>
      </c>
      <c r="B147" s="79" t="s">
        <v>185</v>
      </c>
      <c r="C147" s="11" t="s">
        <v>4</v>
      </c>
      <c r="D147" s="83">
        <v>14.663333333333334</v>
      </c>
      <c r="E147" s="101">
        <v>27.919999999999998</v>
      </c>
      <c r="F147" s="98">
        <f t="shared" si="4"/>
        <v>13.256666666666664</v>
      </c>
    </row>
    <row r="148" spans="1:14">
      <c r="A148" s="11">
        <v>19</v>
      </c>
      <c r="B148" s="79" t="s">
        <v>189</v>
      </c>
      <c r="C148" s="11" t="s">
        <v>4</v>
      </c>
      <c r="D148" s="83">
        <v>15.106666666666667</v>
      </c>
      <c r="E148" s="101">
        <v>26.954999999999998</v>
      </c>
      <c r="F148" s="98">
        <f t="shared" si="4"/>
        <v>11.848333333333331</v>
      </c>
    </row>
    <row r="149" spans="1:14">
      <c r="A149" s="11">
        <v>20</v>
      </c>
      <c r="B149" s="79" t="s">
        <v>190</v>
      </c>
      <c r="C149" s="11" t="s">
        <v>4</v>
      </c>
      <c r="D149" s="83">
        <v>14.746666666666664</v>
      </c>
      <c r="E149" s="101">
        <v>26.169999999999998</v>
      </c>
      <c r="F149" s="98">
        <f t="shared" si="4"/>
        <v>11.423333333333334</v>
      </c>
    </row>
    <row r="150" spans="1:14">
      <c r="A150" s="11">
        <v>21</v>
      </c>
      <c r="B150" s="79" t="s">
        <v>191</v>
      </c>
      <c r="C150" s="11" t="s">
        <v>4</v>
      </c>
      <c r="D150" s="83">
        <v>14.653333333333334</v>
      </c>
      <c r="E150" s="101">
        <v>26.886666666666667</v>
      </c>
      <c r="F150" s="98">
        <f t="shared" si="4"/>
        <v>12.233333333333333</v>
      </c>
      <c r="G150">
        <f>STDEV(F145:F150)</f>
        <v>0.70783426863345034</v>
      </c>
      <c r="H150" s="97">
        <f>AVERAGE(F145:F150)</f>
        <v>12.323611111111111</v>
      </c>
      <c r="I150" s="97">
        <f>H150-H134</f>
        <v>-2.3340555555555564</v>
      </c>
      <c r="J150">
        <f>POWER(2,-(I150+G150))</f>
        <v>3.0870338166544906</v>
      </c>
      <c r="K150">
        <f>POWER(2,-(I150-G150))</f>
        <v>8.2356916997175542</v>
      </c>
      <c r="L150">
        <f>(J150+K150)/2</f>
        <v>5.6613627581860229</v>
      </c>
      <c r="M150">
        <f>K150-L150</f>
        <v>2.5743289415315314</v>
      </c>
      <c r="N150">
        <v>6</v>
      </c>
    </row>
    <row r="154" spans="1:14">
      <c r="A154" t="s">
        <v>328</v>
      </c>
    </row>
    <row r="157" spans="1:14">
      <c r="A157" s="2" t="s">
        <v>207</v>
      </c>
      <c r="B157" s="2" t="s">
        <v>20</v>
      </c>
      <c r="C157" s="2" t="s">
        <v>2</v>
      </c>
      <c r="D157" s="73" t="s">
        <v>323</v>
      </c>
      <c r="E157" s="73" t="s">
        <v>336</v>
      </c>
      <c r="F157" s="103" t="s">
        <v>327</v>
      </c>
    </row>
    <row r="158" spans="1:14">
      <c r="A158" s="12">
        <v>4</v>
      </c>
      <c r="B158" s="80" t="s">
        <v>169</v>
      </c>
      <c r="C158" s="12" t="s">
        <v>5</v>
      </c>
      <c r="D158" s="65">
        <v>15.526666666666666</v>
      </c>
      <c r="E158" s="101">
        <v>27.365000000000002</v>
      </c>
      <c r="F158" s="104">
        <f>E158-D158</f>
        <v>11.838333333333336</v>
      </c>
    </row>
    <row r="159" spans="1:14">
      <c r="A159" s="12">
        <v>5</v>
      </c>
      <c r="B159" s="80" t="s">
        <v>170</v>
      </c>
      <c r="C159" s="12" t="s">
        <v>5</v>
      </c>
      <c r="D159" s="65">
        <v>15.936666666666666</v>
      </c>
      <c r="E159" s="101">
        <v>23.734999999999999</v>
      </c>
      <c r="F159" s="98">
        <f t="shared" ref="F159:F163" si="5">E159-D159</f>
        <v>7.7983333333333338</v>
      </c>
    </row>
    <row r="160" spans="1:14">
      <c r="A160" s="12">
        <v>6</v>
      </c>
      <c r="B160" s="80" t="s">
        <v>171</v>
      </c>
      <c r="C160" s="12" t="s">
        <v>5</v>
      </c>
      <c r="D160" s="65">
        <v>16.023333333333333</v>
      </c>
      <c r="E160" s="101">
        <v>23.046666666666667</v>
      </c>
      <c r="F160" s="98">
        <f t="shared" si="5"/>
        <v>7.0233333333333334</v>
      </c>
    </row>
    <row r="161" spans="1:14">
      <c r="A161" s="12">
        <v>10</v>
      </c>
      <c r="B161" s="80" t="s">
        <v>175</v>
      </c>
      <c r="C161" s="12" t="s">
        <v>5</v>
      </c>
      <c r="D161" s="83">
        <v>15.350000000000001</v>
      </c>
      <c r="E161" s="101">
        <v>23.564999999999998</v>
      </c>
      <c r="F161" s="98">
        <f t="shared" si="5"/>
        <v>8.2149999999999963</v>
      </c>
    </row>
    <row r="162" spans="1:14">
      <c r="A162" s="12">
        <v>11</v>
      </c>
      <c r="B162" s="80" t="s">
        <v>176</v>
      </c>
      <c r="C162" s="12" t="s">
        <v>5</v>
      </c>
      <c r="D162" s="83">
        <v>15.63</v>
      </c>
      <c r="E162" s="101">
        <v>22.243333333333329</v>
      </c>
      <c r="F162" s="98">
        <f t="shared" si="5"/>
        <v>6.613333333333328</v>
      </c>
    </row>
    <row r="163" spans="1:14">
      <c r="A163" s="12">
        <v>12</v>
      </c>
      <c r="B163" s="80" t="s">
        <v>177</v>
      </c>
      <c r="C163" s="12" t="s">
        <v>5</v>
      </c>
      <c r="D163" s="83">
        <v>15.6</v>
      </c>
      <c r="E163" s="101">
        <v>23.255000000000003</v>
      </c>
      <c r="F163" s="98">
        <f t="shared" si="5"/>
        <v>7.6550000000000029</v>
      </c>
      <c r="G163">
        <f>STDEV(F158:F163)</f>
        <v>1.8760370958979453</v>
      </c>
      <c r="H163" s="97">
        <f>AVERAGE(F158:F163)</f>
        <v>8.1905555555555551</v>
      </c>
      <c r="I163" s="97">
        <f>H163-H171</f>
        <v>-6.4671111111111124</v>
      </c>
      <c r="J163">
        <f>POWER(2,-(I163+G163))</f>
        <v>24.101883943891174</v>
      </c>
      <c r="K163">
        <f>POWER(2,-(I163-G163))</f>
        <v>324.74155697717157</v>
      </c>
      <c r="L163">
        <f>(J163+K163)/2</f>
        <v>174.42172046053136</v>
      </c>
      <c r="M163">
        <f>K163-L163</f>
        <v>150.31983651664021</v>
      </c>
      <c r="N163" s="20">
        <v>6</v>
      </c>
    </row>
    <row r="165" spans="1:14">
      <c r="A165" s="2" t="s">
        <v>207</v>
      </c>
      <c r="B165" s="2" t="s">
        <v>20</v>
      </c>
      <c r="C165" s="2" t="s">
        <v>2</v>
      </c>
      <c r="D165" s="73" t="s">
        <v>323</v>
      </c>
      <c r="E165" s="73" t="s">
        <v>336</v>
      </c>
      <c r="F165" s="103" t="s">
        <v>327</v>
      </c>
    </row>
    <row r="166" spans="1:14">
      <c r="A166" s="11">
        <v>1</v>
      </c>
      <c r="B166" s="79" t="s">
        <v>166</v>
      </c>
      <c r="C166" s="11" t="s">
        <v>4</v>
      </c>
      <c r="D166" s="83">
        <v>16.560000000000002</v>
      </c>
      <c r="E166" s="101">
        <v>32.844999999999999</v>
      </c>
      <c r="F166" s="98">
        <f>E166-D166</f>
        <v>16.284999999999997</v>
      </c>
    </row>
    <row r="167" spans="1:14">
      <c r="A167" s="11">
        <v>2</v>
      </c>
      <c r="B167" s="79" t="s">
        <v>167</v>
      </c>
      <c r="C167" s="11" t="s">
        <v>4</v>
      </c>
      <c r="D167" s="83">
        <v>15.959999999999999</v>
      </c>
      <c r="E167" s="101">
        <v>31.59</v>
      </c>
      <c r="F167" s="98">
        <f t="shared" ref="F167" si="6">E167-D167</f>
        <v>15.63</v>
      </c>
    </row>
    <row r="168" spans="1:14">
      <c r="A168" s="11">
        <v>3</v>
      </c>
      <c r="B168" s="79" t="s">
        <v>168</v>
      </c>
      <c r="C168" s="11" t="s">
        <v>4</v>
      </c>
      <c r="D168" s="83">
        <v>16.606666666666666</v>
      </c>
      <c r="E168" s="106"/>
      <c r="F168" s="107"/>
    </row>
    <row r="169" spans="1:14">
      <c r="A169" s="11">
        <v>7</v>
      </c>
      <c r="B169" s="79" t="s">
        <v>172</v>
      </c>
      <c r="C169" s="11" t="s">
        <v>4</v>
      </c>
      <c r="D169" s="83">
        <v>15.616666666666667</v>
      </c>
      <c r="E169" s="101">
        <v>30.323333333333334</v>
      </c>
      <c r="F169" s="98">
        <f t="shared" ref="F169:F171" si="7">E169-D169</f>
        <v>14.706666666666667</v>
      </c>
    </row>
    <row r="170" spans="1:14">
      <c r="A170" s="11">
        <v>8</v>
      </c>
      <c r="B170" s="79" t="s">
        <v>173</v>
      </c>
      <c r="C170" s="11" t="s">
        <v>4</v>
      </c>
      <c r="D170" s="83">
        <v>15.446666666666667</v>
      </c>
      <c r="E170" s="101">
        <v>28.164999999999999</v>
      </c>
      <c r="F170" s="98">
        <f t="shared" si="7"/>
        <v>12.718333333333332</v>
      </c>
    </row>
    <row r="171" spans="1:14">
      <c r="A171" s="11">
        <v>9</v>
      </c>
      <c r="B171" s="79" t="s">
        <v>174</v>
      </c>
      <c r="C171" s="11" t="s">
        <v>4</v>
      </c>
      <c r="D171" s="83">
        <v>16.166666666666668</v>
      </c>
      <c r="E171" s="101">
        <v>30.115000000000002</v>
      </c>
      <c r="F171" s="98">
        <f t="shared" si="7"/>
        <v>13.948333333333334</v>
      </c>
      <c r="G171">
        <f>STDEV(F166, F167, F169, F170, F171)</f>
        <v>1.4018036992072427</v>
      </c>
      <c r="H171" s="97">
        <f>AVERAGE(F166, F167, F169, F170, F171)</f>
        <v>14.657666666666668</v>
      </c>
      <c r="I171" s="97">
        <f>H171-H171</f>
        <v>0</v>
      </c>
      <c r="J171">
        <f>POWER(2,-(I171+G171))</f>
        <v>0.37845568944168456</v>
      </c>
      <c r="K171">
        <f>POWER(2,-(I171-G171))</f>
        <v>2.6423172590567909</v>
      </c>
      <c r="L171">
        <f>(J171+K171)/2</f>
        <v>1.5103864742492377</v>
      </c>
      <c r="M171">
        <f>K171-L171</f>
        <v>1.1319307848075533</v>
      </c>
      <c r="N171" s="105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6081-2153-084E-9D99-5E8A1D175E50}">
  <dimension ref="A1:H19"/>
  <sheetViews>
    <sheetView workbookViewId="0">
      <selection activeCell="A29" sqref="A29"/>
    </sheetView>
  </sheetViews>
  <sheetFormatPr baseColWidth="10" defaultRowHeight="15"/>
  <cols>
    <col min="3" max="3" width="12.1640625" customWidth="1"/>
    <col min="7" max="7" width="20.5" customWidth="1"/>
  </cols>
  <sheetData>
    <row r="1" spans="1:7">
      <c r="A1" s="2" t="s">
        <v>207</v>
      </c>
      <c r="B1" s="2" t="s">
        <v>20</v>
      </c>
      <c r="C1" s="2" t="s">
        <v>2</v>
      </c>
      <c r="D1" s="10" t="s">
        <v>1</v>
      </c>
      <c r="E1" s="73" t="s">
        <v>209</v>
      </c>
      <c r="F1" s="73" t="s">
        <v>337</v>
      </c>
      <c r="G1" s="78" t="s">
        <v>206</v>
      </c>
    </row>
    <row r="2" spans="1:7">
      <c r="A2" s="11">
        <v>13</v>
      </c>
      <c r="B2" s="79" t="s">
        <v>183</v>
      </c>
      <c r="C2" s="11" t="s">
        <v>4</v>
      </c>
      <c r="D2" s="11">
        <v>2737</v>
      </c>
      <c r="E2" s="75">
        <v>8.6999999999999993</v>
      </c>
      <c r="F2" s="5">
        <v>1</v>
      </c>
      <c r="G2" s="5">
        <v>9</v>
      </c>
    </row>
    <row r="3" spans="1:7">
      <c r="A3" s="11">
        <v>14</v>
      </c>
      <c r="B3" s="79" t="s">
        <v>184</v>
      </c>
      <c r="C3" s="11" t="s">
        <v>4</v>
      </c>
      <c r="D3" s="11">
        <v>2736</v>
      </c>
      <c r="E3" s="75">
        <v>8.7354000000000003</v>
      </c>
      <c r="F3" s="5">
        <v>1</v>
      </c>
      <c r="G3" s="5">
        <v>9</v>
      </c>
    </row>
    <row r="4" spans="1:7">
      <c r="A4" s="11">
        <v>15</v>
      </c>
      <c r="B4" s="79" t="s">
        <v>185</v>
      </c>
      <c r="C4" s="11" t="s">
        <v>4</v>
      </c>
      <c r="D4" s="11">
        <v>2739</v>
      </c>
      <c r="E4" s="75">
        <v>8.7354000000000003</v>
      </c>
      <c r="F4" s="5">
        <v>1</v>
      </c>
      <c r="G4" s="5">
        <v>9</v>
      </c>
    </row>
    <row r="5" spans="1:7">
      <c r="A5" s="12">
        <v>16</v>
      </c>
      <c r="B5" s="80" t="s">
        <v>186</v>
      </c>
      <c r="C5" s="12" t="s">
        <v>5</v>
      </c>
      <c r="D5" s="12">
        <v>2760</v>
      </c>
      <c r="E5" s="76">
        <v>8.6999999999999993</v>
      </c>
      <c r="F5" s="5">
        <v>1</v>
      </c>
      <c r="G5" s="5">
        <v>9</v>
      </c>
    </row>
    <row r="6" spans="1:7">
      <c r="A6" s="12">
        <v>17</v>
      </c>
      <c r="B6" s="80" t="s">
        <v>187</v>
      </c>
      <c r="C6" s="12" t="s">
        <v>5</v>
      </c>
      <c r="D6" s="12">
        <v>2763</v>
      </c>
      <c r="E6" s="76">
        <v>8.6999999999999993</v>
      </c>
      <c r="F6" s="5">
        <v>1</v>
      </c>
      <c r="G6" s="5">
        <v>9</v>
      </c>
    </row>
    <row r="7" spans="1:7">
      <c r="A7" s="12">
        <v>18</v>
      </c>
      <c r="B7" s="80" t="s">
        <v>188</v>
      </c>
      <c r="C7" s="12" t="s">
        <v>5</v>
      </c>
      <c r="D7" s="12">
        <v>2761</v>
      </c>
      <c r="E7" s="76">
        <v>8.6999999999999993</v>
      </c>
      <c r="F7" s="5">
        <v>1</v>
      </c>
      <c r="G7" s="5">
        <v>9</v>
      </c>
    </row>
    <row r="8" spans="1:7">
      <c r="A8" s="11">
        <v>19</v>
      </c>
      <c r="B8" s="79" t="s">
        <v>189</v>
      </c>
      <c r="C8" s="11" t="s">
        <v>4</v>
      </c>
      <c r="D8" s="11">
        <v>2733</v>
      </c>
      <c r="E8" s="75">
        <v>8.6999999999999993</v>
      </c>
      <c r="F8" s="5">
        <v>1</v>
      </c>
      <c r="G8" s="5">
        <v>9</v>
      </c>
    </row>
    <row r="9" spans="1:7">
      <c r="A9" s="11">
        <v>20</v>
      </c>
      <c r="B9" s="79" t="s">
        <v>190</v>
      </c>
      <c r="C9" s="11" t="s">
        <v>4</v>
      </c>
      <c r="D9" s="11">
        <v>2732</v>
      </c>
      <c r="E9" s="75">
        <v>8.7354000000000003</v>
      </c>
      <c r="F9" s="5">
        <v>1</v>
      </c>
      <c r="G9" s="5">
        <v>9</v>
      </c>
    </row>
    <row r="10" spans="1:7">
      <c r="A10" s="11">
        <v>21</v>
      </c>
      <c r="B10" s="79" t="s">
        <v>191</v>
      </c>
      <c r="C10" s="11" t="s">
        <v>4</v>
      </c>
      <c r="D10" s="11">
        <v>2734</v>
      </c>
      <c r="E10" s="75">
        <v>8.7354000000000003</v>
      </c>
      <c r="F10" s="5">
        <v>1</v>
      </c>
      <c r="G10" s="5">
        <v>9</v>
      </c>
    </row>
    <row r="11" spans="1:7">
      <c r="A11" s="12">
        <v>22</v>
      </c>
      <c r="B11" s="80" t="s">
        <v>192</v>
      </c>
      <c r="C11" s="12" t="s">
        <v>5</v>
      </c>
      <c r="D11" s="12">
        <v>2762</v>
      </c>
      <c r="E11" s="76">
        <v>8.6999999999999993</v>
      </c>
      <c r="F11" s="5">
        <v>1</v>
      </c>
      <c r="G11" s="5">
        <v>9</v>
      </c>
    </row>
    <row r="12" spans="1:7">
      <c r="A12" s="12">
        <v>23</v>
      </c>
      <c r="B12" s="80" t="s">
        <v>193</v>
      </c>
      <c r="C12" s="12" t="s">
        <v>5</v>
      </c>
      <c r="D12" s="12">
        <v>2913</v>
      </c>
      <c r="E12" s="76">
        <v>8.6999999999999993</v>
      </c>
      <c r="F12" s="5">
        <v>1</v>
      </c>
      <c r="G12" s="5">
        <v>9</v>
      </c>
    </row>
    <row r="13" spans="1:7">
      <c r="A13" s="12">
        <v>24</v>
      </c>
      <c r="B13" s="80" t="s">
        <v>194</v>
      </c>
      <c r="C13" s="12" t="s">
        <v>5</v>
      </c>
      <c r="D13" s="12">
        <v>2748</v>
      </c>
      <c r="E13" s="76">
        <v>8.6999999999999993</v>
      </c>
      <c r="F13" s="5">
        <v>1</v>
      </c>
      <c r="G13" s="5">
        <v>9</v>
      </c>
    </row>
    <row r="14" spans="1:7">
      <c r="A14" t="s">
        <v>340</v>
      </c>
    </row>
    <row r="15" spans="1:7">
      <c r="A15" t="s">
        <v>338</v>
      </c>
    </row>
    <row r="17" spans="1:8">
      <c r="A17" s="2" t="s">
        <v>20</v>
      </c>
      <c r="B17" s="2" t="s">
        <v>2</v>
      </c>
      <c r="C17" s="2" t="s">
        <v>182</v>
      </c>
      <c r="D17" s="2" t="s">
        <v>195</v>
      </c>
      <c r="E17" s="73" t="s">
        <v>197</v>
      </c>
      <c r="F17" s="73" t="s">
        <v>339</v>
      </c>
      <c r="G17" s="73" t="s">
        <v>200</v>
      </c>
      <c r="H17" s="73" t="s">
        <v>203</v>
      </c>
    </row>
    <row r="18" spans="1:8">
      <c r="A18" s="70" t="s">
        <v>348</v>
      </c>
      <c r="B18" s="11" t="s">
        <v>4</v>
      </c>
      <c r="C18" s="71">
        <v>9.6147999999999989</v>
      </c>
      <c r="D18" s="5">
        <v>8.5</v>
      </c>
      <c r="E18" s="3" t="s">
        <v>198</v>
      </c>
      <c r="F18" s="82">
        <f t="shared" ref="F18:F19" si="0">C18*3</f>
        <v>28.844399999999997</v>
      </c>
      <c r="G18" s="83">
        <f t="shared" ref="G18:G19" si="1">((F18-(3*8.7)))/8.7</f>
        <v>0.31544827586206886</v>
      </c>
      <c r="H18" s="3">
        <f t="shared" ref="H18:H19" si="2">F18/(3+G18)</f>
        <v>8.6999999999999993</v>
      </c>
    </row>
    <row r="19" spans="1:8">
      <c r="A19" s="70" t="s">
        <v>349</v>
      </c>
      <c r="B19" s="11" t="s">
        <v>4</v>
      </c>
      <c r="C19" s="66">
        <v>9.8759999999999994</v>
      </c>
      <c r="D19" s="5">
        <v>8.5</v>
      </c>
      <c r="E19" s="3" t="s">
        <v>198</v>
      </c>
      <c r="F19" s="82">
        <f t="shared" si="0"/>
        <v>29.628</v>
      </c>
      <c r="G19" s="83">
        <f t="shared" si="1"/>
        <v>0.40551724137931061</v>
      </c>
      <c r="H19" s="3">
        <f t="shared" si="2"/>
        <v>8.6999999999999993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991F-DBC4-FE49-A079-6386399929A1}">
  <dimension ref="A1:F13"/>
  <sheetViews>
    <sheetView zoomScale="150" zoomScaleNormal="150" workbookViewId="0">
      <selection sqref="A1:F13"/>
    </sheetView>
  </sheetViews>
  <sheetFormatPr baseColWidth="10" defaultRowHeight="15"/>
  <cols>
    <col min="5" max="5" width="12.1640625" customWidth="1"/>
    <col min="6" max="6" width="16.33203125" customWidth="1"/>
  </cols>
  <sheetData>
    <row r="1" spans="1:6">
      <c r="A1" s="10" t="s">
        <v>207</v>
      </c>
      <c r="B1" s="10" t="s">
        <v>20</v>
      </c>
      <c r="C1" s="10" t="s">
        <v>2</v>
      </c>
      <c r="D1" s="10" t="s">
        <v>1</v>
      </c>
      <c r="E1" s="78" t="s">
        <v>350</v>
      </c>
      <c r="F1" s="78" t="s">
        <v>351</v>
      </c>
    </row>
    <row r="2" spans="1:6">
      <c r="A2" s="11">
        <v>13</v>
      </c>
      <c r="B2" s="79" t="s">
        <v>183</v>
      </c>
      <c r="C2" s="11" t="s">
        <v>4</v>
      </c>
      <c r="D2" s="11">
        <v>2737</v>
      </c>
      <c r="E2" s="5" t="s">
        <v>276</v>
      </c>
      <c r="F2" s="108" t="s">
        <v>352</v>
      </c>
    </row>
    <row r="3" spans="1:6">
      <c r="A3" s="11">
        <v>14</v>
      </c>
      <c r="B3" s="79" t="s">
        <v>184</v>
      </c>
      <c r="C3" s="11" t="s">
        <v>4</v>
      </c>
      <c r="D3" s="11">
        <v>2736</v>
      </c>
      <c r="E3" s="5" t="s">
        <v>288</v>
      </c>
      <c r="F3" s="108" t="s">
        <v>353</v>
      </c>
    </row>
    <row r="4" spans="1:6">
      <c r="A4" s="11">
        <v>15</v>
      </c>
      <c r="B4" s="79" t="s">
        <v>185</v>
      </c>
      <c r="C4" s="11" t="s">
        <v>4</v>
      </c>
      <c r="D4" s="11">
        <v>2739</v>
      </c>
      <c r="E4" s="5" t="s">
        <v>300</v>
      </c>
      <c r="F4" s="108" t="s">
        <v>354</v>
      </c>
    </row>
    <row r="5" spans="1:6">
      <c r="A5" s="12">
        <v>16</v>
      </c>
      <c r="B5" s="80" t="s">
        <v>186</v>
      </c>
      <c r="C5" s="12" t="s">
        <v>5</v>
      </c>
      <c r="D5" s="12">
        <v>2760</v>
      </c>
      <c r="E5" s="5" t="s">
        <v>312</v>
      </c>
      <c r="F5" s="108" t="s">
        <v>355</v>
      </c>
    </row>
    <row r="6" spans="1:6">
      <c r="A6" s="12">
        <v>17</v>
      </c>
      <c r="B6" s="80" t="s">
        <v>187</v>
      </c>
      <c r="C6" s="12" t="s">
        <v>5</v>
      </c>
      <c r="D6" s="12">
        <v>2763</v>
      </c>
      <c r="E6" s="5" t="s">
        <v>228</v>
      </c>
      <c r="F6" s="108" t="s">
        <v>356</v>
      </c>
    </row>
    <row r="7" spans="1:6">
      <c r="A7" s="12">
        <v>18</v>
      </c>
      <c r="B7" s="80" t="s">
        <v>188</v>
      </c>
      <c r="C7" s="12" t="s">
        <v>5</v>
      </c>
      <c r="D7" s="12">
        <v>2761</v>
      </c>
      <c r="E7" s="5" t="s">
        <v>241</v>
      </c>
      <c r="F7" s="108" t="s">
        <v>357</v>
      </c>
    </row>
    <row r="8" spans="1:6">
      <c r="A8" s="11">
        <v>19</v>
      </c>
      <c r="B8" s="79" t="s">
        <v>189</v>
      </c>
      <c r="C8" s="11" t="s">
        <v>4</v>
      </c>
      <c r="D8" s="11">
        <v>2733</v>
      </c>
      <c r="E8" s="5" t="s">
        <v>253</v>
      </c>
      <c r="F8" s="108" t="s">
        <v>358</v>
      </c>
    </row>
    <row r="9" spans="1:6">
      <c r="A9" s="11">
        <v>20</v>
      </c>
      <c r="B9" s="79" t="s">
        <v>190</v>
      </c>
      <c r="C9" s="11" t="s">
        <v>4</v>
      </c>
      <c r="D9" s="11">
        <v>2732</v>
      </c>
      <c r="E9" s="5" t="s">
        <v>265</v>
      </c>
      <c r="F9" s="108" t="s">
        <v>359</v>
      </c>
    </row>
    <row r="10" spans="1:6">
      <c r="A10" s="11">
        <v>21</v>
      </c>
      <c r="B10" s="79" t="s">
        <v>191</v>
      </c>
      <c r="C10" s="11" t="s">
        <v>4</v>
      </c>
      <c r="D10" s="11">
        <v>2734</v>
      </c>
      <c r="E10" s="5" t="s">
        <v>277</v>
      </c>
      <c r="F10" s="108" t="s">
        <v>360</v>
      </c>
    </row>
    <row r="11" spans="1:6">
      <c r="A11" s="12">
        <v>22</v>
      </c>
      <c r="B11" s="80" t="s">
        <v>192</v>
      </c>
      <c r="C11" s="12" t="s">
        <v>5</v>
      </c>
      <c r="D11" s="12">
        <v>2762</v>
      </c>
      <c r="E11" s="5" t="s">
        <v>289</v>
      </c>
      <c r="F11" s="108" t="s">
        <v>361</v>
      </c>
    </row>
    <row r="12" spans="1:6">
      <c r="A12" s="12">
        <v>23</v>
      </c>
      <c r="B12" s="80" t="s">
        <v>193</v>
      </c>
      <c r="C12" s="12" t="s">
        <v>5</v>
      </c>
      <c r="D12" s="12">
        <v>2913</v>
      </c>
      <c r="E12" s="5" t="s">
        <v>301</v>
      </c>
      <c r="F12" s="108" t="s">
        <v>362</v>
      </c>
    </row>
    <row r="13" spans="1:6">
      <c r="A13" s="12">
        <v>24</v>
      </c>
      <c r="B13" s="80" t="s">
        <v>194</v>
      </c>
      <c r="C13" s="12" t="s">
        <v>5</v>
      </c>
      <c r="D13" s="12">
        <v>2748</v>
      </c>
      <c r="E13" s="5" t="s">
        <v>313</v>
      </c>
      <c r="F13" s="108" t="s">
        <v>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2CC4-AE15-524C-A6B6-DEE469E1F726}">
  <dimension ref="A1:M38"/>
  <sheetViews>
    <sheetView workbookViewId="0">
      <selection activeCell="U12" sqref="U12"/>
    </sheetView>
  </sheetViews>
  <sheetFormatPr baseColWidth="10" defaultRowHeight="15"/>
  <sheetData>
    <row r="1" spans="1:13" ht="16">
      <c r="A1" s="14"/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</row>
    <row r="2" spans="1:13" ht="16">
      <c r="A2" s="14" t="s">
        <v>21</v>
      </c>
      <c r="B2" s="5">
        <v>1</v>
      </c>
      <c r="C2" s="5">
        <v>9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6">
      <c r="A3" s="14" t="s">
        <v>22</v>
      </c>
      <c r="B3" s="5">
        <v>2</v>
      </c>
      <c r="C3" s="5">
        <v>10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6">
      <c r="A4" s="14" t="s">
        <v>23</v>
      </c>
      <c r="B4" s="5">
        <v>3</v>
      </c>
      <c r="C4" s="5">
        <v>11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6">
      <c r="A5" s="14" t="s">
        <v>24</v>
      </c>
      <c r="B5" s="5">
        <v>4</v>
      </c>
      <c r="C5" s="5">
        <v>12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6">
      <c r="A6" s="14" t="s">
        <v>25</v>
      </c>
      <c r="B6" s="5">
        <v>5</v>
      </c>
      <c r="C6" s="5" t="s">
        <v>219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6">
      <c r="A7" s="14" t="s">
        <v>26</v>
      </c>
      <c r="B7" s="5">
        <v>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16">
      <c r="A8" s="14" t="s">
        <v>29</v>
      </c>
      <c r="B8" s="5">
        <v>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6">
      <c r="A9" s="14" t="s">
        <v>30</v>
      </c>
      <c r="B9" s="5">
        <v>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37" spans="5:5">
      <c r="E37" t="s">
        <v>364</v>
      </c>
    </row>
    <row r="38" spans="5:5">
      <c r="E38" t="s">
        <v>365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955E-D4E0-CC48-A795-37A1F14C4894}">
  <sheetPr>
    <pageSetUpPr fitToPage="1"/>
  </sheetPr>
  <dimension ref="A1:E7"/>
  <sheetViews>
    <sheetView zoomScale="137" zoomScaleNormal="137" workbookViewId="0">
      <selection sqref="A1:C7"/>
    </sheetView>
  </sheetViews>
  <sheetFormatPr baseColWidth="10" defaultRowHeight="15"/>
  <cols>
    <col min="1" max="1" width="9.83203125" customWidth="1"/>
    <col min="2" max="2" width="7.83203125" customWidth="1"/>
    <col min="3" max="3" width="7.1640625" customWidth="1"/>
    <col min="4" max="4" width="8.5" customWidth="1"/>
    <col min="5" max="5" width="9.1640625" customWidth="1"/>
    <col min="6" max="7" width="21" customWidth="1"/>
  </cols>
  <sheetData>
    <row r="1" spans="1:5">
      <c r="A1" s="10" t="s">
        <v>2</v>
      </c>
      <c r="B1" s="10" t="s">
        <v>20</v>
      </c>
      <c r="C1" s="10" t="s">
        <v>1</v>
      </c>
      <c r="D1" s="10" t="s">
        <v>27</v>
      </c>
      <c r="E1" s="10" t="s">
        <v>28</v>
      </c>
    </row>
    <row r="2" spans="1:5">
      <c r="A2" s="11" t="s">
        <v>4</v>
      </c>
      <c r="B2" s="11" t="s">
        <v>21</v>
      </c>
      <c r="C2" s="11">
        <v>2737</v>
      </c>
      <c r="D2" s="11" t="s">
        <v>19</v>
      </c>
      <c r="E2" s="11"/>
    </row>
    <row r="3" spans="1:5">
      <c r="A3" s="11" t="s">
        <v>4</v>
      </c>
      <c r="B3" s="11" t="s">
        <v>22</v>
      </c>
      <c r="C3" s="11">
        <v>2736</v>
      </c>
      <c r="D3" s="11" t="s">
        <v>19</v>
      </c>
      <c r="E3" s="11"/>
    </row>
    <row r="4" spans="1:5">
      <c r="A4" s="11" t="s">
        <v>4</v>
      </c>
      <c r="B4" s="11" t="s">
        <v>23</v>
      </c>
      <c r="C4" s="11">
        <v>2739</v>
      </c>
      <c r="D4" s="11" t="s">
        <v>19</v>
      </c>
      <c r="E4" s="11"/>
    </row>
    <row r="5" spans="1:5">
      <c r="A5" s="12" t="s">
        <v>5</v>
      </c>
      <c r="B5" s="12" t="s">
        <v>24</v>
      </c>
      <c r="C5" s="12">
        <v>2760</v>
      </c>
      <c r="D5" s="12" t="s">
        <v>19</v>
      </c>
      <c r="E5" s="12"/>
    </row>
    <row r="6" spans="1:5">
      <c r="A6" s="12" t="s">
        <v>5</v>
      </c>
      <c r="B6" s="12" t="s">
        <v>25</v>
      </c>
      <c r="C6" s="12">
        <v>2763</v>
      </c>
      <c r="D6" s="12" t="s">
        <v>19</v>
      </c>
      <c r="E6" s="12"/>
    </row>
    <row r="7" spans="1:5">
      <c r="A7" s="12" t="s">
        <v>5</v>
      </c>
      <c r="B7" s="12" t="s">
        <v>26</v>
      </c>
      <c r="C7" s="12">
        <v>2761</v>
      </c>
      <c r="D7" s="12" t="s">
        <v>19</v>
      </c>
      <c r="E7" s="12"/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2B55-E3CD-6A46-A4CB-9F3540FE2515}">
  <sheetPr>
    <pageSetUpPr fitToPage="1"/>
  </sheetPr>
  <dimension ref="A1:I16"/>
  <sheetViews>
    <sheetView zoomScale="130" zoomScaleNormal="130" workbookViewId="0">
      <selection sqref="A1:F13"/>
    </sheetView>
  </sheetViews>
  <sheetFormatPr baseColWidth="10" defaultRowHeight="15"/>
  <cols>
    <col min="5" max="5" width="12.33203125" customWidth="1"/>
    <col min="6" max="6" width="13" customWidth="1"/>
  </cols>
  <sheetData>
    <row r="1" spans="1:9" s="13" customFormat="1">
      <c r="A1" s="10" t="s">
        <v>207</v>
      </c>
      <c r="B1" s="10" t="s">
        <v>20</v>
      </c>
      <c r="C1" s="10" t="s">
        <v>2</v>
      </c>
      <c r="D1" s="10" t="s">
        <v>1</v>
      </c>
      <c r="E1" s="78" t="s">
        <v>341</v>
      </c>
      <c r="F1" s="78" t="s">
        <v>342</v>
      </c>
      <c r="G1" s="10" t="s">
        <v>345</v>
      </c>
      <c r="H1" s="78" t="s">
        <v>343</v>
      </c>
      <c r="I1" s="78" t="s">
        <v>344</v>
      </c>
    </row>
    <row r="2" spans="1:9">
      <c r="A2" s="11">
        <v>13</v>
      </c>
      <c r="B2" s="79" t="s">
        <v>183</v>
      </c>
      <c r="C2" s="11" t="s">
        <v>4</v>
      </c>
      <c r="D2" s="11">
        <v>2737</v>
      </c>
      <c r="E2" s="5">
        <v>97.5</v>
      </c>
      <c r="F2" s="5">
        <v>6.5</v>
      </c>
      <c r="G2" s="83">
        <f>F2/2</f>
        <v>3.25</v>
      </c>
      <c r="H2" s="83">
        <f>10/G2</f>
        <v>3.0769230769230771</v>
      </c>
      <c r="I2" s="83">
        <f>8.5-H2</f>
        <v>5.4230769230769234</v>
      </c>
    </row>
    <row r="3" spans="1:9">
      <c r="A3" s="11">
        <v>14</v>
      </c>
      <c r="B3" s="79" t="s">
        <v>184</v>
      </c>
      <c r="C3" s="11" t="s">
        <v>4</v>
      </c>
      <c r="D3" s="11">
        <v>2736</v>
      </c>
      <c r="E3" s="5">
        <v>193</v>
      </c>
      <c r="F3" s="5">
        <v>12.9</v>
      </c>
      <c r="G3" s="83">
        <f t="shared" ref="G3:G13" si="0">F3/2</f>
        <v>6.45</v>
      </c>
      <c r="H3" s="83">
        <f t="shared" ref="H3:H13" si="1">10/G3</f>
        <v>1.5503875968992247</v>
      </c>
      <c r="I3" s="83">
        <f t="shared" ref="I3:I13" si="2">8.5-H3</f>
        <v>6.9496124031007751</v>
      </c>
    </row>
    <row r="4" spans="1:9">
      <c r="A4" s="11">
        <v>15</v>
      </c>
      <c r="B4" s="79" t="s">
        <v>185</v>
      </c>
      <c r="C4" s="11" t="s">
        <v>4</v>
      </c>
      <c r="D4" s="11">
        <v>2739</v>
      </c>
      <c r="E4" s="5">
        <v>91.1</v>
      </c>
      <c r="F4" s="5">
        <v>6.07</v>
      </c>
      <c r="G4" s="83">
        <f t="shared" si="0"/>
        <v>3.0350000000000001</v>
      </c>
      <c r="H4" s="83">
        <f t="shared" si="1"/>
        <v>3.2948929159802307</v>
      </c>
      <c r="I4" s="83">
        <f t="shared" si="2"/>
        <v>5.2051070840197688</v>
      </c>
    </row>
    <row r="5" spans="1:9">
      <c r="A5" s="12">
        <v>16</v>
      </c>
      <c r="B5" s="80" t="s">
        <v>186</v>
      </c>
      <c r="C5" s="12" t="s">
        <v>5</v>
      </c>
      <c r="D5" s="12">
        <v>2760</v>
      </c>
      <c r="E5" s="5">
        <v>189</v>
      </c>
      <c r="F5" s="5">
        <v>12.6</v>
      </c>
      <c r="G5" s="83">
        <f t="shared" si="0"/>
        <v>6.3</v>
      </c>
      <c r="H5" s="83">
        <f t="shared" si="1"/>
        <v>1.5873015873015874</v>
      </c>
      <c r="I5" s="83">
        <f t="shared" si="2"/>
        <v>6.912698412698413</v>
      </c>
    </row>
    <row r="6" spans="1:9">
      <c r="A6" s="12">
        <v>17</v>
      </c>
      <c r="B6" s="80" t="s">
        <v>187</v>
      </c>
      <c r="C6" s="12" t="s">
        <v>5</v>
      </c>
      <c r="D6" s="12">
        <v>2763</v>
      </c>
      <c r="E6" s="5">
        <v>166</v>
      </c>
      <c r="F6" s="5">
        <v>11.1</v>
      </c>
      <c r="G6" s="83">
        <f t="shared" si="0"/>
        <v>5.55</v>
      </c>
      <c r="H6" s="83">
        <f t="shared" si="1"/>
        <v>1.8018018018018018</v>
      </c>
      <c r="I6" s="83">
        <f t="shared" si="2"/>
        <v>6.698198198198198</v>
      </c>
    </row>
    <row r="7" spans="1:9">
      <c r="A7" s="12">
        <v>18</v>
      </c>
      <c r="B7" s="80" t="s">
        <v>188</v>
      </c>
      <c r="C7" s="12" t="s">
        <v>5</v>
      </c>
      <c r="D7" s="12">
        <v>2761</v>
      </c>
      <c r="E7" s="5">
        <v>258</v>
      </c>
      <c r="F7" s="5">
        <v>17.2</v>
      </c>
      <c r="G7" s="83">
        <f t="shared" si="0"/>
        <v>8.6</v>
      </c>
      <c r="H7" s="83">
        <f t="shared" si="1"/>
        <v>1.1627906976744187</v>
      </c>
      <c r="I7" s="83">
        <f t="shared" si="2"/>
        <v>7.3372093023255811</v>
      </c>
    </row>
    <row r="8" spans="1:9">
      <c r="A8" s="11">
        <v>19</v>
      </c>
      <c r="B8" s="79" t="s">
        <v>189</v>
      </c>
      <c r="C8" s="11" t="s">
        <v>4</v>
      </c>
      <c r="D8" s="11">
        <v>2733</v>
      </c>
      <c r="E8" s="5">
        <v>130</v>
      </c>
      <c r="F8" s="5">
        <v>8.67</v>
      </c>
      <c r="G8" s="83">
        <f t="shared" si="0"/>
        <v>4.335</v>
      </c>
      <c r="H8" s="83">
        <f t="shared" si="1"/>
        <v>2.306805074971165</v>
      </c>
      <c r="I8" s="83">
        <f t="shared" si="2"/>
        <v>6.193194925028835</v>
      </c>
    </row>
    <row r="9" spans="1:9">
      <c r="A9" s="11">
        <v>20</v>
      </c>
      <c r="B9" s="79" t="s">
        <v>190</v>
      </c>
      <c r="C9" s="11" t="s">
        <v>4</v>
      </c>
      <c r="D9" s="11">
        <v>2732</v>
      </c>
      <c r="E9" s="5">
        <v>186</v>
      </c>
      <c r="F9" s="5">
        <v>12.4</v>
      </c>
      <c r="G9" s="83">
        <f t="shared" si="0"/>
        <v>6.2</v>
      </c>
      <c r="H9" s="83">
        <f t="shared" si="1"/>
        <v>1.6129032258064515</v>
      </c>
      <c r="I9" s="83">
        <f t="shared" si="2"/>
        <v>6.887096774193548</v>
      </c>
    </row>
    <row r="10" spans="1:9">
      <c r="A10" s="11">
        <v>21</v>
      </c>
      <c r="B10" s="79" t="s">
        <v>191</v>
      </c>
      <c r="C10" s="11" t="s">
        <v>4</v>
      </c>
      <c r="D10" s="11">
        <v>2734</v>
      </c>
      <c r="E10" s="5">
        <v>212</v>
      </c>
      <c r="F10" s="5">
        <v>14.1</v>
      </c>
      <c r="G10" s="83">
        <f t="shared" si="0"/>
        <v>7.05</v>
      </c>
      <c r="H10" s="83">
        <f t="shared" si="1"/>
        <v>1.4184397163120568</v>
      </c>
      <c r="I10" s="83">
        <f t="shared" si="2"/>
        <v>7.081560283687943</v>
      </c>
    </row>
    <row r="11" spans="1:9">
      <c r="A11" s="12">
        <v>22</v>
      </c>
      <c r="B11" s="80" t="s">
        <v>192</v>
      </c>
      <c r="C11" s="12" t="s">
        <v>5</v>
      </c>
      <c r="D11" s="12">
        <v>2762</v>
      </c>
      <c r="E11" s="5">
        <v>237</v>
      </c>
      <c r="F11" s="5">
        <v>15.8</v>
      </c>
      <c r="G11" s="83">
        <f t="shared" si="0"/>
        <v>7.9</v>
      </c>
      <c r="H11" s="83">
        <f t="shared" si="1"/>
        <v>1.2658227848101264</v>
      </c>
      <c r="I11" s="83">
        <f t="shared" si="2"/>
        <v>7.2341772151898738</v>
      </c>
    </row>
    <row r="12" spans="1:9">
      <c r="A12" s="12">
        <v>23</v>
      </c>
      <c r="B12" s="80" t="s">
        <v>193</v>
      </c>
      <c r="C12" s="12" t="s">
        <v>5</v>
      </c>
      <c r="D12" s="12">
        <v>2913</v>
      </c>
      <c r="E12" s="5">
        <v>206</v>
      </c>
      <c r="F12" s="5">
        <v>13.7</v>
      </c>
      <c r="G12" s="83">
        <f t="shared" si="0"/>
        <v>6.85</v>
      </c>
      <c r="H12" s="83">
        <f t="shared" si="1"/>
        <v>1.4598540145985401</v>
      </c>
      <c r="I12" s="83">
        <f t="shared" si="2"/>
        <v>7.0401459854014599</v>
      </c>
    </row>
    <row r="13" spans="1:9">
      <c r="A13" s="12">
        <v>24</v>
      </c>
      <c r="B13" s="80" t="s">
        <v>194</v>
      </c>
      <c r="C13" s="12" t="s">
        <v>5</v>
      </c>
      <c r="D13" s="12">
        <v>2748</v>
      </c>
      <c r="E13" s="5">
        <v>209</v>
      </c>
      <c r="F13" s="5">
        <v>13.9</v>
      </c>
      <c r="G13" s="83">
        <f t="shared" si="0"/>
        <v>6.95</v>
      </c>
      <c r="H13" s="83">
        <f t="shared" si="1"/>
        <v>1.4388489208633093</v>
      </c>
      <c r="I13" s="83">
        <f t="shared" si="2"/>
        <v>7.0611510791366907</v>
      </c>
    </row>
    <row r="15" spans="1:9">
      <c r="A15" t="s">
        <v>347</v>
      </c>
    </row>
    <row r="16" spans="1:9">
      <c r="A16" t="s">
        <v>346</v>
      </c>
    </row>
  </sheetData>
  <pageMargins left="0.7" right="0.7" top="0.75" bottom="0.75" header="0.3" footer="0.3"/>
  <pageSetup scale="84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DB18-FF99-0644-9B65-61A02729984E}">
  <sheetPr>
    <pageSetUpPr fitToPage="1"/>
  </sheetPr>
  <dimension ref="A1:G13"/>
  <sheetViews>
    <sheetView zoomScale="130" zoomScaleNormal="130" workbookViewId="0">
      <selection activeCell="F2" sqref="F2:F13"/>
    </sheetView>
  </sheetViews>
  <sheetFormatPr baseColWidth="10" defaultRowHeight="15"/>
  <cols>
    <col min="5" max="5" width="12.83203125" customWidth="1"/>
    <col min="6" max="6" width="12.5" customWidth="1"/>
    <col min="7" max="7" width="41.6640625" customWidth="1"/>
  </cols>
  <sheetData>
    <row r="1" spans="1:7" ht="16">
      <c r="A1" s="10" t="s">
        <v>207</v>
      </c>
      <c r="B1" s="10" t="s">
        <v>20</v>
      </c>
      <c r="C1" s="10" t="s">
        <v>2</v>
      </c>
      <c r="D1" s="10" t="s">
        <v>1</v>
      </c>
      <c r="E1" s="78" t="s">
        <v>341</v>
      </c>
      <c r="F1" s="78" t="s">
        <v>342</v>
      </c>
      <c r="G1" s="15" t="s">
        <v>366</v>
      </c>
    </row>
    <row r="2" spans="1:7">
      <c r="A2" s="11">
        <v>13</v>
      </c>
      <c r="B2" s="79" t="s">
        <v>183</v>
      </c>
      <c r="C2" s="11" t="s">
        <v>4</v>
      </c>
      <c r="D2" s="11">
        <v>2737</v>
      </c>
      <c r="E2" s="5">
        <v>129</v>
      </c>
      <c r="F2" s="5">
        <v>8.6</v>
      </c>
      <c r="G2" s="83">
        <f>((F2*2)-10)/5</f>
        <v>1.44</v>
      </c>
    </row>
    <row r="3" spans="1:7">
      <c r="A3" s="11">
        <v>14</v>
      </c>
      <c r="B3" s="79" t="s">
        <v>184</v>
      </c>
      <c r="C3" s="11" t="s">
        <v>4</v>
      </c>
      <c r="D3" s="11">
        <v>2736</v>
      </c>
      <c r="E3" s="5">
        <v>146</v>
      </c>
      <c r="F3" s="5">
        <v>9.73</v>
      </c>
      <c r="G3" s="83">
        <f t="shared" ref="G3:G13" si="0">((F3*2)-10)/5</f>
        <v>1.8920000000000001</v>
      </c>
    </row>
    <row r="4" spans="1:7">
      <c r="A4" s="11">
        <v>15</v>
      </c>
      <c r="B4" s="79" t="s">
        <v>185</v>
      </c>
      <c r="C4" s="11" t="s">
        <v>4</v>
      </c>
      <c r="D4" s="11">
        <v>2739</v>
      </c>
      <c r="E4" s="5">
        <v>120</v>
      </c>
      <c r="F4" s="5">
        <v>8</v>
      </c>
      <c r="G4" s="83">
        <f t="shared" si="0"/>
        <v>1.2</v>
      </c>
    </row>
    <row r="5" spans="1:7">
      <c r="A5" s="12">
        <v>16</v>
      </c>
      <c r="B5" s="80" t="s">
        <v>186</v>
      </c>
      <c r="C5" s="12" t="s">
        <v>5</v>
      </c>
      <c r="D5" s="12">
        <v>2760</v>
      </c>
      <c r="E5" s="5">
        <v>138</v>
      </c>
      <c r="F5" s="5">
        <v>9.1999999999999993</v>
      </c>
      <c r="G5" s="83">
        <f t="shared" si="0"/>
        <v>1.6799999999999997</v>
      </c>
    </row>
    <row r="6" spans="1:7">
      <c r="A6" s="12">
        <v>17</v>
      </c>
      <c r="B6" s="80" t="s">
        <v>187</v>
      </c>
      <c r="C6" s="12" t="s">
        <v>5</v>
      </c>
      <c r="D6" s="12">
        <v>2763</v>
      </c>
      <c r="E6" s="5">
        <v>118</v>
      </c>
      <c r="F6" s="5">
        <v>7.87</v>
      </c>
      <c r="G6" s="83">
        <f t="shared" si="0"/>
        <v>1.1480000000000001</v>
      </c>
    </row>
    <row r="7" spans="1:7">
      <c r="A7" s="12">
        <v>18</v>
      </c>
      <c r="B7" s="80" t="s">
        <v>188</v>
      </c>
      <c r="C7" s="12" t="s">
        <v>5</v>
      </c>
      <c r="D7" s="12">
        <v>2761</v>
      </c>
      <c r="E7" s="5">
        <v>136</v>
      </c>
      <c r="F7" s="5">
        <v>9.07</v>
      </c>
      <c r="G7" s="83">
        <f t="shared" si="0"/>
        <v>1.6280000000000001</v>
      </c>
    </row>
    <row r="8" spans="1:7">
      <c r="A8" s="11">
        <v>19</v>
      </c>
      <c r="B8" s="79" t="s">
        <v>189</v>
      </c>
      <c r="C8" s="11" t="s">
        <v>4</v>
      </c>
      <c r="D8" s="11">
        <v>2733</v>
      </c>
      <c r="E8" s="5">
        <v>165</v>
      </c>
      <c r="F8" s="5">
        <v>11</v>
      </c>
      <c r="G8" s="83">
        <f t="shared" si="0"/>
        <v>2.4</v>
      </c>
    </row>
    <row r="9" spans="1:7">
      <c r="A9" s="11">
        <v>20</v>
      </c>
      <c r="B9" s="79" t="s">
        <v>190</v>
      </c>
      <c r="C9" s="11" t="s">
        <v>4</v>
      </c>
      <c r="D9" s="11">
        <v>2732</v>
      </c>
      <c r="E9" s="5">
        <v>139</v>
      </c>
      <c r="F9" s="5">
        <v>9.27</v>
      </c>
      <c r="G9" s="83">
        <f t="shared" si="0"/>
        <v>1.7079999999999997</v>
      </c>
    </row>
    <row r="10" spans="1:7">
      <c r="A10" s="11">
        <v>21</v>
      </c>
      <c r="B10" s="79" t="s">
        <v>191</v>
      </c>
      <c r="C10" s="11" t="s">
        <v>4</v>
      </c>
      <c r="D10" s="11">
        <v>2734</v>
      </c>
      <c r="E10" s="5">
        <v>114</v>
      </c>
      <c r="F10" s="5">
        <v>7.6</v>
      </c>
      <c r="G10" s="83">
        <f t="shared" si="0"/>
        <v>1.0399999999999998</v>
      </c>
    </row>
    <row r="11" spans="1:7">
      <c r="A11" s="12">
        <v>22</v>
      </c>
      <c r="B11" s="80" t="s">
        <v>192</v>
      </c>
      <c r="C11" s="12" t="s">
        <v>5</v>
      </c>
      <c r="D11" s="12">
        <v>2762</v>
      </c>
      <c r="E11" s="5">
        <v>150</v>
      </c>
      <c r="F11" s="5">
        <v>10</v>
      </c>
      <c r="G11" s="83">
        <f t="shared" si="0"/>
        <v>2</v>
      </c>
    </row>
    <row r="12" spans="1:7">
      <c r="A12" s="12">
        <v>23</v>
      </c>
      <c r="B12" s="80" t="s">
        <v>193</v>
      </c>
      <c r="C12" s="12" t="s">
        <v>5</v>
      </c>
      <c r="D12" s="12">
        <v>2913</v>
      </c>
      <c r="E12" s="5">
        <v>105</v>
      </c>
      <c r="F12" s="5">
        <v>7</v>
      </c>
      <c r="G12" s="83">
        <f t="shared" si="0"/>
        <v>0.8</v>
      </c>
    </row>
    <row r="13" spans="1:7">
      <c r="A13" s="12">
        <v>24</v>
      </c>
      <c r="B13" s="80" t="s">
        <v>194</v>
      </c>
      <c r="C13" s="12" t="s">
        <v>5</v>
      </c>
      <c r="D13" s="12">
        <v>2748</v>
      </c>
      <c r="E13" s="5">
        <v>129</v>
      </c>
      <c r="F13" s="5">
        <v>8.6</v>
      </c>
      <c r="G13" s="83">
        <f t="shared" si="0"/>
        <v>1.44</v>
      </c>
    </row>
  </sheetData>
  <pageMargins left="0.7" right="0.7" top="0.75" bottom="0.75" header="0.3" footer="0.3"/>
  <pageSetup scale="77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69A4-A540-2D4D-B1EF-C264F57A77C1}">
  <sheetPr>
    <pageSetUpPr fitToPage="1"/>
  </sheetPr>
  <dimension ref="A1:M113"/>
  <sheetViews>
    <sheetView workbookViewId="0">
      <selection activeCell="J107" sqref="J107:J109"/>
    </sheetView>
  </sheetViews>
  <sheetFormatPr baseColWidth="10" defaultRowHeight="15"/>
  <cols>
    <col min="1" max="1" width="15.83203125" customWidth="1"/>
  </cols>
  <sheetData>
    <row r="1" spans="1:13" ht="16">
      <c r="A1" s="112" t="s">
        <v>367</v>
      </c>
      <c r="B1" s="113">
        <v>1</v>
      </c>
      <c r="C1" s="113">
        <v>2</v>
      </c>
      <c r="D1" s="113">
        <v>3</v>
      </c>
      <c r="E1" s="113">
        <v>4</v>
      </c>
      <c r="F1" s="113">
        <v>5</v>
      </c>
      <c r="G1" s="113">
        <v>6</v>
      </c>
      <c r="H1" s="113">
        <v>7</v>
      </c>
      <c r="I1" s="113">
        <v>8</v>
      </c>
      <c r="J1" s="113">
        <v>9</v>
      </c>
      <c r="K1" s="113">
        <v>10</v>
      </c>
      <c r="L1" s="113">
        <v>11</v>
      </c>
      <c r="M1" s="113">
        <v>12</v>
      </c>
    </row>
    <row r="2" spans="1:13" ht="16">
      <c r="A2" s="114" t="s">
        <v>21</v>
      </c>
      <c r="B2" s="115" t="s">
        <v>368</v>
      </c>
      <c r="C2" s="115" t="s">
        <v>368</v>
      </c>
      <c r="D2" s="115" t="s">
        <v>368</v>
      </c>
      <c r="E2" s="116" t="s">
        <v>389</v>
      </c>
      <c r="F2" s="116" t="s">
        <v>389</v>
      </c>
      <c r="G2" s="116" t="s">
        <v>389</v>
      </c>
      <c r="H2" s="117" t="s">
        <v>397</v>
      </c>
      <c r="I2" s="117" t="s">
        <v>397</v>
      </c>
      <c r="J2" s="117" t="s">
        <v>397</v>
      </c>
      <c r="K2" s="116" t="s">
        <v>405</v>
      </c>
      <c r="L2" s="116" t="s">
        <v>405</v>
      </c>
      <c r="M2" s="116" t="s">
        <v>405</v>
      </c>
    </row>
    <row r="3" spans="1:13" ht="16">
      <c r="A3" s="114" t="s">
        <v>22</v>
      </c>
      <c r="B3" s="115" t="s">
        <v>369</v>
      </c>
      <c r="C3" s="115" t="s">
        <v>369</v>
      </c>
      <c r="D3" s="115" t="s">
        <v>369</v>
      </c>
      <c r="E3" s="116" t="s">
        <v>390</v>
      </c>
      <c r="F3" s="116" t="s">
        <v>390</v>
      </c>
      <c r="G3" s="116" t="s">
        <v>390</v>
      </c>
      <c r="H3" s="117" t="s">
        <v>398</v>
      </c>
      <c r="I3" s="117" t="s">
        <v>398</v>
      </c>
      <c r="J3" s="117" t="s">
        <v>398</v>
      </c>
      <c r="K3" s="116" t="s">
        <v>406</v>
      </c>
      <c r="L3" s="116" t="s">
        <v>406</v>
      </c>
      <c r="M3" s="116" t="s">
        <v>406</v>
      </c>
    </row>
    <row r="4" spans="1:13" ht="16">
      <c r="A4" s="114" t="s">
        <v>23</v>
      </c>
      <c r="B4" s="115" t="s">
        <v>370</v>
      </c>
      <c r="C4" s="115" t="s">
        <v>370</v>
      </c>
      <c r="D4" s="115" t="s">
        <v>370</v>
      </c>
      <c r="E4" s="116" t="s">
        <v>391</v>
      </c>
      <c r="F4" s="116" t="s">
        <v>391</v>
      </c>
      <c r="G4" s="116" t="s">
        <v>391</v>
      </c>
      <c r="H4" s="117" t="s">
        <v>399</v>
      </c>
      <c r="I4" s="117" t="s">
        <v>399</v>
      </c>
      <c r="J4" s="117" t="s">
        <v>399</v>
      </c>
      <c r="K4" s="116" t="s">
        <v>407</v>
      </c>
      <c r="L4" s="116" t="s">
        <v>407</v>
      </c>
      <c r="M4" s="116" t="s">
        <v>407</v>
      </c>
    </row>
    <row r="5" spans="1:13" ht="16">
      <c r="A5" s="114" t="s">
        <v>24</v>
      </c>
      <c r="B5" s="115" t="s">
        <v>371</v>
      </c>
      <c r="C5" s="115" t="s">
        <v>371</v>
      </c>
      <c r="D5" s="115" t="s">
        <v>371</v>
      </c>
      <c r="E5" s="116" t="s">
        <v>392</v>
      </c>
      <c r="F5" s="116" t="s">
        <v>392</v>
      </c>
      <c r="G5" s="116" t="s">
        <v>392</v>
      </c>
      <c r="H5" s="117" t="s">
        <v>400</v>
      </c>
      <c r="I5" s="117" t="s">
        <v>400</v>
      </c>
      <c r="J5" s="117" t="s">
        <v>400</v>
      </c>
      <c r="K5" s="116" t="s">
        <v>408</v>
      </c>
      <c r="L5" s="116" t="s">
        <v>408</v>
      </c>
      <c r="M5" s="116" t="s">
        <v>408</v>
      </c>
    </row>
    <row r="6" spans="1:13" ht="16">
      <c r="A6" s="114" t="s">
        <v>25</v>
      </c>
      <c r="B6" s="115" t="s">
        <v>372</v>
      </c>
      <c r="C6" s="115" t="s">
        <v>372</v>
      </c>
      <c r="D6" s="115" t="s">
        <v>372</v>
      </c>
      <c r="E6" s="116" t="s">
        <v>393</v>
      </c>
      <c r="F6" s="116" t="s">
        <v>393</v>
      </c>
      <c r="G6" s="116" t="s">
        <v>393</v>
      </c>
      <c r="H6" s="117" t="s">
        <v>401</v>
      </c>
      <c r="I6" s="117" t="s">
        <v>401</v>
      </c>
      <c r="J6" s="117" t="s">
        <v>401</v>
      </c>
      <c r="K6" s="117" t="s">
        <v>409</v>
      </c>
      <c r="L6" s="117" t="s">
        <v>409</v>
      </c>
      <c r="M6" s="117" t="s">
        <v>409</v>
      </c>
    </row>
    <row r="7" spans="1:13" ht="16">
      <c r="A7" s="114" t="s">
        <v>26</v>
      </c>
      <c r="B7" s="115" t="s">
        <v>373</v>
      </c>
      <c r="C7" s="115" t="s">
        <v>373</v>
      </c>
      <c r="D7" s="115" t="s">
        <v>373</v>
      </c>
      <c r="E7" s="116" t="s">
        <v>394</v>
      </c>
      <c r="F7" s="116" t="s">
        <v>394</v>
      </c>
      <c r="G7" s="116" t="s">
        <v>394</v>
      </c>
      <c r="H7" s="117" t="s">
        <v>402</v>
      </c>
      <c r="I7" s="117" t="s">
        <v>402</v>
      </c>
      <c r="J7" s="117" t="s">
        <v>402</v>
      </c>
      <c r="K7" s="117" t="s">
        <v>410</v>
      </c>
      <c r="L7" s="117" t="s">
        <v>410</v>
      </c>
      <c r="M7" s="117" t="s">
        <v>410</v>
      </c>
    </row>
    <row r="8" spans="1:13" ht="16">
      <c r="A8" s="114" t="s">
        <v>29</v>
      </c>
      <c r="B8" s="118"/>
      <c r="C8" s="118"/>
      <c r="D8" s="118"/>
      <c r="E8" s="116" t="s">
        <v>395</v>
      </c>
      <c r="F8" s="116" t="s">
        <v>395</v>
      </c>
      <c r="G8" s="116" t="s">
        <v>395</v>
      </c>
      <c r="H8" s="117" t="s">
        <v>403</v>
      </c>
      <c r="I8" s="117" t="s">
        <v>403</v>
      </c>
      <c r="J8" s="117" t="s">
        <v>403</v>
      </c>
      <c r="K8" s="117" t="s">
        <v>411</v>
      </c>
      <c r="L8" s="117" t="s">
        <v>411</v>
      </c>
      <c r="M8" s="117" t="s">
        <v>411</v>
      </c>
    </row>
    <row r="9" spans="1:13" ht="16">
      <c r="A9" s="114" t="s">
        <v>30</v>
      </c>
      <c r="B9" s="118"/>
      <c r="C9" s="118"/>
      <c r="D9" s="118"/>
      <c r="E9" s="116" t="s">
        <v>396</v>
      </c>
      <c r="F9" s="116" t="s">
        <v>396</v>
      </c>
      <c r="G9" s="116" t="s">
        <v>396</v>
      </c>
      <c r="H9" s="117" t="s">
        <v>404</v>
      </c>
      <c r="I9" s="117" t="s">
        <v>404</v>
      </c>
      <c r="J9" s="117" t="s">
        <v>404</v>
      </c>
      <c r="K9" s="117" t="s">
        <v>412</v>
      </c>
      <c r="L9" s="117" t="s">
        <v>412</v>
      </c>
      <c r="M9" s="117" t="s">
        <v>412</v>
      </c>
    </row>
    <row r="10" spans="1:13" ht="16">
      <c r="A10" s="12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</row>
    <row r="11" spans="1:13" ht="16">
      <c r="A11" s="121"/>
      <c r="B11" s="113" t="s">
        <v>214</v>
      </c>
      <c r="C11" s="113" t="s">
        <v>374</v>
      </c>
      <c r="D11" s="120"/>
      <c r="E11" s="120"/>
      <c r="F11" s="120"/>
      <c r="G11" s="120"/>
      <c r="H11" s="120"/>
      <c r="I11" s="120"/>
      <c r="J11" s="120"/>
      <c r="K11" s="120"/>
      <c r="L11" s="120"/>
      <c r="M11" s="120"/>
    </row>
    <row r="12" spans="1:13" ht="16">
      <c r="A12" s="114" t="s">
        <v>375</v>
      </c>
      <c r="B12" s="122">
        <v>6</v>
      </c>
      <c r="C12" s="122">
        <f>B12*93</f>
        <v>558</v>
      </c>
      <c r="D12" s="120"/>
      <c r="E12" s="120"/>
      <c r="F12" s="120"/>
      <c r="G12" s="120"/>
      <c r="H12" s="120"/>
      <c r="I12" s="120"/>
      <c r="J12" s="120"/>
      <c r="K12" s="120"/>
      <c r="L12" s="120"/>
      <c r="M12" s="120"/>
    </row>
    <row r="13" spans="1:13" ht="16">
      <c r="A13" s="114" t="s">
        <v>217</v>
      </c>
      <c r="B13" s="122"/>
      <c r="C13" s="122"/>
      <c r="D13" s="120"/>
      <c r="E13" s="120"/>
      <c r="F13" s="120"/>
      <c r="G13" s="120"/>
      <c r="J13" t="s">
        <v>376</v>
      </c>
      <c r="K13" s="120"/>
      <c r="L13" s="120"/>
      <c r="M13" s="120"/>
    </row>
    <row r="14" spans="1:13" ht="16">
      <c r="A14" s="114" t="s">
        <v>377</v>
      </c>
      <c r="B14" s="122">
        <v>4</v>
      </c>
      <c r="C14" s="123" t="s">
        <v>378</v>
      </c>
      <c r="D14" s="120"/>
      <c r="E14" s="120"/>
      <c r="F14" s="120"/>
      <c r="G14" s="120"/>
      <c r="H14" s="96" t="s">
        <v>226</v>
      </c>
      <c r="I14" s="115" t="s">
        <v>368</v>
      </c>
      <c r="J14" s="97">
        <v>5.49</v>
      </c>
      <c r="K14" s="120"/>
      <c r="L14" s="120"/>
      <c r="M14" s="120"/>
    </row>
    <row r="15" spans="1:13" ht="16">
      <c r="A15" s="124"/>
      <c r="B15" s="124"/>
      <c r="C15" s="124"/>
      <c r="D15" s="120"/>
      <c r="E15" s="120"/>
      <c r="F15" s="120"/>
      <c r="G15" s="120"/>
      <c r="H15" s="96" t="s">
        <v>227</v>
      </c>
      <c r="I15" s="115" t="s">
        <v>368</v>
      </c>
      <c r="J15" s="97">
        <v>5.48</v>
      </c>
      <c r="K15" s="120"/>
      <c r="L15" s="120"/>
      <c r="M15" s="120"/>
    </row>
    <row r="16" spans="1:13" ht="16">
      <c r="A16" s="125"/>
      <c r="B16" s="125"/>
      <c r="C16" s="125"/>
      <c r="D16" s="124"/>
      <c r="E16" s="124"/>
      <c r="F16" s="124"/>
      <c r="G16" s="124"/>
      <c r="H16" s="96" t="s">
        <v>228</v>
      </c>
      <c r="I16" s="115" t="s">
        <v>368</v>
      </c>
      <c r="J16" s="97">
        <v>5.61</v>
      </c>
      <c r="K16" s="120"/>
      <c r="L16" s="120"/>
      <c r="M16" s="124"/>
    </row>
    <row r="17" spans="1:13" ht="16">
      <c r="A17" s="124"/>
      <c r="B17" s="124"/>
      <c r="C17" s="124"/>
      <c r="D17" s="124"/>
      <c r="E17" s="124"/>
      <c r="F17" s="124"/>
      <c r="G17" s="124"/>
      <c r="H17" s="96" t="s">
        <v>230</v>
      </c>
      <c r="I17" s="116" t="s">
        <v>389</v>
      </c>
      <c r="J17" s="97">
        <v>8.5299999999999994</v>
      </c>
      <c r="K17" s="120"/>
      <c r="L17" s="120"/>
      <c r="M17" s="124"/>
    </row>
    <row r="18" spans="1:13" ht="16">
      <c r="A18" s="124"/>
      <c r="B18" s="124"/>
      <c r="C18" s="124"/>
      <c r="D18" s="124"/>
      <c r="E18" s="124"/>
      <c r="F18" s="124"/>
      <c r="G18" s="124"/>
      <c r="H18" s="96" t="s">
        <v>231</v>
      </c>
      <c r="I18" s="116" t="s">
        <v>389</v>
      </c>
      <c r="J18" s="97">
        <v>8.41</v>
      </c>
      <c r="K18" s="120"/>
      <c r="L18" s="120"/>
      <c r="M18" s="124"/>
    </row>
    <row r="19" spans="1:13" ht="16">
      <c r="A19" s="124"/>
      <c r="B19" s="124"/>
      <c r="C19" s="126" t="s">
        <v>379</v>
      </c>
      <c r="D19" s="126"/>
      <c r="E19" s="126"/>
      <c r="F19" s="124"/>
      <c r="G19" s="124"/>
      <c r="H19" s="96" t="s">
        <v>232</v>
      </c>
      <c r="I19" s="116" t="s">
        <v>389</v>
      </c>
      <c r="J19" s="97">
        <v>8.49</v>
      </c>
      <c r="K19" s="120"/>
      <c r="L19" s="120"/>
      <c r="M19" s="124"/>
    </row>
    <row r="20" spans="1:13" ht="16">
      <c r="A20" s="124"/>
      <c r="B20" s="124"/>
      <c r="C20" s="126" t="s">
        <v>380</v>
      </c>
      <c r="D20" s="126" t="s">
        <v>206</v>
      </c>
      <c r="E20" s="126" t="s">
        <v>381</v>
      </c>
      <c r="F20" s="124"/>
      <c r="G20" s="124"/>
      <c r="H20" s="96" t="s">
        <v>233</v>
      </c>
      <c r="I20" s="117" t="s">
        <v>397</v>
      </c>
      <c r="J20" s="97">
        <v>12.05</v>
      </c>
      <c r="K20" s="120"/>
      <c r="L20" s="120"/>
      <c r="M20" s="124"/>
    </row>
    <row r="21" spans="1:13" ht="16">
      <c r="A21" s="124"/>
      <c r="B21" s="124"/>
      <c r="C21" s="124" t="s">
        <v>382</v>
      </c>
      <c r="D21" s="124" t="s">
        <v>383</v>
      </c>
      <c r="E21" s="124" t="s">
        <v>384</v>
      </c>
      <c r="F21" s="124"/>
      <c r="G21" s="124"/>
      <c r="H21" s="96" t="s">
        <v>234</v>
      </c>
      <c r="I21" s="117" t="s">
        <v>397</v>
      </c>
      <c r="J21" s="97">
        <v>12.01</v>
      </c>
      <c r="K21" s="120"/>
      <c r="L21" s="120"/>
      <c r="M21" s="124"/>
    </row>
    <row r="22" spans="1:13" ht="16">
      <c r="A22" s="124"/>
      <c r="B22" s="124"/>
      <c r="C22" s="124"/>
      <c r="D22" s="124"/>
      <c r="E22" s="124"/>
      <c r="F22" s="124"/>
      <c r="G22" s="124"/>
      <c r="H22" s="96" t="s">
        <v>235</v>
      </c>
      <c r="I22" s="117" t="s">
        <v>397</v>
      </c>
      <c r="J22" s="97">
        <v>11.99</v>
      </c>
      <c r="K22" s="120"/>
      <c r="L22" s="120"/>
      <c r="M22" s="124"/>
    </row>
    <row r="23" spans="1:13" ht="16">
      <c r="A23" s="124"/>
      <c r="B23" s="124"/>
      <c r="C23" s="124"/>
      <c r="D23" s="124"/>
      <c r="E23" s="124"/>
      <c r="F23" s="124"/>
      <c r="G23" s="124"/>
      <c r="H23" s="96" t="s">
        <v>236</v>
      </c>
      <c r="I23" s="116" t="s">
        <v>405</v>
      </c>
      <c r="J23" s="97">
        <v>8.67</v>
      </c>
      <c r="K23" s="120"/>
      <c r="L23" s="120"/>
      <c r="M23" s="124"/>
    </row>
    <row r="24" spans="1:13" ht="16">
      <c r="A24" s="124"/>
      <c r="B24" s="124"/>
      <c r="C24" s="124"/>
      <c r="D24" s="124"/>
      <c r="E24" s="124"/>
      <c r="F24" s="124"/>
      <c r="G24" s="124"/>
      <c r="H24" s="96" t="s">
        <v>237</v>
      </c>
      <c r="I24" s="116" t="s">
        <v>405</v>
      </c>
      <c r="J24" s="97">
        <v>8.76</v>
      </c>
      <c r="K24" s="120"/>
      <c r="L24" s="120"/>
      <c r="M24" s="124"/>
    </row>
    <row r="25" spans="1:13" ht="16">
      <c r="A25" s="124"/>
      <c r="B25" s="124"/>
      <c r="C25" s="126" t="s">
        <v>385</v>
      </c>
      <c r="D25" s="126"/>
      <c r="E25" s="124"/>
      <c r="F25" s="124"/>
      <c r="G25" s="124"/>
      <c r="H25" s="96" t="s">
        <v>238</v>
      </c>
      <c r="I25" s="116" t="s">
        <v>405</v>
      </c>
      <c r="J25" s="97">
        <v>8.76</v>
      </c>
      <c r="K25" s="120"/>
      <c r="L25" s="120"/>
      <c r="M25" s="124"/>
    </row>
    <row r="26" spans="1:13" ht="16">
      <c r="A26" s="124"/>
      <c r="B26" s="124"/>
      <c r="C26" s="124" t="s">
        <v>386</v>
      </c>
      <c r="D26" s="124"/>
      <c r="E26" s="124"/>
      <c r="F26" s="124"/>
      <c r="G26" s="124"/>
      <c r="H26" s="96" t="s">
        <v>239</v>
      </c>
      <c r="I26" s="115" t="s">
        <v>369</v>
      </c>
      <c r="J26" s="97">
        <v>8.7100000000000009</v>
      </c>
      <c r="K26" s="120"/>
      <c r="L26" s="120"/>
      <c r="M26" s="124"/>
    </row>
    <row r="27" spans="1:13" ht="16">
      <c r="A27" s="124"/>
      <c r="B27" s="124"/>
      <c r="C27" s="126" t="s">
        <v>380</v>
      </c>
      <c r="D27" s="126" t="s">
        <v>206</v>
      </c>
      <c r="E27" s="126" t="s">
        <v>381</v>
      </c>
      <c r="F27" s="124"/>
      <c r="G27" s="124"/>
      <c r="H27" s="96" t="s">
        <v>240</v>
      </c>
      <c r="I27" s="115" t="s">
        <v>369</v>
      </c>
      <c r="J27" s="97">
        <v>8.75</v>
      </c>
      <c r="K27" s="120"/>
      <c r="L27" s="120"/>
      <c r="M27" s="124"/>
    </row>
    <row r="28" spans="1:13" ht="16">
      <c r="A28" s="124"/>
      <c r="B28" s="124"/>
      <c r="C28" s="124" t="s">
        <v>382</v>
      </c>
      <c r="D28" s="124" t="s">
        <v>383</v>
      </c>
      <c r="E28" s="124" t="s">
        <v>384</v>
      </c>
      <c r="F28" s="124"/>
      <c r="G28" s="124"/>
      <c r="H28" s="96" t="s">
        <v>241</v>
      </c>
      <c r="I28" s="115" t="s">
        <v>369</v>
      </c>
      <c r="J28" s="97">
        <v>8.6</v>
      </c>
      <c r="K28" s="120"/>
      <c r="L28" s="120"/>
      <c r="M28" s="124"/>
    </row>
    <row r="29" spans="1:13" ht="16">
      <c r="A29" s="124"/>
      <c r="B29" s="124"/>
      <c r="C29" s="124"/>
      <c r="D29" s="124"/>
      <c r="E29" s="124"/>
      <c r="F29" s="124"/>
      <c r="G29" s="124"/>
      <c r="H29" s="96" t="s">
        <v>242</v>
      </c>
      <c r="I29" s="116" t="s">
        <v>390</v>
      </c>
      <c r="J29" s="97">
        <v>8.7100000000000009</v>
      </c>
      <c r="K29" s="120"/>
      <c r="L29" s="120"/>
      <c r="M29" s="124"/>
    </row>
    <row r="30" spans="1:13" ht="16">
      <c r="A30" s="124"/>
      <c r="B30" s="124"/>
      <c r="C30" s="124"/>
      <c r="D30" s="124"/>
      <c r="E30" s="124"/>
      <c r="F30" s="124"/>
      <c r="G30" s="124"/>
      <c r="H30" s="96" t="s">
        <v>243</v>
      </c>
      <c r="I30" s="116" t="s">
        <v>390</v>
      </c>
      <c r="J30" s="97">
        <v>8.6999999999999993</v>
      </c>
      <c r="K30" s="120"/>
      <c r="L30" s="120"/>
      <c r="M30" s="124"/>
    </row>
    <row r="31" spans="1:13" ht="16">
      <c r="A31" s="124"/>
      <c r="B31" s="124"/>
      <c r="C31" s="126" t="s">
        <v>387</v>
      </c>
      <c r="D31" s="126"/>
      <c r="E31" s="124"/>
      <c r="F31" s="124"/>
      <c r="G31" s="124"/>
      <c r="H31" s="96" t="s">
        <v>244</v>
      </c>
      <c r="I31" s="116" t="s">
        <v>390</v>
      </c>
      <c r="J31" s="97">
        <v>8.68</v>
      </c>
      <c r="K31" s="120"/>
      <c r="L31" s="120"/>
      <c r="M31" s="124"/>
    </row>
    <row r="32" spans="1:13" ht="16">
      <c r="A32" s="124"/>
      <c r="B32" s="124"/>
      <c r="C32" s="124" t="s">
        <v>388</v>
      </c>
      <c r="D32" s="124"/>
      <c r="E32" s="124"/>
      <c r="F32" s="124"/>
      <c r="G32" s="124"/>
      <c r="H32" s="96" t="s">
        <v>245</v>
      </c>
      <c r="I32" s="117" t="s">
        <v>398</v>
      </c>
      <c r="J32" s="97">
        <v>12.06</v>
      </c>
      <c r="K32" s="120"/>
      <c r="L32" s="120"/>
      <c r="M32" s="124"/>
    </row>
    <row r="33" spans="1:13" ht="16">
      <c r="A33" s="124"/>
      <c r="B33" s="124"/>
      <c r="C33" s="126" t="s">
        <v>380</v>
      </c>
      <c r="D33" s="126" t="s">
        <v>206</v>
      </c>
      <c r="E33" s="126" t="s">
        <v>381</v>
      </c>
      <c r="F33" s="124"/>
      <c r="G33" s="124"/>
      <c r="H33" s="96" t="s">
        <v>246</v>
      </c>
      <c r="I33" s="117" t="s">
        <v>398</v>
      </c>
      <c r="J33" s="97">
        <v>12.19</v>
      </c>
      <c r="K33" s="120"/>
      <c r="L33" s="120"/>
      <c r="M33" s="124"/>
    </row>
    <row r="34" spans="1:13" ht="16">
      <c r="A34" s="124"/>
      <c r="B34" s="124"/>
      <c r="C34" s="127">
        <v>10</v>
      </c>
      <c r="D34" s="127">
        <v>90</v>
      </c>
      <c r="E34" s="127">
        <v>100</v>
      </c>
      <c r="F34" s="124"/>
      <c r="G34" s="124"/>
      <c r="H34" s="96" t="s">
        <v>247</v>
      </c>
      <c r="I34" s="117" t="s">
        <v>398</v>
      </c>
      <c r="J34" s="97">
        <v>12.21</v>
      </c>
      <c r="K34" s="120"/>
      <c r="L34" s="120"/>
      <c r="M34" s="124"/>
    </row>
    <row r="35" spans="1:13" ht="16">
      <c r="H35" s="96" t="s">
        <v>248</v>
      </c>
      <c r="I35" s="116" t="s">
        <v>406</v>
      </c>
      <c r="J35" s="97">
        <v>9.19</v>
      </c>
      <c r="K35" s="120"/>
      <c r="L35" s="120"/>
    </row>
    <row r="36" spans="1:13" ht="16">
      <c r="H36" s="96" t="s">
        <v>249</v>
      </c>
      <c r="I36" s="116" t="s">
        <v>406</v>
      </c>
      <c r="J36" s="97">
        <v>9.41</v>
      </c>
      <c r="K36" s="120"/>
      <c r="L36" s="120"/>
    </row>
    <row r="37" spans="1:13" ht="16">
      <c r="H37" s="96" t="s">
        <v>250</v>
      </c>
      <c r="I37" s="116" t="s">
        <v>406</v>
      </c>
      <c r="J37" s="97">
        <v>9.35</v>
      </c>
      <c r="K37" s="120"/>
      <c r="L37" s="120"/>
    </row>
    <row r="38" spans="1:13" ht="16">
      <c r="H38" s="96" t="s">
        <v>251</v>
      </c>
      <c r="I38" s="115" t="s">
        <v>370</v>
      </c>
      <c r="J38" s="97">
        <v>12.27</v>
      </c>
      <c r="K38" s="120"/>
      <c r="L38" s="120"/>
    </row>
    <row r="39" spans="1:13" ht="16">
      <c r="H39" s="96" t="s">
        <v>252</v>
      </c>
      <c r="I39" s="115" t="s">
        <v>370</v>
      </c>
      <c r="J39" s="97">
        <v>12.15</v>
      </c>
      <c r="K39" s="120"/>
      <c r="L39" s="120"/>
    </row>
    <row r="40" spans="1:13" ht="16">
      <c r="H40" s="96" t="s">
        <v>253</v>
      </c>
      <c r="I40" s="115" t="s">
        <v>370</v>
      </c>
      <c r="J40" s="97">
        <v>12.12</v>
      </c>
      <c r="K40" s="120"/>
      <c r="L40" s="120"/>
    </row>
    <row r="41" spans="1:13" ht="16">
      <c r="H41" s="96" t="s">
        <v>254</v>
      </c>
      <c r="I41" s="116" t="s">
        <v>391</v>
      </c>
      <c r="J41" s="97">
        <v>8.99</v>
      </c>
      <c r="K41" s="120"/>
      <c r="L41" s="120"/>
    </row>
    <row r="42" spans="1:13" ht="16">
      <c r="H42" s="96" t="s">
        <v>255</v>
      </c>
      <c r="I42" s="116" t="s">
        <v>391</v>
      </c>
      <c r="J42" s="97">
        <v>9</v>
      </c>
      <c r="K42" s="120"/>
      <c r="L42" s="120"/>
    </row>
    <row r="43" spans="1:13" ht="16">
      <c r="H43" s="96" t="s">
        <v>256</v>
      </c>
      <c r="I43" s="116" t="s">
        <v>391</v>
      </c>
      <c r="J43" s="97">
        <v>9.1</v>
      </c>
      <c r="K43" s="120"/>
      <c r="L43" s="120"/>
    </row>
    <row r="44" spans="1:13" ht="16">
      <c r="H44" s="96" t="s">
        <v>257</v>
      </c>
      <c r="I44" s="117" t="s">
        <v>399</v>
      </c>
      <c r="J44" s="97">
        <v>12.72</v>
      </c>
      <c r="K44" s="120"/>
      <c r="L44" s="120"/>
    </row>
    <row r="45" spans="1:13" ht="16">
      <c r="H45" s="96" t="s">
        <v>258</v>
      </c>
      <c r="I45" s="117" t="s">
        <v>399</v>
      </c>
      <c r="J45" s="97">
        <v>12.57</v>
      </c>
      <c r="K45" s="120"/>
      <c r="L45" s="120"/>
    </row>
    <row r="46" spans="1:13" ht="16">
      <c r="H46" s="96" t="s">
        <v>259</v>
      </c>
      <c r="I46" s="117" t="s">
        <v>399</v>
      </c>
      <c r="J46" s="97">
        <v>12.65</v>
      </c>
      <c r="K46" s="120"/>
      <c r="L46" s="120"/>
    </row>
    <row r="47" spans="1:13" ht="16">
      <c r="H47" s="96" t="s">
        <v>260</v>
      </c>
      <c r="I47" s="116" t="s">
        <v>407</v>
      </c>
      <c r="J47" s="97">
        <v>15.01</v>
      </c>
      <c r="K47" s="120"/>
      <c r="L47" s="120"/>
    </row>
    <row r="48" spans="1:13" ht="16">
      <c r="H48" s="96" t="s">
        <v>261</v>
      </c>
      <c r="I48" s="116" t="s">
        <v>407</v>
      </c>
      <c r="J48" s="97">
        <v>14.5</v>
      </c>
      <c r="K48" s="120"/>
      <c r="L48" s="120"/>
    </row>
    <row r="49" spans="8:12" ht="16">
      <c r="H49" s="96" t="s">
        <v>262</v>
      </c>
      <c r="I49" s="116" t="s">
        <v>407</v>
      </c>
      <c r="J49" s="97">
        <v>14.37</v>
      </c>
      <c r="K49" s="120"/>
      <c r="L49" s="120"/>
    </row>
    <row r="50" spans="8:12" ht="16">
      <c r="H50" s="96" t="s">
        <v>263</v>
      </c>
      <c r="I50" s="115" t="s">
        <v>371</v>
      </c>
      <c r="J50" s="97">
        <v>15.86</v>
      </c>
      <c r="K50" s="120"/>
      <c r="L50" s="120"/>
    </row>
    <row r="51" spans="8:12" ht="16">
      <c r="H51" s="96" t="s">
        <v>264</v>
      </c>
      <c r="I51" s="115" t="s">
        <v>371</v>
      </c>
      <c r="J51" s="97">
        <v>15.89</v>
      </c>
      <c r="K51" s="120"/>
      <c r="L51" s="120"/>
    </row>
    <row r="52" spans="8:12" ht="16">
      <c r="H52" s="96" t="s">
        <v>265</v>
      </c>
      <c r="I52" s="115" t="s">
        <v>371</v>
      </c>
      <c r="J52" s="97">
        <v>15.77</v>
      </c>
      <c r="K52" s="120"/>
      <c r="L52" s="120"/>
    </row>
    <row r="53" spans="8:12" ht="16">
      <c r="H53" s="96" t="s">
        <v>266</v>
      </c>
      <c r="I53" s="116" t="s">
        <v>392</v>
      </c>
      <c r="J53" s="97">
        <v>8.9</v>
      </c>
      <c r="K53" s="120"/>
      <c r="L53" s="120"/>
    </row>
    <row r="54" spans="8:12" ht="16">
      <c r="H54" s="96" t="s">
        <v>267</v>
      </c>
      <c r="I54" s="116" t="s">
        <v>392</v>
      </c>
      <c r="J54" s="97">
        <v>8.98</v>
      </c>
      <c r="K54" s="120"/>
      <c r="L54" s="120"/>
    </row>
    <row r="55" spans="8:12" ht="16">
      <c r="H55" s="96" t="s">
        <v>268</v>
      </c>
      <c r="I55" s="116" t="s">
        <v>392</v>
      </c>
      <c r="J55" s="97">
        <v>8.93</v>
      </c>
      <c r="K55" s="120"/>
      <c r="L55" s="120"/>
    </row>
    <row r="56" spans="8:12" ht="16">
      <c r="H56" s="96" t="s">
        <v>269</v>
      </c>
      <c r="I56" s="117" t="s">
        <v>400</v>
      </c>
      <c r="J56" s="97">
        <v>12.51</v>
      </c>
      <c r="K56" s="120"/>
      <c r="L56" s="120"/>
    </row>
    <row r="57" spans="8:12" ht="16">
      <c r="H57" s="96" t="s">
        <v>270</v>
      </c>
      <c r="I57" s="117" t="s">
        <v>400</v>
      </c>
      <c r="J57" s="97">
        <v>12.65</v>
      </c>
      <c r="K57" s="120"/>
      <c r="L57" s="120"/>
    </row>
    <row r="58" spans="8:12" ht="16">
      <c r="H58" s="96" t="s">
        <v>271</v>
      </c>
      <c r="I58" s="117" t="s">
        <v>400</v>
      </c>
      <c r="J58" s="97">
        <v>12.63</v>
      </c>
      <c r="K58" s="120"/>
      <c r="L58" s="120"/>
    </row>
    <row r="59" spans="8:12" ht="16">
      <c r="H59" s="96" t="s">
        <v>272</v>
      </c>
      <c r="I59" s="116" t="s">
        <v>408</v>
      </c>
      <c r="J59" s="97">
        <v>8.93</v>
      </c>
      <c r="K59" s="120"/>
      <c r="L59" s="120"/>
    </row>
    <row r="60" spans="8:12" ht="16">
      <c r="H60" s="96" t="s">
        <v>273</v>
      </c>
      <c r="I60" s="116" t="s">
        <v>408</v>
      </c>
      <c r="J60" s="97">
        <v>8.99</v>
      </c>
      <c r="K60" s="120"/>
      <c r="L60" s="120"/>
    </row>
    <row r="61" spans="8:12" ht="16">
      <c r="H61" s="96" t="s">
        <v>274</v>
      </c>
      <c r="I61" s="116" t="s">
        <v>408</v>
      </c>
      <c r="J61" s="97">
        <v>9.14</v>
      </c>
      <c r="K61" s="120"/>
      <c r="L61" s="120"/>
    </row>
    <row r="62" spans="8:12" ht="16">
      <c r="H62" s="96" t="s">
        <v>275</v>
      </c>
      <c r="I62" s="115" t="s">
        <v>372</v>
      </c>
      <c r="J62" s="97">
        <v>19.420000000000002</v>
      </c>
      <c r="K62" s="120"/>
      <c r="L62" s="120"/>
    </row>
    <row r="63" spans="8:12" ht="16">
      <c r="H63" s="96" t="s">
        <v>276</v>
      </c>
      <c r="I63" s="115" t="s">
        <v>372</v>
      </c>
      <c r="J63" s="97">
        <v>19.22</v>
      </c>
      <c r="K63" s="120"/>
      <c r="L63" s="120"/>
    </row>
    <row r="64" spans="8:12" ht="16">
      <c r="H64" s="96" t="s">
        <v>277</v>
      </c>
      <c r="I64" s="115" t="s">
        <v>372</v>
      </c>
      <c r="J64" s="97">
        <v>19.149999999999999</v>
      </c>
      <c r="K64" s="120"/>
      <c r="L64" s="120"/>
    </row>
    <row r="65" spans="8:12" ht="16">
      <c r="H65" s="96" t="s">
        <v>278</v>
      </c>
      <c r="I65" s="116" t="s">
        <v>393</v>
      </c>
      <c r="J65" s="97">
        <v>8.58</v>
      </c>
      <c r="K65" s="120"/>
      <c r="L65" s="120"/>
    </row>
    <row r="66" spans="8:12" ht="16">
      <c r="H66" s="96" t="s">
        <v>279</v>
      </c>
      <c r="I66" s="116" t="s">
        <v>393</v>
      </c>
      <c r="J66" s="97">
        <v>9.0299999999999994</v>
      </c>
      <c r="K66" s="120"/>
      <c r="L66" s="120"/>
    </row>
    <row r="67" spans="8:12" ht="16">
      <c r="H67" s="96" t="s">
        <v>280</v>
      </c>
      <c r="I67" s="116" t="s">
        <v>393</v>
      </c>
      <c r="J67" s="97">
        <v>9.11</v>
      </c>
      <c r="K67" s="120"/>
      <c r="L67" s="120"/>
    </row>
    <row r="68" spans="8:12" ht="16">
      <c r="H68" s="96" t="s">
        <v>281</v>
      </c>
      <c r="I68" s="117" t="s">
        <v>401</v>
      </c>
      <c r="J68" s="97">
        <v>12.31</v>
      </c>
      <c r="K68" s="120"/>
      <c r="L68" s="120"/>
    </row>
    <row r="69" spans="8:12" ht="16">
      <c r="H69" s="96" t="s">
        <v>282</v>
      </c>
      <c r="I69" s="117" t="s">
        <v>401</v>
      </c>
      <c r="J69" s="97">
        <v>12.19</v>
      </c>
      <c r="K69" s="120"/>
      <c r="L69" s="120"/>
    </row>
    <row r="70" spans="8:12" ht="16">
      <c r="H70" s="96" t="s">
        <v>283</v>
      </c>
      <c r="I70" s="117" t="s">
        <v>401</v>
      </c>
      <c r="J70" s="97">
        <v>12.26</v>
      </c>
      <c r="K70" s="120"/>
      <c r="L70" s="120"/>
    </row>
    <row r="71" spans="8:12" ht="16">
      <c r="H71" s="96" t="s">
        <v>284</v>
      </c>
      <c r="I71" s="117" t="s">
        <v>409</v>
      </c>
      <c r="J71" s="97">
        <v>12.18</v>
      </c>
      <c r="K71" s="120"/>
      <c r="L71" s="120"/>
    </row>
    <row r="72" spans="8:12" ht="16">
      <c r="H72" s="96" t="s">
        <v>285</v>
      </c>
      <c r="I72" s="117" t="s">
        <v>409</v>
      </c>
      <c r="J72" s="97">
        <v>12.38</v>
      </c>
      <c r="K72" s="120"/>
      <c r="L72" s="120"/>
    </row>
    <row r="73" spans="8:12" ht="16">
      <c r="H73" s="96" t="s">
        <v>286</v>
      </c>
      <c r="I73" s="117" t="s">
        <v>409</v>
      </c>
      <c r="J73" s="97">
        <v>12.34</v>
      </c>
      <c r="K73" s="120"/>
      <c r="L73" s="120"/>
    </row>
    <row r="74" spans="8:12" ht="16">
      <c r="H74" s="96" t="s">
        <v>287</v>
      </c>
      <c r="I74" s="115" t="s">
        <v>373</v>
      </c>
      <c r="J74" s="97">
        <v>22.88</v>
      </c>
      <c r="K74" s="120"/>
      <c r="L74" s="120"/>
    </row>
    <row r="75" spans="8:12" ht="16">
      <c r="H75" s="96" t="s">
        <v>288</v>
      </c>
      <c r="I75" s="115" t="s">
        <v>373</v>
      </c>
      <c r="J75" s="97">
        <v>22.85</v>
      </c>
      <c r="K75" s="120"/>
      <c r="L75" s="120"/>
    </row>
    <row r="76" spans="8:12" ht="16">
      <c r="H76" s="96" t="s">
        <v>289</v>
      </c>
      <c r="I76" s="115" t="s">
        <v>373</v>
      </c>
      <c r="J76" s="97">
        <v>22.92</v>
      </c>
      <c r="K76" s="120"/>
      <c r="L76" s="120"/>
    </row>
    <row r="77" spans="8:12" ht="16">
      <c r="H77" s="96" t="s">
        <v>290</v>
      </c>
      <c r="I77" s="116" t="s">
        <v>394</v>
      </c>
      <c r="J77" s="97">
        <v>8.86</v>
      </c>
      <c r="K77" s="120"/>
      <c r="L77" s="120"/>
    </row>
    <row r="78" spans="8:12" ht="16">
      <c r="H78" s="96" t="s">
        <v>291</v>
      </c>
      <c r="I78" s="116" t="s">
        <v>394</v>
      </c>
      <c r="J78" s="97">
        <v>8.91</v>
      </c>
      <c r="K78" s="120"/>
      <c r="L78" s="120"/>
    </row>
    <row r="79" spans="8:12" ht="16">
      <c r="H79" s="96" t="s">
        <v>292</v>
      </c>
      <c r="I79" s="116" t="s">
        <v>394</v>
      </c>
      <c r="J79" s="97">
        <v>8.86</v>
      </c>
      <c r="K79" s="120"/>
      <c r="L79" s="120"/>
    </row>
    <row r="80" spans="8:12" ht="16">
      <c r="H80" s="96" t="s">
        <v>293</v>
      </c>
      <c r="I80" s="117" t="s">
        <v>402</v>
      </c>
      <c r="J80" s="97">
        <v>12.4</v>
      </c>
      <c r="K80" s="120"/>
      <c r="L80" s="120"/>
    </row>
    <row r="81" spans="8:12" ht="16">
      <c r="H81" s="96" t="s">
        <v>294</v>
      </c>
      <c r="I81" s="117" t="s">
        <v>402</v>
      </c>
      <c r="J81" s="97">
        <v>12.26</v>
      </c>
      <c r="K81" s="120"/>
      <c r="L81" s="120"/>
    </row>
    <row r="82" spans="8:12" ht="16">
      <c r="H82" s="96" t="s">
        <v>295</v>
      </c>
      <c r="I82" s="117" t="s">
        <v>402</v>
      </c>
      <c r="J82" s="97">
        <v>12.41</v>
      </c>
      <c r="K82" s="120"/>
      <c r="L82" s="120"/>
    </row>
    <row r="83" spans="8:12" ht="16">
      <c r="H83" s="96" t="s">
        <v>296</v>
      </c>
      <c r="I83" s="117" t="s">
        <v>410</v>
      </c>
      <c r="J83" s="97">
        <v>12.63</v>
      </c>
      <c r="K83" s="120"/>
      <c r="L83" s="120"/>
    </row>
    <row r="84" spans="8:12" ht="16">
      <c r="H84" s="96" t="s">
        <v>297</v>
      </c>
      <c r="I84" s="117" t="s">
        <v>410</v>
      </c>
      <c r="J84" s="97">
        <v>12.64</v>
      </c>
      <c r="K84" s="120"/>
      <c r="L84" s="120"/>
    </row>
    <row r="85" spans="8:12" ht="16">
      <c r="H85" s="96" t="s">
        <v>298</v>
      </c>
      <c r="I85" s="117" t="s">
        <v>410</v>
      </c>
      <c r="J85" s="97">
        <v>12.82</v>
      </c>
      <c r="K85" s="120"/>
      <c r="L85" s="120"/>
    </row>
    <row r="86" spans="8:12" ht="16">
      <c r="H86" s="96" t="s">
        <v>299</v>
      </c>
      <c r="I86" s="99"/>
      <c r="J86" s="96" t="s">
        <v>229</v>
      </c>
      <c r="K86" s="120"/>
      <c r="L86" s="120"/>
    </row>
    <row r="87" spans="8:12" ht="16">
      <c r="H87" s="96" t="s">
        <v>300</v>
      </c>
      <c r="I87" s="99"/>
      <c r="J87" s="96" t="s">
        <v>229</v>
      </c>
      <c r="K87" s="120"/>
      <c r="L87" s="120"/>
    </row>
    <row r="88" spans="8:12" ht="16">
      <c r="H88" s="96" t="s">
        <v>301</v>
      </c>
      <c r="I88" s="99"/>
      <c r="J88" s="96" t="s">
        <v>229</v>
      </c>
      <c r="K88" s="120"/>
      <c r="L88" s="120"/>
    </row>
    <row r="89" spans="8:12" ht="16">
      <c r="H89" s="96" t="s">
        <v>302</v>
      </c>
      <c r="I89" s="119" t="s">
        <v>395</v>
      </c>
      <c r="J89" s="97">
        <v>10.28</v>
      </c>
      <c r="K89" s="120"/>
      <c r="L89" s="120"/>
    </row>
    <row r="90" spans="8:12" ht="16">
      <c r="H90" s="96" t="s">
        <v>303</v>
      </c>
      <c r="I90" s="119" t="s">
        <v>395</v>
      </c>
      <c r="J90" s="97">
        <v>10.06</v>
      </c>
      <c r="K90" s="120"/>
      <c r="L90" s="120"/>
    </row>
    <row r="91" spans="8:12" ht="16">
      <c r="H91" s="96" t="s">
        <v>304</v>
      </c>
      <c r="I91" s="119" t="s">
        <v>395</v>
      </c>
      <c r="J91" s="97">
        <v>10.44</v>
      </c>
      <c r="K91" s="120"/>
      <c r="L91" s="120"/>
    </row>
    <row r="92" spans="8:12" ht="16">
      <c r="H92" s="96" t="s">
        <v>305</v>
      </c>
      <c r="I92" s="128" t="s">
        <v>403</v>
      </c>
      <c r="J92" s="97">
        <v>12.47</v>
      </c>
      <c r="K92" s="120"/>
      <c r="L92" s="120"/>
    </row>
    <row r="93" spans="8:12" ht="16">
      <c r="H93" s="96" t="s">
        <v>306</v>
      </c>
      <c r="I93" s="128" t="s">
        <v>403</v>
      </c>
      <c r="J93" s="97">
        <v>12.48</v>
      </c>
      <c r="K93" s="120"/>
      <c r="L93" s="120"/>
    </row>
    <row r="94" spans="8:12" ht="16">
      <c r="H94" s="96" t="s">
        <v>307</v>
      </c>
      <c r="I94" s="128" t="s">
        <v>403</v>
      </c>
      <c r="J94" s="97">
        <v>12.43</v>
      </c>
      <c r="K94" s="120"/>
      <c r="L94" s="120"/>
    </row>
    <row r="95" spans="8:12" ht="16">
      <c r="H95" s="96" t="s">
        <v>308</v>
      </c>
      <c r="I95" s="128" t="s">
        <v>411</v>
      </c>
      <c r="J95" s="97">
        <v>16.059999999999999</v>
      </c>
      <c r="K95" s="120"/>
      <c r="L95" s="120"/>
    </row>
    <row r="96" spans="8:12" ht="16">
      <c r="H96" s="96" t="s">
        <v>309</v>
      </c>
      <c r="I96" s="128" t="s">
        <v>411</v>
      </c>
      <c r="J96" s="97">
        <v>16.25</v>
      </c>
      <c r="K96" s="120"/>
      <c r="L96" s="120"/>
    </row>
    <row r="97" spans="8:12" ht="16">
      <c r="H97" s="96" t="s">
        <v>310</v>
      </c>
      <c r="I97" s="128" t="s">
        <v>411</v>
      </c>
      <c r="J97" s="97">
        <v>16.5</v>
      </c>
      <c r="K97" s="120"/>
      <c r="L97" s="120"/>
    </row>
    <row r="98" spans="8:12" ht="16">
      <c r="H98" s="96" t="s">
        <v>311</v>
      </c>
      <c r="I98" s="99"/>
      <c r="J98" s="96" t="s">
        <v>229</v>
      </c>
      <c r="K98" s="120"/>
      <c r="L98" s="120"/>
    </row>
    <row r="99" spans="8:12" ht="16">
      <c r="H99" s="96" t="s">
        <v>312</v>
      </c>
      <c r="I99" s="99"/>
      <c r="J99" s="96" t="s">
        <v>229</v>
      </c>
      <c r="K99" s="120"/>
      <c r="L99" s="120"/>
    </row>
    <row r="100" spans="8:12" ht="16">
      <c r="H100" s="96" t="s">
        <v>313</v>
      </c>
      <c r="I100" s="99"/>
      <c r="J100" s="96" t="s">
        <v>229</v>
      </c>
      <c r="K100" s="120"/>
      <c r="L100" s="120"/>
    </row>
    <row r="101" spans="8:12" ht="16">
      <c r="H101" s="96" t="s">
        <v>314</v>
      </c>
      <c r="I101" s="119" t="s">
        <v>396</v>
      </c>
      <c r="J101" s="97">
        <v>9.42</v>
      </c>
      <c r="K101" s="120"/>
      <c r="L101" s="120"/>
    </row>
    <row r="102" spans="8:12" ht="16">
      <c r="H102" s="96" t="s">
        <v>315</v>
      </c>
      <c r="I102" s="119" t="s">
        <v>396</v>
      </c>
      <c r="J102" s="97">
        <v>9.5299999999999994</v>
      </c>
      <c r="K102" s="120"/>
      <c r="L102" s="120"/>
    </row>
    <row r="103" spans="8:12" ht="16">
      <c r="H103" s="96" t="s">
        <v>316</v>
      </c>
      <c r="I103" s="119" t="s">
        <v>396</v>
      </c>
      <c r="J103" s="97">
        <v>9.58</v>
      </c>
      <c r="K103" s="120"/>
      <c r="L103" s="120"/>
    </row>
    <row r="104" spans="8:12" ht="16">
      <c r="H104" s="96" t="s">
        <v>317</v>
      </c>
      <c r="I104" s="128" t="s">
        <v>404</v>
      </c>
      <c r="J104" s="97">
        <v>13.33</v>
      </c>
      <c r="K104" s="120"/>
      <c r="L104" s="120"/>
    </row>
    <row r="105" spans="8:12" ht="16">
      <c r="H105" s="96" t="s">
        <v>318</v>
      </c>
      <c r="I105" s="128" t="s">
        <v>404</v>
      </c>
      <c r="J105" s="97">
        <v>13.69</v>
      </c>
      <c r="K105" s="120"/>
      <c r="L105" s="120"/>
    </row>
    <row r="106" spans="8:12" ht="16">
      <c r="H106" s="96" t="s">
        <v>319</v>
      </c>
      <c r="I106" s="128" t="s">
        <v>404</v>
      </c>
      <c r="J106" s="97">
        <v>13.77</v>
      </c>
      <c r="K106" s="120"/>
      <c r="L106" s="120"/>
    </row>
    <row r="107" spans="8:12" ht="16">
      <c r="H107" s="96" t="s">
        <v>320</v>
      </c>
      <c r="I107" s="128" t="s">
        <v>412</v>
      </c>
      <c r="J107" s="97">
        <v>12.38</v>
      </c>
      <c r="K107" s="120"/>
      <c r="L107" s="120"/>
    </row>
    <row r="108" spans="8:12" ht="16">
      <c r="H108" s="96" t="s">
        <v>321</v>
      </c>
      <c r="I108" s="128" t="s">
        <v>412</v>
      </c>
      <c r="J108" s="97">
        <v>12.36</v>
      </c>
      <c r="K108" s="120"/>
      <c r="L108" s="120"/>
    </row>
    <row r="109" spans="8:12" ht="16">
      <c r="H109" s="96" t="s">
        <v>322</v>
      </c>
      <c r="I109" s="128" t="s">
        <v>412</v>
      </c>
      <c r="J109" s="97">
        <v>12.5</v>
      </c>
      <c r="K109" s="120"/>
      <c r="L109" s="120"/>
    </row>
    <row r="110" spans="8:12" ht="16">
      <c r="K110" s="120"/>
      <c r="L110" s="120"/>
    </row>
    <row r="111" spans="8:12" ht="16">
      <c r="K111" s="120"/>
      <c r="L111" s="120"/>
    </row>
    <row r="112" spans="8:12" ht="16">
      <c r="K112" s="120"/>
      <c r="L112" s="120"/>
    </row>
    <row r="113" spans="11:12" ht="16">
      <c r="K113" s="120"/>
      <c r="L113" s="120"/>
    </row>
  </sheetData>
  <pageMargins left="0.7" right="0.7" top="0.75" bottom="0.75" header="0.3" footer="0.3"/>
  <pageSetup scale="58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933C-6877-4445-AC38-2514CDC141C6}">
  <dimension ref="M42:P58"/>
  <sheetViews>
    <sheetView workbookViewId="0">
      <selection activeCell="S55" sqref="S55"/>
    </sheetView>
  </sheetViews>
  <sheetFormatPr baseColWidth="10" defaultRowHeight="15"/>
  <sheetData>
    <row r="42" spans="13:16">
      <c r="M42" t="s">
        <v>413</v>
      </c>
    </row>
    <row r="46" spans="13:16">
      <c r="O46" s="10" t="s">
        <v>20</v>
      </c>
      <c r="P46" s="10" t="s">
        <v>414</v>
      </c>
    </row>
    <row r="47" spans="13:16">
      <c r="O47" s="5">
        <v>13</v>
      </c>
      <c r="P47" s="5">
        <v>399</v>
      </c>
    </row>
    <row r="48" spans="13:16">
      <c r="O48" s="5">
        <v>14</v>
      </c>
      <c r="P48" s="5">
        <v>394</v>
      </c>
    </row>
    <row r="49" spans="15:16">
      <c r="O49" s="5">
        <v>15</v>
      </c>
      <c r="P49" s="5">
        <v>429</v>
      </c>
    </row>
    <row r="50" spans="15:16">
      <c r="O50" s="5">
        <v>16</v>
      </c>
      <c r="P50" s="5">
        <v>404</v>
      </c>
    </row>
    <row r="51" spans="15:16">
      <c r="O51" s="5">
        <v>17</v>
      </c>
      <c r="P51" s="5">
        <v>393</v>
      </c>
    </row>
    <row r="52" spans="15:16">
      <c r="O52" s="5">
        <v>18</v>
      </c>
      <c r="P52" s="5">
        <v>394</v>
      </c>
    </row>
    <row r="53" spans="15:16">
      <c r="O53" s="5">
        <v>19</v>
      </c>
      <c r="P53" s="5">
        <v>393</v>
      </c>
    </row>
    <row r="54" spans="15:16">
      <c r="O54" s="5">
        <v>20</v>
      </c>
      <c r="P54" s="5">
        <v>418</v>
      </c>
    </row>
    <row r="55" spans="15:16">
      <c r="O55" s="5">
        <v>21</v>
      </c>
      <c r="P55" s="5">
        <v>399</v>
      </c>
    </row>
    <row r="56" spans="15:16">
      <c r="O56" s="5">
        <v>22</v>
      </c>
      <c r="P56" s="5">
        <v>392</v>
      </c>
    </row>
    <row r="57" spans="15:16">
      <c r="O57" s="5">
        <v>23</v>
      </c>
      <c r="P57" s="5">
        <v>392</v>
      </c>
    </row>
    <row r="58" spans="15:16">
      <c r="O58" s="5">
        <v>24</v>
      </c>
      <c r="P58" s="5" t="s">
        <v>415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D0C8-E278-0449-ADF6-23B6F0F0235E}">
  <dimension ref="A1:J13"/>
  <sheetViews>
    <sheetView tabSelected="1" zoomScale="130" zoomScaleNormal="130" workbookViewId="0">
      <selection activeCell="A15" sqref="A15"/>
    </sheetView>
  </sheetViews>
  <sheetFormatPr baseColWidth="10" defaultRowHeight="15"/>
  <cols>
    <col min="5" max="5" width="18.83203125" customWidth="1"/>
    <col min="6" max="6" width="15.6640625" customWidth="1"/>
    <col min="7" max="7" width="12.1640625" customWidth="1"/>
  </cols>
  <sheetData>
    <row r="1" spans="1:10">
      <c r="A1" s="10" t="s">
        <v>207</v>
      </c>
      <c r="B1" s="10" t="s">
        <v>20</v>
      </c>
      <c r="C1" s="10" t="s">
        <v>2</v>
      </c>
      <c r="D1" s="10" t="s">
        <v>1</v>
      </c>
      <c r="E1" s="78" t="s">
        <v>419</v>
      </c>
      <c r="F1" s="78" t="s">
        <v>351</v>
      </c>
      <c r="G1" s="78" t="s">
        <v>420</v>
      </c>
      <c r="H1" s="78" t="s">
        <v>416</v>
      </c>
      <c r="I1" s="78" t="s">
        <v>417</v>
      </c>
      <c r="J1" s="78" t="s">
        <v>418</v>
      </c>
    </row>
    <row r="2" spans="1:10">
      <c r="A2" s="92">
        <v>13</v>
      </c>
      <c r="B2" s="129" t="s">
        <v>183</v>
      </c>
      <c r="C2" s="92" t="s">
        <v>4</v>
      </c>
      <c r="D2" s="92">
        <v>2737</v>
      </c>
      <c r="E2" s="92" t="s">
        <v>276</v>
      </c>
      <c r="F2" s="130" t="s">
        <v>352</v>
      </c>
      <c r="G2" s="92">
        <v>399</v>
      </c>
      <c r="H2" s="92">
        <v>8.6</v>
      </c>
      <c r="I2" s="94">
        <v>6.9</v>
      </c>
      <c r="J2" s="94">
        <v>28.1</v>
      </c>
    </row>
    <row r="3" spans="1:10">
      <c r="A3" s="92">
        <v>14</v>
      </c>
      <c r="B3" s="129" t="s">
        <v>184</v>
      </c>
      <c r="C3" s="92" t="s">
        <v>4</v>
      </c>
      <c r="D3" s="92">
        <v>2736</v>
      </c>
      <c r="E3" s="92" t="s">
        <v>288</v>
      </c>
      <c r="F3" s="130" t="s">
        <v>353</v>
      </c>
      <c r="G3" s="92">
        <v>394</v>
      </c>
      <c r="H3" s="92">
        <v>9.73</v>
      </c>
      <c r="I3" s="94">
        <v>6.2</v>
      </c>
      <c r="J3" s="94">
        <v>25.3</v>
      </c>
    </row>
    <row r="4" spans="1:10">
      <c r="A4" s="92">
        <v>15</v>
      </c>
      <c r="B4" s="129" t="s">
        <v>185</v>
      </c>
      <c r="C4" s="92" t="s">
        <v>4</v>
      </c>
      <c r="D4" s="92">
        <v>2739</v>
      </c>
      <c r="E4" s="92" t="s">
        <v>300</v>
      </c>
      <c r="F4" s="130" t="s">
        <v>354</v>
      </c>
      <c r="G4" s="92">
        <v>429</v>
      </c>
      <c r="H4" s="92">
        <v>8</v>
      </c>
      <c r="I4" s="94">
        <v>4.7</v>
      </c>
      <c r="J4" s="94">
        <v>17.7</v>
      </c>
    </row>
    <row r="5" spans="1:10">
      <c r="A5" s="131">
        <v>16</v>
      </c>
      <c r="B5" s="132" t="s">
        <v>186</v>
      </c>
      <c r="C5" s="131" t="s">
        <v>5</v>
      </c>
      <c r="D5" s="131">
        <v>2760</v>
      </c>
      <c r="E5" s="131" t="s">
        <v>312</v>
      </c>
      <c r="F5" s="133" t="s">
        <v>355</v>
      </c>
      <c r="G5" s="131">
        <v>404</v>
      </c>
      <c r="H5" s="131">
        <v>9.1999999999999993</v>
      </c>
      <c r="I5" s="134">
        <v>4.9000000000000004</v>
      </c>
      <c r="J5" s="134">
        <v>19.7</v>
      </c>
    </row>
    <row r="6" spans="1:10">
      <c r="A6" s="131">
        <v>17</v>
      </c>
      <c r="B6" s="132" t="s">
        <v>187</v>
      </c>
      <c r="C6" s="131" t="s">
        <v>5</v>
      </c>
      <c r="D6" s="131">
        <v>2763</v>
      </c>
      <c r="E6" s="131" t="s">
        <v>228</v>
      </c>
      <c r="F6" s="133" t="s">
        <v>356</v>
      </c>
      <c r="G6" s="131">
        <v>393</v>
      </c>
      <c r="H6" s="131">
        <v>7.87</v>
      </c>
      <c r="I6" s="134">
        <v>5.3</v>
      </c>
      <c r="J6" s="134">
        <v>21.8</v>
      </c>
    </row>
    <row r="7" spans="1:10">
      <c r="A7" s="131">
        <v>18</v>
      </c>
      <c r="B7" s="132" t="s">
        <v>188</v>
      </c>
      <c r="C7" s="131" t="s">
        <v>5</v>
      </c>
      <c r="D7" s="131">
        <v>2761</v>
      </c>
      <c r="E7" s="131" t="s">
        <v>241</v>
      </c>
      <c r="F7" s="133" t="s">
        <v>357</v>
      </c>
      <c r="G7" s="131">
        <v>394</v>
      </c>
      <c r="H7" s="131">
        <v>9.07</v>
      </c>
      <c r="I7" s="134">
        <v>5.4</v>
      </c>
      <c r="J7" s="134">
        <v>22.3</v>
      </c>
    </row>
    <row r="8" spans="1:10">
      <c r="A8" s="92">
        <v>19</v>
      </c>
      <c r="B8" s="129" t="s">
        <v>189</v>
      </c>
      <c r="C8" s="92" t="s">
        <v>4</v>
      </c>
      <c r="D8" s="92">
        <v>2733</v>
      </c>
      <c r="E8" s="92" t="s">
        <v>253</v>
      </c>
      <c r="F8" s="130" t="s">
        <v>358</v>
      </c>
      <c r="G8" s="92">
        <v>393</v>
      </c>
      <c r="H8" s="92">
        <v>11</v>
      </c>
      <c r="I8" s="94">
        <v>3.6</v>
      </c>
      <c r="J8" s="94">
        <v>14.9</v>
      </c>
    </row>
    <row r="9" spans="1:10">
      <c r="A9" s="92">
        <v>20</v>
      </c>
      <c r="B9" s="129" t="s">
        <v>190</v>
      </c>
      <c r="C9" s="92" t="s">
        <v>4</v>
      </c>
      <c r="D9" s="92">
        <v>2732</v>
      </c>
      <c r="E9" s="92" t="s">
        <v>265</v>
      </c>
      <c r="F9" s="130" t="s">
        <v>359</v>
      </c>
      <c r="G9" s="92">
        <v>418</v>
      </c>
      <c r="H9" s="92">
        <v>9.27</v>
      </c>
      <c r="I9" s="94">
        <v>2.9</v>
      </c>
      <c r="J9" s="94">
        <v>11.2</v>
      </c>
    </row>
    <row r="10" spans="1:10">
      <c r="A10" s="92">
        <v>21</v>
      </c>
      <c r="B10" s="129" t="s">
        <v>191</v>
      </c>
      <c r="C10" s="92" t="s">
        <v>4</v>
      </c>
      <c r="D10" s="92">
        <v>2734</v>
      </c>
      <c r="E10" s="92" t="s">
        <v>277</v>
      </c>
      <c r="F10" s="130" t="s">
        <v>360</v>
      </c>
      <c r="G10" s="92">
        <v>399</v>
      </c>
      <c r="H10" s="92">
        <v>7.6</v>
      </c>
      <c r="I10" s="94">
        <v>5.7</v>
      </c>
      <c r="J10" s="94">
        <v>23.1</v>
      </c>
    </row>
    <row r="11" spans="1:10">
      <c r="A11" s="131">
        <v>22</v>
      </c>
      <c r="B11" s="132" t="s">
        <v>192</v>
      </c>
      <c r="C11" s="131" t="s">
        <v>5</v>
      </c>
      <c r="D11" s="131">
        <v>2762</v>
      </c>
      <c r="E11" s="131" t="s">
        <v>289</v>
      </c>
      <c r="F11" s="133" t="s">
        <v>361</v>
      </c>
      <c r="G11" s="131">
        <v>392</v>
      </c>
      <c r="H11" s="131">
        <v>10</v>
      </c>
      <c r="I11" s="134">
        <v>4.2</v>
      </c>
      <c r="J11" s="134">
        <v>17.399999999999999</v>
      </c>
    </row>
    <row r="12" spans="1:10">
      <c r="A12" s="131">
        <v>23</v>
      </c>
      <c r="B12" s="132" t="s">
        <v>193</v>
      </c>
      <c r="C12" s="131" t="s">
        <v>5</v>
      </c>
      <c r="D12" s="131">
        <v>2913</v>
      </c>
      <c r="E12" s="131" t="s">
        <v>301</v>
      </c>
      <c r="F12" s="133" t="s">
        <v>362</v>
      </c>
      <c r="G12" s="131">
        <v>392</v>
      </c>
      <c r="H12" s="131">
        <v>7</v>
      </c>
      <c r="I12" s="134">
        <v>0.3</v>
      </c>
      <c r="J12" s="134">
        <v>1.1000000000000001</v>
      </c>
    </row>
    <row r="13" spans="1:10">
      <c r="A13" s="131">
        <v>24</v>
      </c>
      <c r="B13" s="132" t="s">
        <v>194</v>
      </c>
      <c r="C13" s="131" t="s">
        <v>5</v>
      </c>
      <c r="D13" s="131">
        <v>2748</v>
      </c>
      <c r="E13" s="131" t="s">
        <v>313</v>
      </c>
      <c r="F13" s="133" t="s">
        <v>363</v>
      </c>
      <c r="G13" s="131">
        <v>400</v>
      </c>
      <c r="H13" s="131">
        <v>8.6</v>
      </c>
      <c r="I13" s="134">
        <v>5.0999999999999996</v>
      </c>
      <c r="J13" s="134">
        <v>20.6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32AF-DF2D-5444-8C87-D6E033BF13D8}">
  <dimension ref="A1:E7"/>
  <sheetViews>
    <sheetView zoomScale="159" zoomScaleNormal="159" workbookViewId="0">
      <selection activeCell="A2" sqref="A2:C7"/>
    </sheetView>
  </sheetViews>
  <sheetFormatPr baseColWidth="10" defaultRowHeight="15"/>
  <cols>
    <col min="4" max="4" width="9" customWidth="1"/>
    <col min="5" max="5" width="11.5" customWidth="1"/>
  </cols>
  <sheetData>
    <row r="1" spans="1:5" s="13" customFormat="1">
      <c r="A1" s="10" t="s">
        <v>2</v>
      </c>
      <c r="B1" s="10" t="s">
        <v>20</v>
      </c>
      <c r="C1" s="10" t="s">
        <v>1</v>
      </c>
      <c r="D1" s="10" t="s">
        <v>27</v>
      </c>
      <c r="E1" s="10" t="s">
        <v>28</v>
      </c>
    </row>
    <row r="2" spans="1:5">
      <c r="A2" s="11" t="s">
        <v>4</v>
      </c>
      <c r="B2" s="11" t="s">
        <v>29</v>
      </c>
      <c r="C2" s="11">
        <v>2733</v>
      </c>
      <c r="D2" s="11" t="s">
        <v>19</v>
      </c>
      <c r="E2" s="11"/>
    </row>
    <row r="3" spans="1:5">
      <c r="A3" s="11" t="s">
        <v>4</v>
      </c>
      <c r="B3" s="11" t="s">
        <v>30</v>
      </c>
      <c r="C3" s="11">
        <v>2732</v>
      </c>
      <c r="D3" s="11" t="s">
        <v>19</v>
      </c>
      <c r="E3" s="11"/>
    </row>
    <row r="4" spans="1:5">
      <c r="A4" s="11" t="s">
        <v>4</v>
      </c>
      <c r="B4" s="11" t="s">
        <v>31</v>
      </c>
      <c r="C4" s="11">
        <v>2734</v>
      </c>
      <c r="D4" s="11" t="s">
        <v>19</v>
      </c>
      <c r="E4" s="11"/>
    </row>
    <row r="5" spans="1:5">
      <c r="A5" s="12" t="s">
        <v>5</v>
      </c>
      <c r="B5" s="12" t="s">
        <v>32</v>
      </c>
      <c r="C5" s="12">
        <v>2762</v>
      </c>
      <c r="D5" s="12" t="s">
        <v>19</v>
      </c>
      <c r="E5" s="12"/>
    </row>
    <row r="6" spans="1:5">
      <c r="A6" s="12" t="s">
        <v>5</v>
      </c>
      <c r="B6" s="12" t="s">
        <v>33</v>
      </c>
      <c r="C6" s="12">
        <v>2913</v>
      </c>
      <c r="D6" s="12" t="s">
        <v>19</v>
      </c>
      <c r="E6" s="12"/>
    </row>
    <row r="7" spans="1:5">
      <c r="A7" s="12" t="s">
        <v>5</v>
      </c>
      <c r="B7" s="12" t="s">
        <v>34</v>
      </c>
      <c r="C7" s="12">
        <v>2748</v>
      </c>
      <c r="D7" s="12" t="s">
        <v>19</v>
      </c>
      <c r="E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DFFF-CD5C-AD45-883F-8C4B425472D5}">
  <sheetPr>
    <pageSetUpPr fitToPage="1"/>
  </sheetPr>
  <dimension ref="A1:H33"/>
  <sheetViews>
    <sheetView zoomScale="130" zoomScaleNormal="130" workbookViewId="0">
      <selection activeCell="D20" sqref="D20"/>
    </sheetView>
  </sheetViews>
  <sheetFormatPr baseColWidth="10" defaultRowHeight="15"/>
  <cols>
    <col min="3" max="3" width="13.6640625" customWidth="1"/>
    <col min="4" max="4" width="16.5" customWidth="1"/>
    <col min="5" max="5" width="22.33203125" customWidth="1"/>
  </cols>
  <sheetData>
    <row r="1" spans="1:8" ht="16">
      <c r="A1" s="14" t="s">
        <v>20</v>
      </c>
      <c r="B1" s="14" t="s">
        <v>35</v>
      </c>
      <c r="C1" s="14" t="s">
        <v>36</v>
      </c>
      <c r="D1" s="14" t="s">
        <v>37</v>
      </c>
      <c r="E1" s="14" t="s">
        <v>38</v>
      </c>
      <c r="F1" s="3"/>
      <c r="G1" s="15" t="s">
        <v>39</v>
      </c>
      <c r="H1" s="15" t="s">
        <v>40</v>
      </c>
    </row>
    <row r="2" spans="1:8">
      <c r="A2" s="5">
        <v>1</v>
      </c>
      <c r="B2" s="5">
        <v>100</v>
      </c>
      <c r="C2" s="5">
        <v>0</v>
      </c>
      <c r="D2" s="5">
        <v>0</v>
      </c>
      <c r="E2" s="5">
        <v>0</v>
      </c>
      <c r="F2" s="3"/>
      <c r="G2" s="3">
        <f>B2*3</f>
        <v>300</v>
      </c>
      <c r="H2" s="3">
        <f>C2*3</f>
        <v>0</v>
      </c>
    </row>
    <row r="3" spans="1:8">
      <c r="A3" s="5">
        <v>2</v>
      </c>
      <c r="B3" s="5">
        <v>95</v>
      </c>
      <c r="C3" s="5">
        <v>5</v>
      </c>
      <c r="D3" s="5">
        <v>0.5</v>
      </c>
      <c r="E3" s="5">
        <v>2.5</v>
      </c>
      <c r="F3" s="3"/>
      <c r="G3" s="3">
        <f t="shared" ref="G3:H8" si="0">B3*3</f>
        <v>285</v>
      </c>
      <c r="H3" s="3">
        <f t="shared" si="0"/>
        <v>15</v>
      </c>
    </row>
    <row r="4" spans="1:8">
      <c r="A4" s="5">
        <v>3</v>
      </c>
      <c r="B4" s="5">
        <v>90</v>
      </c>
      <c r="C4" s="5">
        <v>10</v>
      </c>
      <c r="D4" s="5">
        <v>1</v>
      </c>
      <c r="E4" s="5">
        <v>5</v>
      </c>
      <c r="F4" s="3"/>
      <c r="G4" s="3">
        <f t="shared" si="0"/>
        <v>270</v>
      </c>
      <c r="H4" s="3">
        <f t="shared" si="0"/>
        <v>30</v>
      </c>
    </row>
    <row r="5" spans="1:8">
      <c r="A5" s="5">
        <v>4</v>
      </c>
      <c r="B5" s="5">
        <v>75</v>
      </c>
      <c r="C5" s="5">
        <v>25</v>
      </c>
      <c r="D5" s="5">
        <v>2.5</v>
      </c>
      <c r="E5" s="5">
        <v>12.5</v>
      </c>
      <c r="F5" s="3"/>
      <c r="G5" s="3">
        <f t="shared" si="0"/>
        <v>225</v>
      </c>
      <c r="H5" s="3">
        <f t="shared" si="0"/>
        <v>75</v>
      </c>
    </row>
    <row r="6" spans="1:8">
      <c r="A6" s="5">
        <v>5</v>
      </c>
      <c r="B6" s="5">
        <v>50</v>
      </c>
      <c r="C6" s="5">
        <v>50</v>
      </c>
      <c r="D6" s="5">
        <v>5</v>
      </c>
      <c r="E6" s="5">
        <v>25</v>
      </c>
      <c r="F6" s="3"/>
      <c r="G6" s="3">
        <f t="shared" si="0"/>
        <v>150</v>
      </c>
      <c r="H6" s="3">
        <f t="shared" si="0"/>
        <v>150</v>
      </c>
    </row>
    <row r="7" spans="1:8">
      <c r="A7" s="5">
        <v>6</v>
      </c>
      <c r="B7" s="5">
        <v>25</v>
      </c>
      <c r="C7" s="5">
        <v>75</v>
      </c>
      <c r="D7" s="5">
        <v>7.5</v>
      </c>
      <c r="E7" s="5">
        <v>37.5</v>
      </c>
      <c r="F7" s="3"/>
      <c r="G7" s="3">
        <f t="shared" si="0"/>
        <v>75</v>
      </c>
      <c r="H7" s="3">
        <f t="shared" si="0"/>
        <v>225</v>
      </c>
    </row>
    <row r="8" spans="1:8">
      <c r="A8" s="5">
        <v>7</v>
      </c>
      <c r="B8" s="5">
        <v>0</v>
      </c>
      <c r="C8" s="5">
        <v>100</v>
      </c>
      <c r="D8" s="5">
        <v>10</v>
      </c>
      <c r="E8" s="5">
        <v>50</v>
      </c>
      <c r="F8" s="3"/>
      <c r="G8" s="3">
        <f t="shared" si="0"/>
        <v>0</v>
      </c>
      <c r="H8" s="3">
        <f t="shared" si="0"/>
        <v>300</v>
      </c>
    </row>
    <row r="9" spans="1:8">
      <c r="A9" s="16" t="s">
        <v>41</v>
      </c>
      <c r="B9" s="17">
        <v>99</v>
      </c>
      <c r="C9" s="17">
        <v>1</v>
      </c>
      <c r="D9" s="16" t="s">
        <v>161</v>
      </c>
      <c r="E9" s="16"/>
      <c r="F9" s="16"/>
      <c r="G9" s="16"/>
      <c r="H9" s="16"/>
    </row>
    <row r="10" spans="1:8">
      <c r="A10" s="16" t="s">
        <v>42</v>
      </c>
      <c r="B10" s="17">
        <v>99</v>
      </c>
      <c r="C10" s="17">
        <v>1</v>
      </c>
      <c r="D10" s="16" t="s">
        <v>161</v>
      </c>
      <c r="E10" s="16"/>
      <c r="F10" s="16"/>
      <c r="G10" s="16"/>
      <c r="H10" s="16"/>
    </row>
    <row r="11" spans="1:8">
      <c r="A11" s="16" t="s">
        <v>43</v>
      </c>
      <c r="B11" s="17">
        <v>99</v>
      </c>
      <c r="C11" s="17">
        <v>1</v>
      </c>
      <c r="D11" s="16" t="s">
        <v>161</v>
      </c>
      <c r="E11" s="16"/>
      <c r="F11" s="16"/>
      <c r="G11" s="16"/>
      <c r="H11" s="16"/>
    </row>
    <row r="12" spans="1:8">
      <c r="A12" s="16" t="s">
        <v>44</v>
      </c>
      <c r="B12" s="17">
        <v>99</v>
      </c>
      <c r="C12" s="17">
        <v>1</v>
      </c>
      <c r="D12" s="16" t="s">
        <v>161</v>
      </c>
      <c r="E12" s="16"/>
      <c r="F12" s="16"/>
      <c r="G12" s="16"/>
      <c r="H12" s="16"/>
    </row>
    <row r="13" spans="1:8">
      <c r="A13" s="16" t="s">
        <v>45</v>
      </c>
      <c r="B13" s="17">
        <v>99</v>
      </c>
      <c r="C13" s="17">
        <v>1</v>
      </c>
      <c r="D13" s="16" t="s">
        <v>161</v>
      </c>
      <c r="E13" s="16"/>
      <c r="F13" s="16"/>
      <c r="G13" s="16"/>
      <c r="H13" s="16"/>
    </row>
    <row r="14" spans="1:8">
      <c r="A14" s="16" t="s">
        <v>46</v>
      </c>
      <c r="B14" s="17">
        <v>99</v>
      </c>
      <c r="C14" s="17">
        <v>1</v>
      </c>
      <c r="D14" s="16" t="s">
        <v>161</v>
      </c>
      <c r="E14" s="16"/>
      <c r="F14" s="16"/>
      <c r="G14" s="16"/>
      <c r="H14" s="16"/>
    </row>
    <row r="15" spans="1:8">
      <c r="A15" s="16" t="s">
        <v>47</v>
      </c>
      <c r="B15" s="17">
        <v>99</v>
      </c>
      <c r="C15" s="17">
        <v>1</v>
      </c>
      <c r="D15" s="16" t="s">
        <v>161</v>
      </c>
      <c r="E15" s="16"/>
      <c r="F15" s="16"/>
      <c r="G15" s="16"/>
      <c r="H15" s="16"/>
    </row>
    <row r="16" spans="1:8">
      <c r="A16" s="16" t="s">
        <v>48</v>
      </c>
      <c r="B16" s="17">
        <v>99</v>
      </c>
      <c r="C16" s="17">
        <v>1</v>
      </c>
      <c r="D16" s="16" t="s">
        <v>161</v>
      </c>
      <c r="E16" s="16"/>
      <c r="F16" s="16"/>
      <c r="G16" s="16"/>
      <c r="H16" s="16"/>
    </row>
    <row r="17" spans="1:8">
      <c r="A17" s="16" t="s">
        <v>49</v>
      </c>
      <c r="B17" s="17">
        <v>99</v>
      </c>
      <c r="C17" s="17">
        <v>1</v>
      </c>
      <c r="D17" s="16" t="s">
        <v>161</v>
      </c>
      <c r="E17" s="16"/>
      <c r="F17" s="16"/>
      <c r="G17" s="16"/>
      <c r="H17" s="16"/>
    </row>
    <row r="18" spans="1:8">
      <c r="A18" s="16" t="s">
        <v>50</v>
      </c>
      <c r="B18" s="17">
        <v>99</v>
      </c>
      <c r="C18" s="17">
        <v>1</v>
      </c>
      <c r="D18" s="16" t="s">
        <v>161</v>
      </c>
      <c r="E18" s="16"/>
      <c r="F18" s="16"/>
      <c r="G18" s="16"/>
      <c r="H18" s="16"/>
    </row>
    <row r="19" spans="1:8">
      <c r="A19" s="16" t="s">
        <v>51</v>
      </c>
      <c r="B19" s="17">
        <v>99</v>
      </c>
      <c r="C19" s="17">
        <v>1</v>
      </c>
      <c r="D19" s="16" t="s">
        <v>161</v>
      </c>
      <c r="E19" s="16"/>
      <c r="F19" s="16"/>
      <c r="G19" s="16"/>
      <c r="H19" s="16"/>
    </row>
    <row r="20" spans="1:8">
      <c r="A20" s="16" t="s">
        <v>52</v>
      </c>
      <c r="B20" s="17">
        <v>99</v>
      </c>
      <c r="C20" s="17">
        <v>1</v>
      </c>
      <c r="D20" s="16" t="s">
        <v>161</v>
      </c>
      <c r="E20" s="16"/>
      <c r="F20" s="16"/>
      <c r="G20" s="16"/>
      <c r="H20" s="16"/>
    </row>
    <row r="21" spans="1:8">
      <c r="A21" s="16" t="s">
        <v>53</v>
      </c>
      <c r="B21" s="17">
        <v>99</v>
      </c>
      <c r="C21" s="17">
        <v>1</v>
      </c>
      <c r="D21" s="16"/>
      <c r="E21" s="16"/>
      <c r="F21" s="16"/>
      <c r="G21" s="16"/>
      <c r="H21" s="16"/>
    </row>
    <row r="22" spans="1:8">
      <c r="A22" s="16" t="s">
        <v>54</v>
      </c>
      <c r="B22" s="17">
        <v>99</v>
      </c>
      <c r="C22" s="17">
        <v>1</v>
      </c>
      <c r="D22" s="16"/>
      <c r="E22" s="16"/>
      <c r="F22" s="16"/>
      <c r="G22" s="16"/>
      <c r="H22" s="16"/>
    </row>
    <row r="23" spans="1:8">
      <c r="A23" s="16" t="s">
        <v>55</v>
      </c>
      <c r="B23" s="17">
        <v>99</v>
      </c>
      <c r="C23" s="17">
        <v>1</v>
      </c>
      <c r="D23" s="16"/>
      <c r="E23" s="16"/>
      <c r="F23" s="16"/>
      <c r="G23" s="16"/>
      <c r="H23" s="16"/>
    </row>
    <row r="24" spans="1:8">
      <c r="A24" s="16" t="s">
        <v>56</v>
      </c>
      <c r="B24" s="17">
        <v>99</v>
      </c>
      <c r="C24" s="17">
        <v>1</v>
      </c>
      <c r="D24" s="16"/>
      <c r="E24" s="16"/>
      <c r="F24" s="16"/>
      <c r="G24" s="16"/>
      <c r="H24" s="16"/>
    </row>
    <row r="25" spans="1:8">
      <c r="A25" s="16" t="s">
        <v>57</v>
      </c>
      <c r="B25" s="17">
        <v>99</v>
      </c>
      <c r="C25" s="17">
        <v>1</v>
      </c>
      <c r="D25" s="16"/>
      <c r="E25" s="16"/>
      <c r="F25" s="16"/>
      <c r="G25" s="16"/>
      <c r="H25" s="16"/>
    </row>
    <row r="26" spans="1:8">
      <c r="A26" s="16" t="s">
        <v>58</v>
      </c>
      <c r="B26" s="17">
        <v>99</v>
      </c>
      <c r="C26" s="17">
        <v>1</v>
      </c>
      <c r="D26" s="16"/>
      <c r="E26" s="16"/>
      <c r="F26" s="16"/>
      <c r="G26" s="16"/>
      <c r="H26" s="16"/>
    </row>
    <row r="27" spans="1:8">
      <c r="A27" s="16" t="s">
        <v>59</v>
      </c>
      <c r="B27" s="17">
        <v>99</v>
      </c>
      <c r="C27" s="17">
        <v>1</v>
      </c>
      <c r="D27" s="16"/>
      <c r="E27" s="16"/>
      <c r="F27" s="16"/>
      <c r="G27" s="16"/>
      <c r="H27" s="16"/>
    </row>
    <row r="28" spans="1:8">
      <c r="A28" s="16" t="s">
        <v>60</v>
      </c>
      <c r="B28" s="17">
        <v>99</v>
      </c>
      <c r="C28" s="17">
        <v>1</v>
      </c>
      <c r="D28" s="16"/>
      <c r="E28" s="16"/>
      <c r="F28" s="16"/>
      <c r="G28" s="16"/>
      <c r="H28" s="16"/>
    </row>
    <row r="29" spans="1:8">
      <c r="A29" s="16" t="s">
        <v>61</v>
      </c>
      <c r="B29" s="17">
        <v>99</v>
      </c>
      <c r="C29" s="17">
        <v>1</v>
      </c>
      <c r="D29" s="16"/>
      <c r="E29" s="16"/>
      <c r="F29" s="16"/>
      <c r="G29" s="16"/>
      <c r="H29" s="16"/>
    </row>
    <row r="30" spans="1:8">
      <c r="A30" s="16" t="s">
        <v>62</v>
      </c>
      <c r="B30" s="17">
        <v>99</v>
      </c>
      <c r="C30" s="17">
        <v>1</v>
      </c>
      <c r="D30" s="16"/>
      <c r="E30" s="16"/>
      <c r="F30" s="16"/>
      <c r="G30" s="16"/>
      <c r="H30" s="16"/>
    </row>
    <row r="31" spans="1:8">
      <c r="A31" s="16" t="s">
        <v>63</v>
      </c>
      <c r="B31" s="17">
        <v>99</v>
      </c>
      <c r="C31" s="17">
        <v>1</v>
      </c>
      <c r="D31" s="16"/>
      <c r="E31" s="16"/>
      <c r="F31" s="16"/>
      <c r="G31" s="16"/>
      <c r="H31" s="16"/>
    </row>
    <row r="32" spans="1:8">
      <c r="A32" s="16" t="s">
        <v>64</v>
      </c>
      <c r="B32" s="17">
        <v>99</v>
      </c>
      <c r="C32" s="17">
        <v>1</v>
      </c>
      <c r="D32" s="16"/>
      <c r="E32" s="16"/>
      <c r="F32" s="16"/>
      <c r="G32" s="16"/>
      <c r="H32" s="16"/>
    </row>
    <row r="33" spans="1:1">
      <c r="A33" t="s">
        <v>65</v>
      </c>
    </row>
  </sheetData>
  <pageMargins left="0.7" right="0.7" top="0.75" bottom="0.75" header="0.3" footer="0.3"/>
  <pageSetup scale="7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05A3-8C65-1242-B66D-978E7B9A8B9A}">
  <sheetPr>
    <pageSetUpPr fitToPage="1"/>
  </sheetPr>
  <dimension ref="A1:M9"/>
  <sheetViews>
    <sheetView workbookViewId="0">
      <selection activeCell="E15" sqref="E15"/>
    </sheetView>
  </sheetViews>
  <sheetFormatPr baseColWidth="10" defaultRowHeight="15"/>
  <sheetData>
    <row r="1" spans="1:13" ht="16">
      <c r="A1" s="14"/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</row>
    <row r="2" spans="1:13" ht="16">
      <c r="A2" s="14" t="s">
        <v>21</v>
      </c>
      <c r="B2" s="5">
        <v>1</v>
      </c>
      <c r="C2" s="5">
        <v>1</v>
      </c>
      <c r="D2" s="16" t="s">
        <v>41</v>
      </c>
      <c r="E2" s="16" t="s">
        <v>49</v>
      </c>
      <c r="F2" s="6" t="s">
        <v>53</v>
      </c>
      <c r="G2" s="6" t="s">
        <v>61</v>
      </c>
      <c r="H2" s="5"/>
      <c r="I2" s="5"/>
      <c r="J2" s="5"/>
      <c r="K2" s="5"/>
      <c r="L2" s="5"/>
      <c r="M2" s="5"/>
    </row>
    <row r="3" spans="1:13" ht="16">
      <c r="A3" s="14" t="s">
        <v>22</v>
      </c>
      <c r="B3" s="5">
        <v>2</v>
      </c>
      <c r="C3" s="5">
        <v>2</v>
      </c>
      <c r="D3" s="16" t="s">
        <v>42</v>
      </c>
      <c r="E3" s="16" t="s">
        <v>50</v>
      </c>
      <c r="F3" s="6" t="s">
        <v>54</v>
      </c>
      <c r="G3" s="6" t="s">
        <v>62</v>
      </c>
      <c r="H3" s="5"/>
      <c r="I3" s="5"/>
      <c r="J3" s="5"/>
      <c r="K3" s="5"/>
      <c r="L3" s="5"/>
      <c r="M3" s="5"/>
    </row>
    <row r="4" spans="1:13" ht="16">
      <c r="A4" s="14" t="s">
        <v>23</v>
      </c>
      <c r="B4" s="5">
        <v>3</v>
      </c>
      <c r="C4" s="5">
        <v>3</v>
      </c>
      <c r="D4" s="16" t="s">
        <v>43</v>
      </c>
      <c r="E4" s="16" t="s">
        <v>51</v>
      </c>
      <c r="F4" s="6" t="s">
        <v>55</v>
      </c>
      <c r="G4" s="6" t="s">
        <v>63</v>
      </c>
      <c r="H4" s="5"/>
      <c r="I4" s="5"/>
      <c r="J4" s="5"/>
      <c r="K4" s="5"/>
      <c r="L4" s="5"/>
      <c r="M4" s="5"/>
    </row>
    <row r="5" spans="1:13" ht="16">
      <c r="A5" s="14" t="s">
        <v>24</v>
      </c>
      <c r="B5" s="5">
        <v>4</v>
      </c>
      <c r="C5" s="5">
        <v>4</v>
      </c>
      <c r="D5" s="16" t="s">
        <v>44</v>
      </c>
      <c r="E5" s="16" t="s">
        <v>52</v>
      </c>
      <c r="F5" s="6" t="s">
        <v>56</v>
      </c>
      <c r="G5" s="6" t="s">
        <v>64</v>
      </c>
      <c r="H5" s="5"/>
      <c r="I5" s="5"/>
      <c r="J5" s="5"/>
      <c r="K5" s="5"/>
      <c r="L5" s="5"/>
      <c r="M5" s="5"/>
    </row>
    <row r="6" spans="1:13" ht="16">
      <c r="A6" s="14" t="s">
        <v>25</v>
      </c>
      <c r="B6" s="5">
        <v>5</v>
      </c>
      <c r="C6" s="5">
        <v>5</v>
      </c>
      <c r="D6" s="16" t="s">
        <v>45</v>
      </c>
      <c r="E6" s="5"/>
      <c r="F6" s="6" t="s">
        <v>57</v>
      </c>
      <c r="G6" s="5"/>
      <c r="H6" s="5"/>
      <c r="I6" s="5"/>
      <c r="J6" s="5"/>
      <c r="K6" s="5"/>
      <c r="L6" s="5"/>
      <c r="M6" s="5"/>
    </row>
    <row r="7" spans="1:13" ht="16">
      <c r="A7" s="14" t="s">
        <v>26</v>
      </c>
      <c r="B7" s="5">
        <v>6</v>
      </c>
      <c r="C7" s="5">
        <v>6</v>
      </c>
      <c r="D7" s="16" t="s">
        <v>46</v>
      </c>
      <c r="E7" s="5"/>
      <c r="F7" s="6" t="s">
        <v>58</v>
      </c>
      <c r="G7" s="5"/>
      <c r="H7" s="5"/>
      <c r="I7" s="5"/>
      <c r="J7" s="5"/>
      <c r="K7" s="5"/>
      <c r="L7" s="5"/>
      <c r="M7" s="5"/>
    </row>
    <row r="8" spans="1:13" ht="16">
      <c r="A8" s="14" t="s">
        <v>29</v>
      </c>
      <c r="B8" s="5">
        <v>7</v>
      </c>
      <c r="C8" s="5">
        <v>7</v>
      </c>
      <c r="D8" s="16" t="s">
        <v>47</v>
      </c>
      <c r="E8" s="5"/>
      <c r="F8" s="6" t="s">
        <v>59</v>
      </c>
      <c r="G8" s="5"/>
      <c r="H8" s="5"/>
      <c r="I8" s="5"/>
      <c r="J8" s="5"/>
      <c r="K8" s="5"/>
      <c r="L8" s="5"/>
      <c r="M8" s="5"/>
    </row>
    <row r="9" spans="1:13" ht="16">
      <c r="A9" s="14" t="s">
        <v>30</v>
      </c>
      <c r="B9" s="5"/>
      <c r="C9" s="5"/>
      <c r="D9" s="16" t="s">
        <v>48</v>
      </c>
      <c r="E9" s="5"/>
      <c r="F9" s="6" t="s">
        <v>60</v>
      </c>
      <c r="G9" s="5"/>
      <c r="H9" s="5"/>
      <c r="I9" s="5"/>
      <c r="J9" s="5"/>
      <c r="K9" s="5"/>
      <c r="L9" s="5"/>
      <c r="M9" s="5"/>
    </row>
  </sheetData>
  <pageMargins left="0.7" right="0.7" top="0.75" bottom="0.75" header="0.3" footer="0.3"/>
  <pageSetup scale="60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FF08C-9BB1-8545-BE6B-73E100EEC0BA}">
  <dimension ref="A2:W111"/>
  <sheetViews>
    <sheetView topLeftCell="A14" workbookViewId="0">
      <selection activeCell="Q27" sqref="Q27:U30"/>
    </sheetView>
  </sheetViews>
  <sheetFormatPr baseColWidth="10" defaultColWidth="8.83203125" defaultRowHeight="15"/>
  <cols>
    <col min="1" max="1" width="20.6640625" customWidth="1"/>
    <col min="2" max="2" width="12.6640625" customWidth="1"/>
    <col min="18" max="18" width="9.5" customWidth="1"/>
    <col min="20" max="20" width="16.6640625" customWidth="1"/>
    <col min="21" max="21" width="11.33203125" customWidth="1"/>
  </cols>
  <sheetData>
    <row r="2" spans="1:2">
      <c r="A2" t="s">
        <v>84</v>
      </c>
      <c r="B2" t="s">
        <v>85</v>
      </c>
    </row>
    <row r="4" spans="1:2">
      <c r="A4" t="s">
        <v>86</v>
      </c>
      <c r="B4" t="s">
        <v>87</v>
      </c>
    </row>
    <row r="5" spans="1:2">
      <c r="A5" t="s">
        <v>88</v>
      </c>
      <c r="B5" t="s">
        <v>89</v>
      </c>
    </row>
    <row r="6" spans="1:2">
      <c r="A6" t="s">
        <v>90</v>
      </c>
      <c r="B6" t="s">
        <v>91</v>
      </c>
    </row>
    <row r="7" spans="1:2">
      <c r="A7" t="s">
        <v>92</v>
      </c>
      <c r="B7" s="18">
        <v>43467</v>
      </c>
    </row>
    <row r="8" spans="1:2">
      <c r="A8" t="s">
        <v>93</v>
      </c>
      <c r="B8" s="21">
        <v>0.48804398148148148</v>
      </c>
    </row>
    <row r="9" spans="1:2">
      <c r="A9" t="s">
        <v>94</v>
      </c>
      <c r="B9" t="s">
        <v>95</v>
      </c>
    </row>
    <row r="10" spans="1:2">
      <c r="A10" t="s">
        <v>96</v>
      </c>
      <c r="B10">
        <v>14021122</v>
      </c>
    </row>
    <row r="11" spans="1:2">
      <c r="A11" t="s">
        <v>97</v>
      </c>
      <c r="B11" t="s">
        <v>98</v>
      </c>
    </row>
    <row r="13" spans="1:2">
      <c r="A13" s="22" t="s">
        <v>99</v>
      </c>
      <c r="B13" s="23"/>
    </row>
    <row r="14" spans="1:2">
      <c r="A14" t="s">
        <v>100</v>
      </c>
      <c r="B14" t="s">
        <v>101</v>
      </c>
    </row>
    <row r="15" spans="1:2">
      <c r="A15" t="s">
        <v>102</v>
      </c>
      <c r="B15" t="s">
        <v>103</v>
      </c>
    </row>
    <row r="16" spans="1:2">
      <c r="B16" t="s">
        <v>104</v>
      </c>
    </row>
    <row r="17" spans="1:23">
      <c r="B17" t="s">
        <v>105</v>
      </c>
    </row>
    <row r="18" spans="1:23">
      <c r="B18" t="s">
        <v>106</v>
      </c>
    </row>
    <row r="19" spans="1:23">
      <c r="B19" t="s">
        <v>107</v>
      </c>
    </row>
    <row r="20" spans="1:23">
      <c r="B20" t="s">
        <v>108</v>
      </c>
    </row>
    <row r="21" spans="1:23">
      <c r="B21" t="s">
        <v>109</v>
      </c>
    </row>
    <row r="22" spans="1:23">
      <c r="B22" t="s">
        <v>110</v>
      </c>
    </row>
    <row r="24" spans="1:23">
      <c r="A24" s="22" t="s">
        <v>111</v>
      </c>
      <c r="B24" s="23"/>
    </row>
    <row r="26" spans="1:23">
      <c r="B26" s="24"/>
      <c r="C26" s="25">
        <v>1</v>
      </c>
      <c r="D26" s="25">
        <v>2</v>
      </c>
      <c r="E26" s="25">
        <v>3</v>
      </c>
      <c r="F26" s="25">
        <v>4</v>
      </c>
      <c r="G26" s="25">
        <v>5</v>
      </c>
      <c r="H26" s="25">
        <v>6</v>
      </c>
      <c r="I26" s="25">
        <v>7</v>
      </c>
      <c r="J26" s="25">
        <v>8</v>
      </c>
      <c r="K26" s="25">
        <v>9</v>
      </c>
      <c r="L26" s="25">
        <v>10</v>
      </c>
      <c r="M26" s="25">
        <v>11</v>
      </c>
      <c r="N26" s="25">
        <v>12</v>
      </c>
    </row>
    <row r="27" spans="1:23" ht="16">
      <c r="B27" s="109" t="s">
        <v>21</v>
      </c>
      <c r="C27" s="26" t="s">
        <v>112</v>
      </c>
      <c r="D27" s="26" t="s">
        <v>112</v>
      </c>
      <c r="E27" s="27" t="s">
        <v>113</v>
      </c>
      <c r="F27" s="27" t="s">
        <v>114</v>
      </c>
      <c r="G27" s="27" t="s">
        <v>115</v>
      </c>
      <c r="H27" s="27" t="s">
        <v>116</v>
      </c>
      <c r="I27" s="28"/>
      <c r="J27" s="28"/>
      <c r="K27" s="28"/>
      <c r="L27" s="28"/>
      <c r="M27" s="28"/>
      <c r="N27" s="28"/>
      <c r="O27" s="29" t="s">
        <v>117</v>
      </c>
      <c r="Q27" s="3"/>
      <c r="R27" s="14" t="s">
        <v>163</v>
      </c>
      <c r="S27" s="14" t="s">
        <v>164</v>
      </c>
      <c r="T27" s="14" t="s">
        <v>178</v>
      </c>
      <c r="U27" s="15" t="s">
        <v>165</v>
      </c>
      <c r="W27" s="68" t="s">
        <v>179</v>
      </c>
    </row>
    <row r="28" spans="1:23">
      <c r="B28" s="111"/>
      <c r="C28" s="30"/>
      <c r="D28" s="30"/>
      <c r="E28" s="31"/>
      <c r="F28" s="31"/>
      <c r="G28" s="31"/>
      <c r="H28" s="31"/>
      <c r="I28" s="32"/>
      <c r="J28" s="32"/>
      <c r="K28" s="32"/>
      <c r="L28" s="32"/>
      <c r="M28" s="32"/>
      <c r="N28" s="32"/>
      <c r="O28" s="29" t="s">
        <v>118</v>
      </c>
      <c r="Q28" s="64" t="s">
        <v>166</v>
      </c>
      <c r="R28" s="45">
        <v>19.847999999999999</v>
      </c>
      <c r="S28" s="64">
        <f>R28/1000</f>
        <v>1.9847999999999998E-2</v>
      </c>
      <c r="T28" s="65">
        <f t="shared" ref="T28:T39" si="0">S28*200</f>
        <v>3.9695999999999994</v>
      </c>
      <c r="U28" s="66">
        <f>T28*3</f>
        <v>11.908799999999998</v>
      </c>
      <c r="W28">
        <v>9</v>
      </c>
    </row>
    <row r="29" spans="1:23">
      <c r="B29" s="109" t="s">
        <v>22</v>
      </c>
      <c r="C29" s="33" t="s">
        <v>119</v>
      </c>
      <c r="D29" s="33" t="s">
        <v>119</v>
      </c>
      <c r="E29" s="27" t="s">
        <v>120</v>
      </c>
      <c r="F29" s="27" t="s">
        <v>121</v>
      </c>
      <c r="G29" s="27" t="s">
        <v>122</v>
      </c>
      <c r="H29" s="27" t="s">
        <v>123</v>
      </c>
      <c r="I29" s="28"/>
      <c r="J29" s="28"/>
      <c r="K29" s="28"/>
      <c r="L29" s="28"/>
      <c r="M29" s="28"/>
      <c r="N29" s="28"/>
      <c r="O29" s="29" t="s">
        <v>117</v>
      </c>
      <c r="Q29" s="64" t="s">
        <v>167</v>
      </c>
      <c r="R29" s="45">
        <v>14.558999999999999</v>
      </c>
      <c r="S29" s="64">
        <f t="shared" ref="S29:S39" si="1">R29/1000</f>
        <v>1.4558999999999999E-2</v>
      </c>
      <c r="T29" s="65">
        <f t="shared" si="0"/>
        <v>2.9117999999999999</v>
      </c>
      <c r="U29" s="66">
        <f t="shared" ref="U29:U39" si="2">T29*3</f>
        <v>8.7354000000000003</v>
      </c>
    </row>
    <row r="30" spans="1:23">
      <c r="B30" s="111"/>
      <c r="C30" s="34">
        <v>2.5</v>
      </c>
      <c r="D30" s="34">
        <v>2.5</v>
      </c>
      <c r="E30" s="31"/>
      <c r="F30" s="31"/>
      <c r="G30" s="31"/>
      <c r="H30" s="31"/>
      <c r="I30" s="32"/>
      <c r="J30" s="32"/>
      <c r="K30" s="32"/>
      <c r="L30" s="32"/>
      <c r="M30" s="32"/>
      <c r="N30" s="32"/>
      <c r="O30" s="29" t="s">
        <v>118</v>
      </c>
      <c r="Q30" s="64" t="s">
        <v>168</v>
      </c>
      <c r="R30" s="45">
        <v>30.802</v>
      </c>
      <c r="S30" s="64">
        <f t="shared" si="1"/>
        <v>3.0802E-2</v>
      </c>
      <c r="T30" s="65">
        <f t="shared" si="0"/>
        <v>6.1604000000000001</v>
      </c>
      <c r="U30" s="66">
        <f t="shared" si="2"/>
        <v>18.481200000000001</v>
      </c>
      <c r="W30">
        <v>17.5</v>
      </c>
    </row>
    <row r="31" spans="1:23">
      <c r="B31" s="109" t="s">
        <v>23</v>
      </c>
      <c r="C31" s="33" t="s">
        <v>124</v>
      </c>
      <c r="D31" s="33" t="s">
        <v>124</v>
      </c>
      <c r="E31" s="27" t="s">
        <v>125</v>
      </c>
      <c r="F31" s="27" t="s">
        <v>126</v>
      </c>
      <c r="G31" s="27" t="s">
        <v>127</v>
      </c>
      <c r="H31" s="27" t="s">
        <v>128</v>
      </c>
      <c r="I31" s="28"/>
      <c r="J31" s="28"/>
      <c r="K31" s="28"/>
      <c r="L31" s="28"/>
      <c r="M31" s="28"/>
      <c r="N31" s="28"/>
      <c r="O31" s="29" t="s">
        <v>117</v>
      </c>
      <c r="Q31" s="64" t="s">
        <v>169</v>
      </c>
      <c r="R31" s="45">
        <v>25.692</v>
      </c>
      <c r="S31" s="64">
        <f t="shared" si="1"/>
        <v>2.5692E-2</v>
      </c>
      <c r="T31" s="65">
        <f t="shared" si="0"/>
        <v>5.1383999999999999</v>
      </c>
      <c r="U31" s="66">
        <f t="shared" si="2"/>
        <v>15.415199999999999</v>
      </c>
    </row>
    <row r="32" spans="1:23">
      <c r="B32" s="111"/>
      <c r="C32" s="34">
        <v>5</v>
      </c>
      <c r="D32" s="34">
        <v>5</v>
      </c>
      <c r="E32" s="31"/>
      <c r="F32" s="31"/>
      <c r="G32" s="31"/>
      <c r="H32" s="31"/>
      <c r="I32" s="32"/>
      <c r="J32" s="32"/>
      <c r="K32" s="32"/>
      <c r="L32" s="32"/>
      <c r="M32" s="32"/>
      <c r="N32" s="32"/>
      <c r="O32" s="29" t="s">
        <v>118</v>
      </c>
      <c r="Q32" s="64" t="s">
        <v>170</v>
      </c>
      <c r="R32" s="45">
        <v>19.076000000000001</v>
      </c>
      <c r="S32" s="64">
        <f t="shared" si="1"/>
        <v>1.9075999999999999E-2</v>
      </c>
      <c r="T32" s="65">
        <f t="shared" si="0"/>
        <v>3.8151999999999999</v>
      </c>
      <c r="U32" s="66">
        <f t="shared" si="2"/>
        <v>11.445599999999999</v>
      </c>
    </row>
    <row r="33" spans="1:23">
      <c r="B33" s="109" t="s">
        <v>24</v>
      </c>
      <c r="C33" s="33" t="s">
        <v>129</v>
      </c>
      <c r="D33" s="33" t="s">
        <v>129</v>
      </c>
      <c r="E33" s="27" t="s">
        <v>130</v>
      </c>
      <c r="F33" s="27" t="s">
        <v>131</v>
      </c>
      <c r="G33" s="27" t="s">
        <v>132</v>
      </c>
      <c r="H33" s="27" t="s">
        <v>133</v>
      </c>
      <c r="I33" s="28"/>
      <c r="J33" s="28"/>
      <c r="K33" s="28"/>
      <c r="L33" s="28"/>
      <c r="M33" s="28"/>
      <c r="N33" s="28"/>
      <c r="O33" s="29" t="s">
        <v>117</v>
      </c>
      <c r="Q33" s="64" t="s">
        <v>171</v>
      </c>
      <c r="R33" s="45">
        <v>18.7</v>
      </c>
      <c r="S33" s="64">
        <f t="shared" si="1"/>
        <v>1.8699999999999998E-2</v>
      </c>
      <c r="T33" s="65">
        <f t="shared" si="0"/>
        <v>3.7399999999999998</v>
      </c>
      <c r="U33" s="66">
        <f t="shared" si="2"/>
        <v>11.219999999999999</v>
      </c>
    </row>
    <row r="34" spans="1:23">
      <c r="B34" s="111"/>
      <c r="C34" s="34">
        <v>12.5</v>
      </c>
      <c r="D34" s="34">
        <v>12.5</v>
      </c>
      <c r="E34" s="31"/>
      <c r="F34" s="31"/>
      <c r="G34" s="31"/>
      <c r="H34" s="31"/>
      <c r="I34" s="32"/>
      <c r="J34" s="32"/>
      <c r="K34" s="32"/>
      <c r="L34" s="32"/>
      <c r="M34" s="32"/>
      <c r="N34" s="32"/>
      <c r="O34" s="29" t="s">
        <v>118</v>
      </c>
      <c r="Q34" s="64" t="s">
        <v>172</v>
      </c>
      <c r="R34" s="45">
        <v>26.216000000000001</v>
      </c>
      <c r="S34" s="64">
        <f t="shared" si="1"/>
        <v>2.6216E-2</v>
      </c>
      <c r="T34" s="65">
        <f t="shared" si="0"/>
        <v>5.2431999999999999</v>
      </c>
      <c r="U34" s="66">
        <f t="shared" si="2"/>
        <v>15.7296</v>
      </c>
    </row>
    <row r="35" spans="1:23">
      <c r="B35" s="109" t="s">
        <v>25</v>
      </c>
      <c r="C35" s="33" t="s">
        <v>134</v>
      </c>
      <c r="D35" s="33" t="s">
        <v>134</v>
      </c>
      <c r="E35" s="27" t="s">
        <v>135</v>
      </c>
      <c r="F35" s="28"/>
      <c r="G35" s="27" t="s">
        <v>136</v>
      </c>
      <c r="H35" s="28"/>
      <c r="I35" s="28"/>
      <c r="J35" s="28"/>
      <c r="K35" s="28"/>
      <c r="L35" s="28"/>
      <c r="M35" s="28"/>
      <c r="N35" s="28"/>
      <c r="O35" s="29" t="s">
        <v>117</v>
      </c>
      <c r="Q35" s="64" t="s">
        <v>173</v>
      </c>
      <c r="R35" s="45">
        <v>20.738</v>
      </c>
      <c r="S35" s="64">
        <f t="shared" si="1"/>
        <v>2.0737999999999999E-2</v>
      </c>
      <c r="T35" s="65">
        <f t="shared" si="0"/>
        <v>4.1475999999999997</v>
      </c>
      <c r="U35" s="66">
        <f t="shared" si="2"/>
        <v>12.442799999999998</v>
      </c>
    </row>
    <row r="36" spans="1:23">
      <c r="B36" s="111"/>
      <c r="C36" s="34">
        <v>25</v>
      </c>
      <c r="D36" s="34">
        <v>25</v>
      </c>
      <c r="E36" s="31"/>
      <c r="F36" s="32"/>
      <c r="G36" s="31"/>
      <c r="H36" s="32"/>
      <c r="I36" s="32"/>
      <c r="J36" s="32"/>
      <c r="K36" s="32"/>
      <c r="L36" s="32"/>
      <c r="M36" s="32"/>
      <c r="N36" s="32"/>
      <c r="O36" s="29" t="s">
        <v>118</v>
      </c>
      <c r="Q36" s="64" t="s">
        <v>174</v>
      </c>
      <c r="R36" s="45">
        <v>24.167999999999999</v>
      </c>
      <c r="S36" s="64">
        <f t="shared" si="1"/>
        <v>2.4167999999999999E-2</v>
      </c>
      <c r="T36" s="65">
        <f t="shared" si="0"/>
        <v>4.8335999999999997</v>
      </c>
      <c r="U36" s="66">
        <f t="shared" si="2"/>
        <v>14.500799999999998</v>
      </c>
      <c r="W36">
        <v>16.600000000000001</v>
      </c>
    </row>
    <row r="37" spans="1:23">
      <c r="B37" s="109" t="s">
        <v>26</v>
      </c>
      <c r="C37" s="33" t="s">
        <v>137</v>
      </c>
      <c r="D37" s="33" t="s">
        <v>137</v>
      </c>
      <c r="E37" s="27" t="s">
        <v>138</v>
      </c>
      <c r="F37" s="28"/>
      <c r="G37" s="27" t="s">
        <v>139</v>
      </c>
      <c r="H37" s="28"/>
      <c r="I37" s="28"/>
      <c r="J37" s="28"/>
      <c r="K37" s="28"/>
      <c r="L37" s="28"/>
      <c r="M37" s="28"/>
      <c r="N37" s="28"/>
      <c r="O37" s="29" t="s">
        <v>117</v>
      </c>
      <c r="Q37" s="64" t="s">
        <v>175</v>
      </c>
      <c r="R37" s="45">
        <v>24.884</v>
      </c>
      <c r="S37" s="64">
        <f t="shared" si="1"/>
        <v>2.4884E-2</v>
      </c>
      <c r="T37" s="65">
        <f t="shared" si="0"/>
        <v>4.9767999999999999</v>
      </c>
      <c r="U37" s="66">
        <f t="shared" si="2"/>
        <v>14.930399999999999</v>
      </c>
    </row>
    <row r="38" spans="1:23">
      <c r="B38" s="111"/>
      <c r="C38" s="34">
        <v>37.5</v>
      </c>
      <c r="D38" s="34">
        <v>37.5</v>
      </c>
      <c r="E38" s="31"/>
      <c r="F38" s="32"/>
      <c r="G38" s="31"/>
      <c r="H38" s="32"/>
      <c r="I38" s="32"/>
      <c r="J38" s="32"/>
      <c r="K38" s="32"/>
      <c r="L38" s="32"/>
      <c r="M38" s="32"/>
      <c r="N38" s="32"/>
      <c r="O38" s="29" t="s">
        <v>118</v>
      </c>
      <c r="Q38" s="64" t="s">
        <v>176</v>
      </c>
      <c r="R38" s="45">
        <v>23.062000000000001</v>
      </c>
      <c r="S38" s="64">
        <f t="shared" si="1"/>
        <v>2.3062000000000003E-2</v>
      </c>
      <c r="T38" s="65">
        <f t="shared" si="0"/>
        <v>4.6124000000000009</v>
      </c>
      <c r="U38" s="66">
        <f t="shared" si="2"/>
        <v>13.837200000000003</v>
      </c>
    </row>
    <row r="39" spans="1:23">
      <c r="B39" s="109" t="s">
        <v>29</v>
      </c>
      <c r="C39" s="33" t="s">
        <v>140</v>
      </c>
      <c r="D39" s="33" t="s">
        <v>140</v>
      </c>
      <c r="E39" s="27" t="s">
        <v>141</v>
      </c>
      <c r="F39" s="28"/>
      <c r="G39" s="27" t="s">
        <v>142</v>
      </c>
      <c r="H39" s="28"/>
      <c r="I39" s="28"/>
      <c r="J39" s="28"/>
      <c r="K39" s="28"/>
      <c r="L39" s="28"/>
      <c r="M39" s="28"/>
      <c r="N39" s="28"/>
      <c r="O39" s="29" t="s">
        <v>117</v>
      </c>
      <c r="Q39" s="64" t="s">
        <v>177</v>
      </c>
      <c r="R39" s="45">
        <v>19.32</v>
      </c>
      <c r="S39" s="64">
        <f t="shared" si="1"/>
        <v>1.932E-2</v>
      </c>
      <c r="T39" s="65">
        <f t="shared" si="0"/>
        <v>3.8639999999999999</v>
      </c>
      <c r="U39" s="66">
        <f t="shared" si="2"/>
        <v>11.591999999999999</v>
      </c>
    </row>
    <row r="40" spans="1:23">
      <c r="B40" s="111"/>
      <c r="C40" s="34">
        <v>50</v>
      </c>
      <c r="D40" s="34">
        <v>50</v>
      </c>
      <c r="E40" s="31"/>
      <c r="F40" s="32"/>
      <c r="G40" s="31"/>
      <c r="H40" s="32"/>
      <c r="I40" s="32"/>
      <c r="J40" s="32"/>
      <c r="K40" s="32"/>
      <c r="L40" s="32"/>
      <c r="M40" s="32"/>
      <c r="N40" s="32"/>
      <c r="O40" s="29" t="s">
        <v>118</v>
      </c>
    </row>
    <row r="41" spans="1:23">
      <c r="B41" s="109" t="s">
        <v>30</v>
      </c>
      <c r="C41" s="28"/>
      <c r="D41" s="28"/>
      <c r="E41" s="27" t="s">
        <v>143</v>
      </c>
      <c r="F41" s="28"/>
      <c r="G41" s="27" t="s">
        <v>144</v>
      </c>
      <c r="H41" s="28"/>
      <c r="I41" s="28"/>
      <c r="J41" s="28"/>
      <c r="K41" s="28"/>
      <c r="L41" s="28"/>
      <c r="M41" s="28"/>
      <c r="N41" s="28"/>
      <c r="O41" s="29" t="s">
        <v>117</v>
      </c>
    </row>
    <row r="42" spans="1:23">
      <c r="B42" s="111"/>
      <c r="C42" s="32"/>
      <c r="D42" s="32"/>
      <c r="E42" s="31"/>
      <c r="F42" s="32"/>
      <c r="G42" s="31"/>
      <c r="H42" s="32"/>
      <c r="I42" s="32"/>
      <c r="J42" s="32"/>
      <c r="K42" s="32"/>
      <c r="L42" s="32"/>
      <c r="M42" s="32"/>
      <c r="N42" s="32"/>
      <c r="O42" s="29" t="s">
        <v>118</v>
      </c>
      <c r="R42" t="s">
        <v>180</v>
      </c>
    </row>
    <row r="43" spans="1:23">
      <c r="R43" t="s">
        <v>181</v>
      </c>
    </row>
    <row r="44" spans="1:23">
      <c r="A44" s="22" t="s">
        <v>145</v>
      </c>
      <c r="B44" s="23"/>
    </row>
    <row r="45" spans="1:23">
      <c r="A45" t="s">
        <v>146</v>
      </c>
      <c r="B45">
        <v>25.3</v>
      </c>
    </row>
    <row r="47" spans="1:23">
      <c r="B47" s="24"/>
      <c r="C47" s="25">
        <v>1</v>
      </c>
      <c r="D47" s="25">
        <v>2</v>
      </c>
      <c r="E47" s="25">
        <v>3</v>
      </c>
      <c r="F47" s="25">
        <v>4</v>
      </c>
      <c r="G47" s="25">
        <v>5</v>
      </c>
      <c r="H47" s="25">
        <v>6</v>
      </c>
      <c r="I47" s="25">
        <v>7</v>
      </c>
      <c r="J47" s="25">
        <v>8</v>
      </c>
      <c r="K47" s="25">
        <v>9</v>
      </c>
      <c r="L47" s="25">
        <v>10</v>
      </c>
      <c r="M47" s="25">
        <v>11</v>
      </c>
      <c r="N47" s="25">
        <v>12</v>
      </c>
    </row>
    <row r="48" spans="1:23">
      <c r="B48" s="109" t="s">
        <v>21</v>
      </c>
      <c r="C48" s="35">
        <v>1441</v>
      </c>
      <c r="D48" s="35">
        <v>1462</v>
      </c>
      <c r="E48" s="36">
        <v>6033</v>
      </c>
      <c r="F48" s="36">
        <v>6974</v>
      </c>
      <c r="G48" s="37">
        <v>14542</v>
      </c>
      <c r="H48" s="38">
        <v>39613</v>
      </c>
      <c r="I48" s="28"/>
      <c r="J48" s="28"/>
      <c r="K48" s="28"/>
      <c r="L48" s="28"/>
      <c r="M48" s="28"/>
      <c r="N48" s="28"/>
      <c r="O48" s="39">
        <v>488520</v>
      </c>
    </row>
    <row r="49" spans="2:15">
      <c r="B49" s="110"/>
      <c r="C49" s="40">
        <v>-11</v>
      </c>
      <c r="D49" s="40">
        <v>11</v>
      </c>
      <c r="E49" s="41">
        <v>4582</v>
      </c>
      <c r="F49" s="41">
        <v>5523</v>
      </c>
      <c r="G49" s="42">
        <v>13091</v>
      </c>
      <c r="H49" s="43">
        <v>38162</v>
      </c>
      <c r="I49" s="44"/>
      <c r="J49" s="44"/>
      <c r="K49" s="44"/>
      <c r="L49" s="44"/>
      <c r="M49" s="44"/>
      <c r="N49" s="44"/>
      <c r="O49" s="29" t="s">
        <v>147</v>
      </c>
    </row>
    <row r="50" spans="2:15">
      <c r="B50" s="111"/>
      <c r="C50" s="45" t="s">
        <v>148</v>
      </c>
      <c r="D50" s="45" t="s">
        <v>148</v>
      </c>
      <c r="E50" s="45">
        <v>19.847999999999999</v>
      </c>
      <c r="F50" s="45">
        <v>24.167999999999999</v>
      </c>
      <c r="G50" s="45" t="s">
        <v>149</v>
      </c>
      <c r="H50" s="45" t="s">
        <v>149</v>
      </c>
      <c r="I50" s="45"/>
      <c r="J50" s="45"/>
      <c r="K50" s="45"/>
      <c r="L50" s="45"/>
      <c r="M50" s="45"/>
      <c r="N50" s="45"/>
      <c r="O50" s="29" t="s">
        <v>150</v>
      </c>
    </row>
    <row r="51" spans="2:15">
      <c r="B51" s="109" t="s">
        <v>22</v>
      </c>
      <c r="C51" s="35">
        <v>2094</v>
      </c>
      <c r="D51" s="35">
        <v>2092</v>
      </c>
      <c r="E51" s="35">
        <v>4881</v>
      </c>
      <c r="F51" s="36">
        <v>7130</v>
      </c>
      <c r="G51" s="46">
        <v>36051</v>
      </c>
      <c r="H51" s="47">
        <v>74166</v>
      </c>
      <c r="I51" s="28"/>
      <c r="J51" s="28"/>
      <c r="K51" s="28"/>
      <c r="L51" s="28"/>
      <c r="M51" s="28"/>
      <c r="N51" s="28"/>
      <c r="O51" s="39">
        <v>488520</v>
      </c>
    </row>
    <row r="52" spans="2:15">
      <c r="B52" s="110"/>
      <c r="C52" s="40">
        <v>643</v>
      </c>
      <c r="D52" s="40">
        <v>641</v>
      </c>
      <c r="E52" s="40">
        <v>3430</v>
      </c>
      <c r="F52" s="41">
        <v>5679</v>
      </c>
      <c r="G52" s="48">
        <v>34600</v>
      </c>
      <c r="H52" s="49">
        <v>72715</v>
      </c>
      <c r="I52" s="44"/>
      <c r="J52" s="44"/>
      <c r="K52" s="44"/>
      <c r="L52" s="44"/>
      <c r="M52" s="44"/>
      <c r="N52" s="44"/>
      <c r="O52" s="29" t="s">
        <v>147</v>
      </c>
    </row>
    <row r="53" spans="2:15">
      <c r="B53" s="111"/>
      <c r="C53" s="45">
        <v>1.7629999999999999</v>
      </c>
      <c r="D53" s="45">
        <v>1.754</v>
      </c>
      <c r="E53" s="45">
        <v>14.558999999999999</v>
      </c>
      <c r="F53" s="45">
        <v>24.884</v>
      </c>
      <c r="G53" s="45" t="s">
        <v>149</v>
      </c>
      <c r="H53" s="45" t="s">
        <v>149</v>
      </c>
      <c r="I53" s="45"/>
      <c r="J53" s="45"/>
      <c r="K53" s="45"/>
      <c r="L53" s="45"/>
      <c r="M53" s="45"/>
      <c r="N53" s="45"/>
      <c r="O53" s="29" t="s">
        <v>150</v>
      </c>
    </row>
    <row r="54" spans="2:15">
      <c r="B54" s="109" t="s">
        <v>23</v>
      </c>
      <c r="C54" s="35">
        <v>2661</v>
      </c>
      <c r="D54" s="35">
        <v>2578</v>
      </c>
      <c r="E54" s="36">
        <v>8419</v>
      </c>
      <c r="F54" s="36">
        <v>6733</v>
      </c>
      <c r="G54" s="50">
        <v>19663</v>
      </c>
      <c r="H54" s="47">
        <v>73502</v>
      </c>
      <c r="I54" s="28"/>
      <c r="J54" s="28"/>
      <c r="K54" s="28"/>
      <c r="L54" s="28"/>
      <c r="M54" s="28"/>
      <c r="N54" s="28"/>
      <c r="O54" s="39">
        <v>488520</v>
      </c>
    </row>
    <row r="55" spans="2:15">
      <c r="B55" s="110"/>
      <c r="C55" s="40">
        <v>1210</v>
      </c>
      <c r="D55" s="40">
        <v>1127</v>
      </c>
      <c r="E55" s="41">
        <v>6968</v>
      </c>
      <c r="F55" s="41">
        <v>5282</v>
      </c>
      <c r="G55" s="51">
        <v>18212</v>
      </c>
      <c r="H55" s="49">
        <v>72051</v>
      </c>
      <c r="I55" s="44"/>
      <c r="J55" s="44"/>
      <c r="K55" s="44"/>
      <c r="L55" s="44"/>
      <c r="M55" s="44"/>
      <c r="N55" s="44"/>
      <c r="O55" s="29" t="s">
        <v>147</v>
      </c>
    </row>
    <row r="56" spans="2:15">
      <c r="B56" s="111"/>
      <c r="C56" s="45">
        <v>4.3659999999999997</v>
      </c>
      <c r="D56" s="45">
        <v>3.9849999999999999</v>
      </c>
      <c r="E56" s="45">
        <v>30.802</v>
      </c>
      <c r="F56" s="45">
        <v>23.062000000000001</v>
      </c>
      <c r="G56" s="45" t="s">
        <v>149</v>
      </c>
      <c r="H56" s="45" t="s">
        <v>149</v>
      </c>
      <c r="I56" s="45"/>
      <c r="J56" s="45"/>
      <c r="K56" s="45"/>
      <c r="L56" s="45"/>
      <c r="M56" s="45"/>
      <c r="N56" s="45"/>
      <c r="O56" s="29" t="s">
        <v>150</v>
      </c>
    </row>
    <row r="57" spans="2:15">
      <c r="B57" s="109" t="s">
        <v>24</v>
      </c>
      <c r="C57" s="35">
        <v>4456</v>
      </c>
      <c r="D57" s="35">
        <v>4330</v>
      </c>
      <c r="E57" s="36">
        <v>7306</v>
      </c>
      <c r="F57" s="35">
        <v>5918</v>
      </c>
      <c r="G57" s="52">
        <v>46150</v>
      </c>
      <c r="H57" s="47">
        <v>77083</v>
      </c>
      <c r="I57" s="28"/>
      <c r="J57" s="28"/>
      <c r="K57" s="28"/>
      <c r="L57" s="28"/>
      <c r="M57" s="28"/>
      <c r="N57" s="28"/>
      <c r="O57" s="39">
        <v>488520</v>
      </c>
    </row>
    <row r="58" spans="2:15">
      <c r="B58" s="110"/>
      <c r="C58" s="40">
        <v>3005</v>
      </c>
      <c r="D58" s="40">
        <v>2879</v>
      </c>
      <c r="E58" s="41">
        <v>5855</v>
      </c>
      <c r="F58" s="40">
        <v>4467</v>
      </c>
      <c r="G58" s="53">
        <v>44699</v>
      </c>
      <c r="H58" s="49">
        <v>75632</v>
      </c>
      <c r="I58" s="44"/>
      <c r="J58" s="44"/>
      <c r="K58" s="44"/>
      <c r="L58" s="44"/>
      <c r="M58" s="44"/>
      <c r="N58" s="44"/>
      <c r="O58" s="29" t="s">
        <v>147</v>
      </c>
    </row>
    <row r="59" spans="2:15">
      <c r="B59" s="111"/>
      <c r="C59" s="45">
        <v>12.606999999999999</v>
      </c>
      <c r="D59" s="45">
        <v>12.029</v>
      </c>
      <c r="E59" s="45">
        <v>25.692</v>
      </c>
      <c r="F59" s="45">
        <v>19.32</v>
      </c>
      <c r="G59" s="45" t="s">
        <v>149</v>
      </c>
      <c r="H59" s="45" t="s">
        <v>149</v>
      </c>
      <c r="I59" s="45"/>
      <c r="J59" s="45"/>
      <c r="K59" s="45"/>
      <c r="L59" s="45"/>
      <c r="M59" s="45"/>
      <c r="N59" s="45"/>
      <c r="O59" s="29" t="s">
        <v>150</v>
      </c>
    </row>
    <row r="60" spans="2:15">
      <c r="B60" s="109" t="s">
        <v>25</v>
      </c>
      <c r="C60" s="36">
        <v>7889</v>
      </c>
      <c r="D60" s="36">
        <v>7462</v>
      </c>
      <c r="E60" s="35">
        <v>5865</v>
      </c>
      <c r="F60" s="28"/>
      <c r="G60" s="54">
        <v>71201</v>
      </c>
      <c r="H60" s="28"/>
      <c r="I60" s="28"/>
      <c r="J60" s="28"/>
      <c r="K60" s="28"/>
      <c r="L60" s="28"/>
      <c r="M60" s="28"/>
      <c r="N60" s="28"/>
      <c r="O60" s="39">
        <v>488520</v>
      </c>
    </row>
    <row r="61" spans="2:15">
      <c r="B61" s="110"/>
      <c r="C61" s="41">
        <v>6438</v>
      </c>
      <c r="D61" s="41">
        <v>6011</v>
      </c>
      <c r="E61" s="40">
        <v>4414</v>
      </c>
      <c r="F61" s="44"/>
      <c r="G61" s="55">
        <v>69750</v>
      </c>
      <c r="H61" s="44"/>
      <c r="I61" s="44"/>
      <c r="J61" s="44"/>
      <c r="K61" s="44"/>
      <c r="L61" s="44"/>
      <c r="M61" s="44"/>
      <c r="N61" s="44"/>
      <c r="O61" s="29" t="s">
        <v>147</v>
      </c>
    </row>
    <row r="62" spans="2:15">
      <c r="B62" s="111"/>
      <c r="C62" s="45">
        <v>28.369</v>
      </c>
      <c r="D62" s="45">
        <v>26.408999999999999</v>
      </c>
      <c r="E62" s="45">
        <v>19.076000000000001</v>
      </c>
      <c r="F62" s="45"/>
      <c r="G62" s="45" t="s">
        <v>149</v>
      </c>
      <c r="H62" s="45"/>
      <c r="I62" s="45"/>
      <c r="J62" s="45"/>
      <c r="K62" s="45"/>
      <c r="L62" s="45"/>
      <c r="M62" s="45"/>
      <c r="N62" s="45"/>
      <c r="O62" s="29" t="s">
        <v>150</v>
      </c>
    </row>
    <row r="63" spans="2:15">
      <c r="B63" s="109" t="s">
        <v>26</v>
      </c>
      <c r="C63" s="36">
        <v>10169</v>
      </c>
      <c r="D63" s="36">
        <v>10263</v>
      </c>
      <c r="E63" s="35">
        <v>5783</v>
      </c>
      <c r="F63" s="28"/>
      <c r="G63" s="54">
        <v>69101</v>
      </c>
      <c r="H63" s="28"/>
      <c r="I63" s="28"/>
      <c r="J63" s="28"/>
      <c r="K63" s="28"/>
      <c r="L63" s="28"/>
      <c r="M63" s="28"/>
      <c r="N63" s="28"/>
      <c r="O63" s="39">
        <v>488520</v>
      </c>
    </row>
    <row r="64" spans="2:15">
      <c r="B64" s="110"/>
      <c r="C64" s="41">
        <v>8718</v>
      </c>
      <c r="D64" s="41">
        <v>8812</v>
      </c>
      <c r="E64" s="40">
        <v>4332</v>
      </c>
      <c r="F64" s="44"/>
      <c r="G64" s="55">
        <v>67650</v>
      </c>
      <c r="H64" s="44"/>
      <c r="I64" s="44"/>
      <c r="J64" s="44"/>
      <c r="K64" s="44"/>
      <c r="L64" s="44"/>
      <c r="M64" s="44"/>
      <c r="N64" s="44"/>
      <c r="O64" s="29" t="s">
        <v>147</v>
      </c>
    </row>
    <row r="65" spans="1:15">
      <c r="B65" s="111"/>
      <c r="C65" s="45">
        <v>38.837000000000003</v>
      </c>
      <c r="D65" s="45">
        <v>39.268999999999998</v>
      </c>
      <c r="E65" s="45">
        <v>18.7</v>
      </c>
      <c r="F65" s="45"/>
      <c r="G65" s="45" t="s">
        <v>149</v>
      </c>
      <c r="H65" s="45"/>
      <c r="I65" s="45"/>
      <c r="J65" s="45"/>
      <c r="K65" s="45"/>
      <c r="L65" s="45"/>
      <c r="M65" s="45"/>
      <c r="N65" s="45"/>
      <c r="O65" s="29" t="s">
        <v>150</v>
      </c>
    </row>
    <row r="66" spans="1:15">
      <c r="B66" s="109" t="s">
        <v>29</v>
      </c>
      <c r="C66" s="37">
        <v>12184</v>
      </c>
      <c r="D66" s="37">
        <v>12061</v>
      </c>
      <c r="E66" s="36">
        <v>7420</v>
      </c>
      <c r="F66" s="28"/>
      <c r="G66" s="37">
        <v>14521</v>
      </c>
      <c r="H66" s="28"/>
      <c r="I66" s="28"/>
      <c r="J66" s="28"/>
      <c r="K66" s="28"/>
      <c r="L66" s="28"/>
      <c r="M66" s="28"/>
      <c r="N66" s="28"/>
      <c r="O66" s="39">
        <v>488520</v>
      </c>
    </row>
    <row r="67" spans="1:15">
      <c r="B67" s="110"/>
      <c r="C67" s="42">
        <v>10733</v>
      </c>
      <c r="D67" s="42">
        <v>10610</v>
      </c>
      <c r="E67" s="41">
        <v>5969</v>
      </c>
      <c r="F67" s="44"/>
      <c r="G67" s="42">
        <v>13070</v>
      </c>
      <c r="H67" s="44"/>
      <c r="I67" s="44"/>
      <c r="J67" s="44"/>
      <c r="K67" s="44"/>
      <c r="L67" s="44"/>
      <c r="M67" s="44"/>
      <c r="N67" s="44"/>
      <c r="O67" s="29" t="s">
        <v>147</v>
      </c>
    </row>
    <row r="68" spans="1:15">
      <c r="B68" s="111"/>
      <c r="C68" s="45">
        <v>48.088000000000001</v>
      </c>
      <c r="D68" s="45">
        <v>47.524000000000001</v>
      </c>
      <c r="E68" s="45">
        <v>26.216000000000001</v>
      </c>
      <c r="F68" s="45"/>
      <c r="G68" s="45" t="s">
        <v>149</v>
      </c>
      <c r="H68" s="45"/>
      <c r="I68" s="45"/>
      <c r="J68" s="45"/>
      <c r="K68" s="45"/>
      <c r="L68" s="45"/>
      <c r="M68" s="45"/>
      <c r="N68" s="45"/>
      <c r="O68" s="29" t="s">
        <v>150</v>
      </c>
    </row>
    <row r="69" spans="1:15">
      <c r="B69" s="109" t="s">
        <v>30</v>
      </c>
      <c r="C69" s="28"/>
      <c r="D69" s="28"/>
      <c r="E69" s="36">
        <v>6227</v>
      </c>
      <c r="F69" s="28"/>
      <c r="G69" s="56">
        <v>61240</v>
      </c>
      <c r="H69" s="28"/>
      <c r="I69" s="28"/>
      <c r="J69" s="28"/>
      <c r="K69" s="28"/>
      <c r="L69" s="28"/>
      <c r="M69" s="28"/>
      <c r="N69" s="28"/>
      <c r="O69" s="39">
        <v>488520</v>
      </c>
    </row>
    <row r="70" spans="1:15">
      <c r="B70" s="110"/>
      <c r="C70" s="44"/>
      <c r="D70" s="44"/>
      <c r="E70" s="41">
        <v>4776</v>
      </c>
      <c r="F70" s="44"/>
      <c r="G70" s="57">
        <v>59789</v>
      </c>
      <c r="H70" s="44"/>
      <c r="I70" s="44"/>
      <c r="J70" s="44"/>
      <c r="K70" s="44"/>
      <c r="L70" s="44"/>
      <c r="M70" s="44"/>
      <c r="N70" s="44"/>
      <c r="O70" s="29" t="s">
        <v>147</v>
      </c>
    </row>
    <row r="71" spans="1:15">
      <c r="B71" s="111"/>
      <c r="C71" s="45"/>
      <c r="D71" s="45"/>
      <c r="E71" s="45">
        <v>20.738</v>
      </c>
      <c r="F71" s="45"/>
      <c r="G71" s="45" t="s">
        <v>149</v>
      </c>
      <c r="H71" s="45"/>
      <c r="I71" s="45"/>
      <c r="J71" s="45"/>
      <c r="K71" s="45"/>
      <c r="L71" s="45"/>
      <c r="M71" s="45"/>
      <c r="N71" s="45"/>
      <c r="O71" s="29" t="s">
        <v>150</v>
      </c>
    </row>
    <row r="73" spans="1:15">
      <c r="A73" s="22" t="s">
        <v>151</v>
      </c>
      <c r="B73" s="23"/>
    </row>
    <row r="106" spans="1:14">
      <c r="N106" s="58"/>
    </row>
    <row r="108" spans="1:14" ht="28">
      <c r="A108" s="22" t="s">
        <v>152</v>
      </c>
      <c r="B108" s="23"/>
    </row>
    <row r="110" spans="1:14" ht="28">
      <c r="B110" s="25" t="s">
        <v>153</v>
      </c>
      <c r="C110" s="25" t="s">
        <v>154</v>
      </c>
      <c r="D110" s="25" t="s">
        <v>21</v>
      </c>
      <c r="E110" s="25" t="s">
        <v>22</v>
      </c>
      <c r="F110" s="25" t="s">
        <v>155</v>
      </c>
      <c r="G110" s="25" t="s">
        <v>156</v>
      </c>
    </row>
    <row r="111" spans="1:14">
      <c r="B111" s="59" t="s">
        <v>151</v>
      </c>
      <c r="C111" s="59" t="s">
        <v>157</v>
      </c>
      <c r="D111" s="59">
        <v>218</v>
      </c>
      <c r="E111" s="59">
        <v>258</v>
      </c>
      <c r="F111" s="59">
        <v>0.99199999999999999</v>
      </c>
      <c r="G111" s="59" t="s">
        <v>158</v>
      </c>
    </row>
  </sheetData>
  <mergeCells count="16">
    <mergeCell ref="B37:B38"/>
    <mergeCell ref="B27:B28"/>
    <mergeCell ref="B29:B30"/>
    <mergeCell ref="B31:B32"/>
    <mergeCell ref="B33:B34"/>
    <mergeCell ref="B35:B36"/>
    <mergeCell ref="B60:B62"/>
    <mergeCell ref="B63:B65"/>
    <mergeCell ref="B66:B68"/>
    <mergeCell ref="B69:B71"/>
    <mergeCell ref="B39:B40"/>
    <mergeCell ref="B41:B42"/>
    <mergeCell ref="B48:B50"/>
    <mergeCell ref="B51:B53"/>
    <mergeCell ref="B54:B56"/>
    <mergeCell ref="B57:B5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6D28-46AC-6D48-AB13-DA2C84BCB18D}">
  <dimension ref="A2:S111"/>
  <sheetViews>
    <sheetView topLeftCell="A27" workbookViewId="0">
      <selection activeCell="S79" sqref="S79"/>
    </sheetView>
  </sheetViews>
  <sheetFormatPr baseColWidth="10" defaultColWidth="8.83203125" defaultRowHeight="15"/>
  <cols>
    <col min="1" max="1" width="20.6640625" customWidth="1"/>
    <col min="2" max="2" width="12.6640625" customWidth="1"/>
    <col min="15" max="15" width="10.1640625" customWidth="1"/>
    <col min="16" max="16" width="10.33203125" customWidth="1"/>
    <col min="17" max="17" width="9.1640625" customWidth="1"/>
    <col min="18" max="18" width="16.33203125" customWidth="1"/>
  </cols>
  <sheetData>
    <row r="2" spans="1:12">
      <c r="A2" t="s">
        <v>84</v>
      </c>
      <c r="B2" t="s">
        <v>85</v>
      </c>
    </row>
    <row r="4" spans="1:12">
      <c r="A4" t="s">
        <v>86</v>
      </c>
      <c r="B4" t="s">
        <v>159</v>
      </c>
    </row>
    <row r="5" spans="1:12">
      <c r="A5" t="s">
        <v>88</v>
      </c>
      <c r="B5" t="s">
        <v>89</v>
      </c>
    </row>
    <row r="6" spans="1:12">
      <c r="A6" t="s">
        <v>90</v>
      </c>
      <c r="B6" t="s">
        <v>91</v>
      </c>
    </row>
    <row r="7" spans="1:12">
      <c r="A7" t="s">
        <v>92</v>
      </c>
      <c r="B7" s="18">
        <v>43467</v>
      </c>
    </row>
    <row r="8" spans="1:12">
      <c r="A8" t="s">
        <v>93</v>
      </c>
      <c r="B8" s="21">
        <v>0.50681712962962966</v>
      </c>
    </row>
    <row r="9" spans="1:12">
      <c r="A9" t="s">
        <v>94</v>
      </c>
      <c r="B9" t="s">
        <v>95</v>
      </c>
      <c r="L9" t="s">
        <v>162</v>
      </c>
    </row>
    <row r="10" spans="1:12">
      <c r="A10" t="s">
        <v>96</v>
      </c>
      <c r="B10">
        <v>14021122</v>
      </c>
    </row>
    <row r="11" spans="1:12">
      <c r="A11" t="s">
        <v>97</v>
      </c>
      <c r="B11" t="s">
        <v>98</v>
      </c>
    </row>
    <row r="13" spans="1:12">
      <c r="A13" s="22" t="s">
        <v>99</v>
      </c>
      <c r="B13" s="23"/>
    </row>
    <row r="14" spans="1:12">
      <c r="A14" t="s">
        <v>100</v>
      </c>
      <c r="B14" t="s">
        <v>101</v>
      </c>
    </row>
    <row r="15" spans="1:12">
      <c r="A15" t="s">
        <v>102</v>
      </c>
      <c r="B15" t="s">
        <v>103</v>
      </c>
    </row>
    <row r="16" spans="1:12">
      <c r="B16" t="s">
        <v>104</v>
      </c>
    </row>
    <row r="17" spans="1:15">
      <c r="B17" t="s">
        <v>105</v>
      </c>
    </row>
    <row r="18" spans="1:15">
      <c r="B18" t="s">
        <v>106</v>
      </c>
    </row>
    <row r="19" spans="1:15">
      <c r="B19" t="s">
        <v>107</v>
      </c>
    </row>
    <row r="20" spans="1:15">
      <c r="B20" t="s">
        <v>108</v>
      </c>
    </row>
    <row r="21" spans="1:15">
      <c r="B21" t="s">
        <v>109</v>
      </c>
    </row>
    <row r="22" spans="1:15">
      <c r="B22" t="s">
        <v>110</v>
      </c>
    </row>
    <row r="24" spans="1:15">
      <c r="A24" s="22" t="s">
        <v>111</v>
      </c>
      <c r="B24" s="23"/>
    </row>
    <row r="26" spans="1:15">
      <c r="B26" s="24"/>
      <c r="C26" s="25">
        <v>1</v>
      </c>
      <c r="D26" s="25">
        <v>2</v>
      </c>
      <c r="E26" s="25">
        <v>3</v>
      </c>
      <c r="F26" s="25">
        <v>4</v>
      </c>
      <c r="G26" s="25">
        <v>5</v>
      </c>
      <c r="H26" s="25">
        <v>6</v>
      </c>
      <c r="I26" s="25">
        <v>7</v>
      </c>
      <c r="J26" s="25">
        <v>8</v>
      </c>
      <c r="K26" s="25">
        <v>9</v>
      </c>
      <c r="L26" s="25">
        <v>10</v>
      </c>
      <c r="M26" s="25">
        <v>11</v>
      </c>
      <c r="N26" s="25">
        <v>12</v>
      </c>
    </row>
    <row r="27" spans="1:15">
      <c r="B27" s="109" t="s">
        <v>21</v>
      </c>
      <c r="C27" s="28"/>
      <c r="D27" s="28"/>
      <c r="E27" s="28"/>
      <c r="F27" s="28"/>
      <c r="G27" s="28"/>
      <c r="H27" s="28"/>
      <c r="I27" s="28"/>
      <c r="J27" s="28"/>
      <c r="K27" s="28"/>
      <c r="L27" s="26" t="s">
        <v>112</v>
      </c>
      <c r="M27" s="27" t="s">
        <v>113</v>
      </c>
      <c r="N27" s="27" t="s">
        <v>114</v>
      </c>
      <c r="O27" s="29" t="s">
        <v>117</v>
      </c>
    </row>
    <row r="28" spans="1:15">
      <c r="B28" s="111"/>
      <c r="C28" s="32"/>
      <c r="D28" s="32"/>
      <c r="E28" s="32"/>
      <c r="F28" s="32"/>
      <c r="G28" s="32"/>
      <c r="H28" s="32"/>
      <c r="I28" s="32"/>
      <c r="J28" s="32"/>
      <c r="K28" s="32"/>
      <c r="L28" s="30"/>
      <c r="M28" s="31"/>
      <c r="N28" s="31"/>
      <c r="O28" s="29" t="s">
        <v>118</v>
      </c>
    </row>
    <row r="29" spans="1:15">
      <c r="B29" s="109" t="s">
        <v>22</v>
      </c>
      <c r="C29" s="28"/>
      <c r="D29" s="28"/>
      <c r="E29" s="28"/>
      <c r="F29" s="28"/>
      <c r="G29" s="28"/>
      <c r="H29" s="28"/>
      <c r="I29" s="28"/>
      <c r="J29" s="28"/>
      <c r="K29" s="28"/>
      <c r="L29" s="33" t="s">
        <v>124</v>
      </c>
      <c r="M29" s="27" t="s">
        <v>120</v>
      </c>
      <c r="N29" s="27" t="s">
        <v>121</v>
      </c>
      <c r="O29" s="29" t="s">
        <v>117</v>
      </c>
    </row>
    <row r="30" spans="1:15">
      <c r="B30" s="111"/>
      <c r="C30" s="32"/>
      <c r="D30" s="32"/>
      <c r="E30" s="32"/>
      <c r="F30" s="32"/>
      <c r="G30" s="32"/>
      <c r="H30" s="32"/>
      <c r="I30" s="32"/>
      <c r="J30" s="32"/>
      <c r="K30" s="32"/>
      <c r="L30" s="34">
        <v>2.5</v>
      </c>
      <c r="M30" s="31"/>
      <c r="N30" s="31"/>
      <c r="O30" s="29" t="s">
        <v>118</v>
      </c>
    </row>
    <row r="31" spans="1:15">
      <c r="B31" s="109" t="s">
        <v>23</v>
      </c>
      <c r="C31" s="28"/>
      <c r="D31" s="28"/>
      <c r="E31" s="28"/>
      <c r="F31" s="28"/>
      <c r="G31" s="28"/>
      <c r="H31" s="28"/>
      <c r="I31" s="28"/>
      <c r="J31" s="28"/>
      <c r="K31" s="28"/>
      <c r="L31" s="33" t="s">
        <v>129</v>
      </c>
      <c r="M31" s="27" t="s">
        <v>125</v>
      </c>
      <c r="N31" s="27" t="s">
        <v>126</v>
      </c>
      <c r="O31" s="29" t="s">
        <v>117</v>
      </c>
    </row>
    <row r="32" spans="1:15">
      <c r="B32" s="111"/>
      <c r="C32" s="32"/>
      <c r="D32" s="32"/>
      <c r="E32" s="32"/>
      <c r="F32" s="32"/>
      <c r="G32" s="32"/>
      <c r="H32" s="32"/>
      <c r="I32" s="32"/>
      <c r="J32" s="32"/>
      <c r="K32" s="32"/>
      <c r="L32" s="34">
        <v>5</v>
      </c>
      <c r="M32" s="31"/>
      <c r="N32" s="31"/>
      <c r="O32" s="29" t="s">
        <v>118</v>
      </c>
    </row>
    <row r="33" spans="1:15">
      <c r="B33" s="109" t="s">
        <v>24</v>
      </c>
      <c r="C33" s="28"/>
      <c r="D33" s="28"/>
      <c r="E33" s="28"/>
      <c r="F33" s="28"/>
      <c r="G33" s="28"/>
      <c r="H33" s="28"/>
      <c r="I33" s="28"/>
      <c r="J33" s="28"/>
      <c r="K33" s="28"/>
      <c r="L33" s="33" t="s">
        <v>134</v>
      </c>
      <c r="M33" s="27" t="s">
        <v>130</v>
      </c>
      <c r="N33" s="27" t="s">
        <v>131</v>
      </c>
      <c r="O33" s="29" t="s">
        <v>117</v>
      </c>
    </row>
    <row r="34" spans="1:15">
      <c r="B34" s="111"/>
      <c r="C34" s="32"/>
      <c r="D34" s="32"/>
      <c r="E34" s="32"/>
      <c r="F34" s="32"/>
      <c r="G34" s="32"/>
      <c r="H34" s="32"/>
      <c r="I34" s="32"/>
      <c r="J34" s="32"/>
      <c r="K34" s="32"/>
      <c r="L34" s="34">
        <v>12.5</v>
      </c>
      <c r="M34" s="31"/>
      <c r="N34" s="31"/>
      <c r="O34" s="29" t="s">
        <v>118</v>
      </c>
    </row>
    <row r="35" spans="1:15">
      <c r="B35" s="109" t="s">
        <v>25</v>
      </c>
      <c r="C35" s="28"/>
      <c r="D35" s="28"/>
      <c r="E35" s="28"/>
      <c r="F35" s="28"/>
      <c r="G35" s="28"/>
      <c r="H35" s="28"/>
      <c r="I35" s="28"/>
      <c r="J35" s="28"/>
      <c r="K35" s="28"/>
      <c r="L35" s="33" t="s">
        <v>137</v>
      </c>
      <c r="M35" s="27" t="s">
        <v>135</v>
      </c>
      <c r="N35" s="28"/>
      <c r="O35" s="29" t="s">
        <v>117</v>
      </c>
    </row>
    <row r="36" spans="1:15">
      <c r="B36" s="111"/>
      <c r="C36" s="32"/>
      <c r="D36" s="32"/>
      <c r="E36" s="32"/>
      <c r="F36" s="32"/>
      <c r="G36" s="32"/>
      <c r="H36" s="32"/>
      <c r="I36" s="32"/>
      <c r="J36" s="32"/>
      <c r="K36" s="32"/>
      <c r="L36" s="34">
        <v>25</v>
      </c>
      <c r="M36" s="31"/>
      <c r="N36" s="32"/>
      <c r="O36" s="29" t="s">
        <v>118</v>
      </c>
    </row>
    <row r="37" spans="1:15">
      <c r="B37" s="109" t="s">
        <v>26</v>
      </c>
      <c r="C37" s="28"/>
      <c r="D37" s="28"/>
      <c r="E37" s="28"/>
      <c r="F37" s="28"/>
      <c r="G37" s="28"/>
      <c r="H37" s="28"/>
      <c r="I37" s="28"/>
      <c r="J37" s="28"/>
      <c r="K37" s="28"/>
      <c r="L37" s="33" t="s">
        <v>140</v>
      </c>
      <c r="M37" s="27" t="s">
        <v>138</v>
      </c>
      <c r="N37" s="28"/>
      <c r="O37" s="29" t="s">
        <v>117</v>
      </c>
    </row>
    <row r="38" spans="1:15">
      <c r="B38" s="111"/>
      <c r="C38" s="32"/>
      <c r="D38" s="32"/>
      <c r="E38" s="32"/>
      <c r="F38" s="32"/>
      <c r="G38" s="32"/>
      <c r="H38" s="32"/>
      <c r="I38" s="32"/>
      <c r="J38" s="32"/>
      <c r="K38" s="32"/>
      <c r="L38" s="34">
        <v>37.5</v>
      </c>
      <c r="M38" s="31"/>
      <c r="N38" s="32"/>
      <c r="O38" s="29" t="s">
        <v>118</v>
      </c>
    </row>
    <row r="39" spans="1:15">
      <c r="B39" s="109" t="s">
        <v>29</v>
      </c>
      <c r="C39" s="28"/>
      <c r="D39" s="28"/>
      <c r="E39" s="28"/>
      <c r="F39" s="28"/>
      <c r="G39" s="28"/>
      <c r="H39" s="28"/>
      <c r="I39" s="28"/>
      <c r="J39" s="28"/>
      <c r="K39" s="28"/>
      <c r="L39" s="33" t="s">
        <v>160</v>
      </c>
      <c r="M39" s="27" t="s">
        <v>141</v>
      </c>
      <c r="N39" s="28"/>
      <c r="O39" s="29" t="s">
        <v>117</v>
      </c>
    </row>
    <row r="40" spans="1:15">
      <c r="B40" s="111"/>
      <c r="C40" s="32"/>
      <c r="D40" s="32"/>
      <c r="E40" s="32"/>
      <c r="F40" s="32"/>
      <c r="G40" s="32"/>
      <c r="H40" s="32"/>
      <c r="I40" s="32"/>
      <c r="J40" s="32"/>
      <c r="K40" s="32"/>
      <c r="L40" s="34">
        <v>50</v>
      </c>
      <c r="M40" s="31"/>
      <c r="N40" s="32"/>
      <c r="O40" s="29" t="s">
        <v>118</v>
      </c>
    </row>
    <row r="41" spans="1:15">
      <c r="B41" s="109" t="s">
        <v>30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7" t="s">
        <v>143</v>
      </c>
      <c r="N41" s="28"/>
      <c r="O41" s="29" t="s">
        <v>117</v>
      </c>
    </row>
    <row r="42" spans="1:15">
      <c r="B42" s="11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1"/>
      <c r="N42" s="32"/>
      <c r="O42" s="29" t="s">
        <v>118</v>
      </c>
    </row>
    <row r="44" spans="1:15">
      <c r="A44" s="22" t="s">
        <v>145</v>
      </c>
      <c r="B44" s="23"/>
    </row>
    <row r="45" spans="1:15">
      <c r="A45" t="s">
        <v>146</v>
      </c>
      <c r="B45">
        <v>25.3</v>
      </c>
    </row>
    <row r="47" spans="1:15">
      <c r="B47" s="24"/>
      <c r="C47" s="25">
        <v>1</v>
      </c>
      <c r="D47" s="25">
        <v>2</v>
      </c>
      <c r="E47" s="25">
        <v>3</v>
      </c>
      <c r="F47" s="25">
        <v>4</v>
      </c>
      <c r="G47" s="25">
        <v>5</v>
      </c>
      <c r="H47" s="25">
        <v>6</v>
      </c>
      <c r="I47" s="25">
        <v>7</v>
      </c>
      <c r="J47" s="25">
        <v>8</v>
      </c>
      <c r="K47" s="25">
        <v>9</v>
      </c>
      <c r="L47" s="25">
        <v>10</v>
      </c>
      <c r="M47" s="25">
        <v>11</v>
      </c>
      <c r="N47" s="25">
        <v>12</v>
      </c>
    </row>
    <row r="48" spans="1:15">
      <c r="B48" s="109" t="s">
        <v>21</v>
      </c>
      <c r="C48" s="28"/>
      <c r="D48" s="28"/>
      <c r="E48" s="28"/>
      <c r="F48" s="28"/>
      <c r="G48" s="28"/>
      <c r="H48" s="28"/>
      <c r="I48" s="28"/>
      <c r="J48" s="28"/>
      <c r="K48" s="28"/>
      <c r="L48" s="35">
        <v>1574</v>
      </c>
      <c r="M48" s="36">
        <v>7048</v>
      </c>
      <c r="N48" s="60">
        <v>25600</v>
      </c>
      <c r="O48" s="39">
        <v>488520</v>
      </c>
    </row>
    <row r="49" spans="2:15">
      <c r="B49" s="110"/>
      <c r="C49" s="44"/>
      <c r="D49" s="44"/>
      <c r="E49" s="44"/>
      <c r="F49" s="44"/>
      <c r="G49" s="44"/>
      <c r="H49" s="44"/>
      <c r="I49" s="44"/>
      <c r="J49" s="44"/>
      <c r="K49" s="44"/>
      <c r="L49" s="40">
        <v>0</v>
      </c>
      <c r="M49" s="41">
        <v>5474</v>
      </c>
      <c r="N49" s="61">
        <v>24026</v>
      </c>
      <c r="O49" s="29" t="s">
        <v>147</v>
      </c>
    </row>
    <row r="50" spans="2:15">
      <c r="B50" s="111"/>
      <c r="C50" s="45"/>
      <c r="D50" s="45"/>
      <c r="E50" s="45"/>
      <c r="F50" s="45"/>
      <c r="G50" s="45"/>
      <c r="H50" s="45"/>
      <c r="I50" s="45"/>
      <c r="J50" s="45"/>
      <c r="K50" s="45"/>
      <c r="L50" s="45">
        <v>0.50700000000000001</v>
      </c>
      <c r="M50" s="72">
        <v>24.036999999999999</v>
      </c>
      <c r="N50" s="45" t="s">
        <v>149</v>
      </c>
      <c r="O50" s="29" t="s">
        <v>150</v>
      </c>
    </row>
    <row r="51" spans="2:15">
      <c r="B51" s="109" t="s">
        <v>22</v>
      </c>
      <c r="C51" s="28"/>
      <c r="D51" s="28"/>
      <c r="E51" s="28"/>
      <c r="F51" s="28"/>
      <c r="G51" s="28"/>
      <c r="H51" s="28"/>
      <c r="I51" s="28"/>
      <c r="J51" s="28"/>
      <c r="K51" s="28"/>
      <c r="L51" s="35">
        <v>2114</v>
      </c>
      <c r="M51" s="60">
        <v>22767</v>
      </c>
      <c r="N51" s="54">
        <v>66755</v>
      </c>
      <c r="O51" s="39">
        <v>488520</v>
      </c>
    </row>
    <row r="52" spans="2:15">
      <c r="B52" s="110"/>
      <c r="C52" s="44"/>
      <c r="D52" s="44"/>
      <c r="E52" s="44"/>
      <c r="F52" s="44"/>
      <c r="G52" s="44"/>
      <c r="H52" s="44"/>
      <c r="I52" s="44"/>
      <c r="J52" s="44"/>
      <c r="K52" s="44"/>
      <c r="L52" s="40">
        <v>540</v>
      </c>
      <c r="M52" s="61">
        <v>21193</v>
      </c>
      <c r="N52" s="55">
        <v>65181</v>
      </c>
      <c r="O52" s="29" t="s">
        <v>147</v>
      </c>
    </row>
    <row r="53" spans="2:15">
      <c r="B53" s="111"/>
      <c r="C53" s="45"/>
      <c r="D53" s="45"/>
      <c r="E53" s="45"/>
      <c r="F53" s="45"/>
      <c r="G53" s="45"/>
      <c r="H53" s="45"/>
      <c r="I53" s="45"/>
      <c r="J53" s="45"/>
      <c r="K53" s="45"/>
      <c r="L53" s="45">
        <v>2.8290000000000002</v>
      </c>
      <c r="M53" s="45" t="s">
        <v>149</v>
      </c>
      <c r="N53" s="45" t="s">
        <v>149</v>
      </c>
      <c r="O53" s="29" t="s">
        <v>150</v>
      </c>
    </row>
    <row r="54" spans="2:15">
      <c r="B54" s="109" t="s">
        <v>23</v>
      </c>
      <c r="C54" s="28"/>
      <c r="D54" s="28"/>
      <c r="E54" s="28"/>
      <c r="F54" s="28"/>
      <c r="G54" s="28"/>
      <c r="H54" s="28"/>
      <c r="I54" s="28"/>
      <c r="J54" s="28"/>
      <c r="K54" s="28"/>
      <c r="L54" s="35">
        <v>2586</v>
      </c>
      <c r="M54" s="36">
        <v>10127</v>
      </c>
      <c r="N54" s="56">
        <v>64757</v>
      </c>
      <c r="O54" s="39">
        <v>488520</v>
      </c>
    </row>
    <row r="55" spans="2:15">
      <c r="B55" s="110"/>
      <c r="C55" s="44"/>
      <c r="D55" s="44"/>
      <c r="E55" s="44"/>
      <c r="F55" s="44"/>
      <c r="G55" s="44"/>
      <c r="H55" s="44"/>
      <c r="I55" s="44"/>
      <c r="J55" s="44"/>
      <c r="K55" s="44"/>
      <c r="L55" s="40">
        <v>1012</v>
      </c>
      <c r="M55" s="41">
        <v>8553</v>
      </c>
      <c r="N55" s="57">
        <v>63183</v>
      </c>
      <c r="O55" s="29" t="s">
        <v>147</v>
      </c>
    </row>
    <row r="56" spans="2:15">
      <c r="B56" s="111"/>
      <c r="C56" s="45"/>
      <c r="D56" s="45"/>
      <c r="E56" s="45"/>
      <c r="F56" s="45"/>
      <c r="G56" s="45"/>
      <c r="H56" s="45"/>
      <c r="I56" s="45"/>
      <c r="J56" s="45"/>
      <c r="K56" s="45"/>
      <c r="L56" s="45">
        <v>4.8570000000000002</v>
      </c>
      <c r="M56" s="72">
        <v>37.271999999999998</v>
      </c>
      <c r="N56" s="45" t="s">
        <v>149</v>
      </c>
      <c r="O56" s="29" t="s">
        <v>150</v>
      </c>
    </row>
    <row r="57" spans="2:15">
      <c r="B57" s="109" t="s">
        <v>24</v>
      </c>
      <c r="C57" s="28"/>
      <c r="D57" s="28"/>
      <c r="E57" s="28"/>
      <c r="F57" s="28"/>
      <c r="G57" s="28"/>
      <c r="H57" s="28"/>
      <c r="I57" s="28"/>
      <c r="J57" s="28"/>
      <c r="K57" s="28"/>
      <c r="L57" s="35">
        <v>4288</v>
      </c>
      <c r="M57" s="62">
        <v>33431</v>
      </c>
      <c r="N57" s="54">
        <v>69272</v>
      </c>
      <c r="O57" s="39">
        <v>488520</v>
      </c>
    </row>
    <row r="58" spans="2:15">
      <c r="B58" s="110"/>
      <c r="C58" s="44"/>
      <c r="D58" s="44"/>
      <c r="E58" s="44"/>
      <c r="F58" s="44"/>
      <c r="G58" s="44"/>
      <c r="H58" s="44"/>
      <c r="I58" s="44"/>
      <c r="J58" s="44"/>
      <c r="K58" s="44"/>
      <c r="L58" s="40">
        <v>2714</v>
      </c>
      <c r="M58" s="63">
        <v>31857</v>
      </c>
      <c r="N58" s="55">
        <v>67698</v>
      </c>
      <c r="O58" s="29" t="s">
        <v>147</v>
      </c>
    </row>
    <row r="59" spans="2:15">
      <c r="B59" s="111"/>
      <c r="C59" s="45"/>
      <c r="D59" s="45"/>
      <c r="E59" s="45"/>
      <c r="F59" s="45"/>
      <c r="G59" s="45"/>
      <c r="H59" s="45"/>
      <c r="I59" s="45"/>
      <c r="J59" s="45"/>
      <c r="K59" s="45"/>
      <c r="L59" s="45">
        <v>12.173</v>
      </c>
      <c r="M59" s="45" t="s">
        <v>149</v>
      </c>
      <c r="N59" s="45" t="s">
        <v>149</v>
      </c>
      <c r="O59" s="29" t="s">
        <v>150</v>
      </c>
    </row>
    <row r="60" spans="2:15">
      <c r="B60" s="109" t="s">
        <v>25</v>
      </c>
      <c r="C60" s="28"/>
      <c r="D60" s="28"/>
      <c r="E60" s="28"/>
      <c r="F60" s="28"/>
      <c r="G60" s="28"/>
      <c r="H60" s="28"/>
      <c r="I60" s="28"/>
      <c r="J60" s="28"/>
      <c r="K60" s="28"/>
      <c r="L60" s="36">
        <v>7516</v>
      </c>
      <c r="M60" s="56">
        <v>63184</v>
      </c>
      <c r="N60" s="28"/>
      <c r="O60" s="39">
        <v>488520</v>
      </c>
    </row>
    <row r="61" spans="2:15">
      <c r="B61" s="110"/>
      <c r="C61" s="44"/>
      <c r="D61" s="44"/>
      <c r="E61" s="44"/>
      <c r="F61" s="44"/>
      <c r="G61" s="44"/>
      <c r="H61" s="44"/>
      <c r="I61" s="44"/>
      <c r="J61" s="44"/>
      <c r="K61" s="44"/>
      <c r="L61" s="41">
        <v>5942</v>
      </c>
      <c r="M61" s="57">
        <v>61610</v>
      </c>
      <c r="N61" s="44"/>
      <c r="O61" s="29" t="s">
        <v>147</v>
      </c>
    </row>
    <row r="62" spans="2:15">
      <c r="B62" s="111"/>
      <c r="C62" s="45"/>
      <c r="D62" s="45"/>
      <c r="E62" s="45"/>
      <c r="F62" s="45"/>
      <c r="G62" s="45"/>
      <c r="H62" s="45"/>
      <c r="I62" s="45"/>
      <c r="J62" s="45"/>
      <c r="K62" s="45"/>
      <c r="L62" s="45">
        <v>26.048999999999999</v>
      </c>
      <c r="M62" s="45" t="s">
        <v>149</v>
      </c>
      <c r="N62" s="45"/>
      <c r="O62" s="29" t="s">
        <v>150</v>
      </c>
    </row>
    <row r="63" spans="2:15">
      <c r="B63" s="109" t="s">
        <v>26</v>
      </c>
      <c r="C63" s="28"/>
      <c r="D63" s="28"/>
      <c r="E63" s="28"/>
      <c r="F63" s="28"/>
      <c r="G63" s="28"/>
      <c r="H63" s="28"/>
      <c r="I63" s="28"/>
      <c r="J63" s="28"/>
      <c r="K63" s="28"/>
      <c r="L63" s="36">
        <v>9749</v>
      </c>
      <c r="M63" s="56">
        <v>66114</v>
      </c>
      <c r="N63" s="28"/>
      <c r="O63" s="39">
        <v>488520</v>
      </c>
    </row>
    <row r="64" spans="2:15">
      <c r="B64" s="110"/>
      <c r="C64" s="44"/>
      <c r="D64" s="44"/>
      <c r="E64" s="44"/>
      <c r="F64" s="44"/>
      <c r="G64" s="44"/>
      <c r="H64" s="44"/>
      <c r="I64" s="44"/>
      <c r="J64" s="44"/>
      <c r="K64" s="44"/>
      <c r="L64" s="41">
        <v>8175</v>
      </c>
      <c r="M64" s="57">
        <v>64540</v>
      </c>
      <c r="N64" s="44"/>
      <c r="O64" s="29" t="s">
        <v>147</v>
      </c>
    </row>
    <row r="65" spans="1:19">
      <c r="B65" s="111"/>
      <c r="C65" s="45"/>
      <c r="D65" s="45"/>
      <c r="E65" s="45"/>
      <c r="F65" s="45"/>
      <c r="G65" s="45"/>
      <c r="H65" s="45"/>
      <c r="I65" s="45"/>
      <c r="J65" s="45"/>
      <c r="K65" s="45"/>
      <c r="L65" s="45">
        <v>35.646999999999998</v>
      </c>
      <c r="M65" s="45" t="s">
        <v>149</v>
      </c>
      <c r="N65" s="45"/>
      <c r="O65" s="29" t="s">
        <v>150</v>
      </c>
    </row>
    <row r="66" spans="1:19">
      <c r="B66" s="109" t="s">
        <v>29</v>
      </c>
      <c r="C66" s="28"/>
      <c r="D66" s="28"/>
      <c r="E66" s="28"/>
      <c r="F66" s="28"/>
      <c r="G66" s="28"/>
      <c r="H66" s="28"/>
      <c r="I66" s="28"/>
      <c r="J66" s="28"/>
      <c r="K66" s="28"/>
      <c r="L66" s="37">
        <v>13308</v>
      </c>
      <c r="M66" s="36">
        <v>7200</v>
      </c>
      <c r="N66" s="28"/>
      <c r="O66" s="39">
        <v>488520</v>
      </c>
    </row>
    <row r="67" spans="1:19">
      <c r="B67" s="110"/>
      <c r="C67" s="44"/>
      <c r="D67" s="44"/>
      <c r="E67" s="44"/>
      <c r="F67" s="44"/>
      <c r="G67" s="44"/>
      <c r="H67" s="44"/>
      <c r="I67" s="44"/>
      <c r="J67" s="44"/>
      <c r="K67" s="44"/>
      <c r="L67" s="42">
        <v>11734</v>
      </c>
      <c r="M67" s="41">
        <v>5626</v>
      </c>
      <c r="N67" s="44"/>
      <c r="O67" s="29" t="s">
        <v>147</v>
      </c>
    </row>
    <row r="68" spans="1:19">
      <c r="B68" s="111"/>
      <c r="C68" s="45"/>
      <c r="D68" s="45"/>
      <c r="E68" s="45"/>
      <c r="F68" s="45"/>
      <c r="G68" s="45"/>
      <c r="H68" s="45"/>
      <c r="I68" s="45"/>
      <c r="J68" s="45"/>
      <c r="K68" s="45"/>
      <c r="L68" s="45">
        <v>50.945</v>
      </c>
      <c r="M68" s="72">
        <v>24.69</v>
      </c>
      <c r="N68" s="45"/>
      <c r="O68" s="29" t="s">
        <v>150</v>
      </c>
    </row>
    <row r="69" spans="1:19">
      <c r="B69" s="109" t="s">
        <v>30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52">
        <v>45031</v>
      </c>
      <c r="N69" s="28"/>
      <c r="O69" s="39">
        <v>488520</v>
      </c>
    </row>
    <row r="70" spans="1:19">
      <c r="B70" s="110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53">
        <v>43457</v>
      </c>
      <c r="N70" s="44"/>
      <c r="O70" s="29" t="s">
        <v>147</v>
      </c>
    </row>
    <row r="71" spans="1:19">
      <c r="B71" s="111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 t="s">
        <v>149</v>
      </c>
      <c r="N71" s="45"/>
      <c r="O71" s="29" t="s">
        <v>150</v>
      </c>
    </row>
    <row r="73" spans="1:19">
      <c r="A73" s="22" t="s">
        <v>151</v>
      </c>
      <c r="B73" s="23"/>
    </row>
    <row r="76" spans="1:19" ht="16">
      <c r="O76" s="3"/>
      <c r="P76" s="14" t="s">
        <v>163</v>
      </c>
      <c r="Q76" s="14" t="s">
        <v>164</v>
      </c>
      <c r="R76" s="14" t="s">
        <v>178</v>
      </c>
      <c r="S76" s="15" t="s">
        <v>165</v>
      </c>
    </row>
    <row r="77" spans="1:19">
      <c r="O77" s="64" t="s">
        <v>183</v>
      </c>
      <c r="P77" s="72">
        <v>24.036999999999999</v>
      </c>
      <c r="Q77" s="64">
        <f>P77/1000</f>
        <v>2.4036999999999999E-2</v>
      </c>
      <c r="R77" s="65">
        <f>Q77*200</f>
        <v>4.8073999999999995</v>
      </c>
      <c r="S77" s="66">
        <f>R77*2</f>
        <v>9.6147999999999989</v>
      </c>
    </row>
    <row r="78" spans="1:19">
      <c r="O78" s="64" t="s">
        <v>196</v>
      </c>
      <c r="P78" s="72">
        <v>37.271999999999998</v>
      </c>
      <c r="Q78" s="64">
        <f t="shared" ref="Q78:Q79" si="0">P78/1000</f>
        <v>3.7272E-2</v>
      </c>
      <c r="R78" s="65">
        <f>Q78*200</f>
        <v>7.4543999999999997</v>
      </c>
      <c r="S78" s="66">
        <f t="shared" ref="S78:S79" si="1">R78*2</f>
        <v>14.908799999999999</v>
      </c>
    </row>
    <row r="79" spans="1:19">
      <c r="O79" s="64" t="s">
        <v>189</v>
      </c>
      <c r="P79" s="72">
        <v>24.69</v>
      </c>
      <c r="Q79" s="64">
        <f t="shared" si="0"/>
        <v>2.469E-2</v>
      </c>
      <c r="R79" s="65">
        <f>Q79*200</f>
        <v>4.9379999999999997</v>
      </c>
      <c r="S79" s="66">
        <f t="shared" si="1"/>
        <v>9.8759999999999994</v>
      </c>
    </row>
    <row r="106" spans="1:14">
      <c r="N106" s="58"/>
    </row>
    <row r="108" spans="1:14" ht="28">
      <c r="A108" s="22" t="s">
        <v>152</v>
      </c>
      <c r="B108" s="23"/>
    </row>
    <row r="110" spans="1:14" ht="28">
      <c r="B110" s="25" t="s">
        <v>153</v>
      </c>
      <c r="C110" s="25" t="s">
        <v>154</v>
      </c>
      <c r="D110" s="25" t="s">
        <v>21</v>
      </c>
      <c r="E110" s="25" t="s">
        <v>22</v>
      </c>
      <c r="F110" s="25" t="s">
        <v>155</v>
      </c>
      <c r="G110" s="25" t="s">
        <v>156</v>
      </c>
    </row>
    <row r="111" spans="1:14">
      <c r="B111" s="59" t="s">
        <v>151</v>
      </c>
      <c r="C111" s="59" t="s">
        <v>157</v>
      </c>
      <c r="D111" s="59">
        <v>233</v>
      </c>
      <c r="E111" s="59">
        <v>-118</v>
      </c>
      <c r="F111" s="59">
        <v>0.997</v>
      </c>
      <c r="G111" s="59" t="s">
        <v>158</v>
      </c>
    </row>
  </sheetData>
  <mergeCells count="16">
    <mergeCell ref="B37:B38"/>
    <mergeCell ref="B27:B28"/>
    <mergeCell ref="B29:B30"/>
    <mergeCell ref="B31:B32"/>
    <mergeCell ref="B33:B34"/>
    <mergeCell ref="B35:B36"/>
    <mergeCell ref="B60:B62"/>
    <mergeCell ref="B63:B65"/>
    <mergeCell ref="B66:B68"/>
    <mergeCell ref="B69:B71"/>
    <mergeCell ref="B39:B40"/>
    <mergeCell ref="B41:B42"/>
    <mergeCell ref="B48:B50"/>
    <mergeCell ref="B51:B53"/>
    <mergeCell ref="B54:B56"/>
    <mergeCell ref="B57:B5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FFBB-03C8-CD46-80A8-049D0811EA43}">
  <dimension ref="A1:O13"/>
  <sheetViews>
    <sheetView workbookViewId="0">
      <selection activeCell="E6" sqref="E6:E7"/>
    </sheetView>
  </sheetViews>
  <sheetFormatPr baseColWidth="10" defaultRowHeight="15"/>
  <sheetData>
    <row r="1" spans="1:1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</row>
    <row r="2" spans="1:15">
      <c r="A2" s="20" t="s">
        <v>54</v>
      </c>
      <c r="B2" t="s">
        <v>79</v>
      </c>
      <c r="C2" s="18">
        <v>43467</v>
      </c>
      <c r="D2" s="19">
        <v>0.54236111111111118</v>
      </c>
      <c r="E2" s="20">
        <v>32.369999999999997</v>
      </c>
      <c r="F2">
        <v>0.80900000000000005</v>
      </c>
      <c r="G2">
        <v>0.40400000000000003</v>
      </c>
      <c r="H2">
        <v>2</v>
      </c>
      <c r="I2">
        <v>1.55</v>
      </c>
      <c r="J2">
        <v>40</v>
      </c>
      <c r="K2">
        <v>230</v>
      </c>
      <c r="L2">
        <v>0.52</v>
      </c>
      <c r="M2">
        <v>0.11899999999999999</v>
      </c>
    </row>
    <row r="3" spans="1:15">
      <c r="A3" s="20" t="s">
        <v>56</v>
      </c>
      <c r="B3" t="s">
        <v>79</v>
      </c>
      <c r="C3" s="18">
        <v>43467</v>
      </c>
      <c r="D3" s="19">
        <v>0.54375000000000007</v>
      </c>
      <c r="E3" s="20">
        <v>53.85</v>
      </c>
      <c r="F3">
        <v>1.3460000000000001</v>
      </c>
      <c r="G3">
        <v>0.70299999999999996</v>
      </c>
      <c r="H3">
        <v>1.91</v>
      </c>
      <c r="I3">
        <v>1.19</v>
      </c>
      <c r="J3">
        <v>40</v>
      </c>
      <c r="K3">
        <v>230</v>
      </c>
      <c r="L3">
        <v>1.133</v>
      </c>
      <c r="M3">
        <v>0.48699999999999999</v>
      </c>
    </row>
    <row r="4" spans="1:15">
      <c r="A4" s="20" t="s">
        <v>57</v>
      </c>
      <c r="B4" t="s">
        <v>79</v>
      </c>
      <c r="C4" s="18">
        <v>43467</v>
      </c>
      <c r="D4" s="19">
        <v>0.5444444444444444</v>
      </c>
      <c r="E4" s="20">
        <v>258.77999999999997</v>
      </c>
      <c r="F4">
        <v>6.47</v>
      </c>
      <c r="G4">
        <v>3.2290000000000001</v>
      </c>
      <c r="H4">
        <v>2</v>
      </c>
      <c r="I4">
        <v>1.97</v>
      </c>
      <c r="J4">
        <v>40</v>
      </c>
      <c r="K4">
        <v>230</v>
      </c>
      <c r="L4">
        <v>3.2879999999999998</v>
      </c>
      <c r="M4">
        <v>0.16700000000000001</v>
      </c>
    </row>
    <row r="5" spans="1:15">
      <c r="A5" s="20" t="s">
        <v>58</v>
      </c>
      <c r="B5" t="s">
        <v>79</v>
      </c>
      <c r="C5" s="18">
        <v>43467</v>
      </c>
      <c r="D5" s="19">
        <v>0.54513888888888895</v>
      </c>
      <c r="E5" s="20">
        <v>293.76</v>
      </c>
      <c r="F5">
        <v>7.3440000000000003</v>
      </c>
      <c r="G5">
        <v>3.7080000000000002</v>
      </c>
      <c r="H5">
        <v>1.98</v>
      </c>
      <c r="I5">
        <v>2.0299999999999998</v>
      </c>
      <c r="J5">
        <v>40</v>
      </c>
      <c r="K5">
        <v>230</v>
      </c>
      <c r="L5">
        <v>3.6179999999999999</v>
      </c>
      <c r="M5">
        <v>0.17399999999999999</v>
      </c>
    </row>
    <row r="6" spans="1:15">
      <c r="A6" s="20" t="s">
        <v>60</v>
      </c>
      <c r="B6" t="s">
        <v>79</v>
      </c>
      <c r="C6" s="18">
        <v>43467</v>
      </c>
      <c r="D6" s="19">
        <v>0.54583333333333328</v>
      </c>
      <c r="E6" s="20">
        <v>88.32</v>
      </c>
      <c r="F6">
        <v>2.2080000000000002</v>
      </c>
      <c r="G6">
        <v>1.125</v>
      </c>
      <c r="H6">
        <v>1.96</v>
      </c>
      <c r="I6">
        <v>1.82</v>
      </c>
      <c r="J6">
        <v>40</v>
      </c>
      <c r="K6">
        <v>230</v>
      </c>
      <c r="L6">
        <v>1.2110000000000001</v>
      </c>
      <c r="M6">
        <v>9.8000000000000004E-2</v>
      </c>
    </row>
    <row r="7" spans="1:15">
      <c r="A7" s="20" t="s">
        <v>61</v>
      </c>
      <c r="B7" t="s">
        <v>79</v>
      </c>
      <c r="C7" s="18">
        <v>43467</v>
      </c>
      <c r="D7" s="19">
        <v>0.54583333333333328</v>
      </c>
      <c r="E7" s="20">
        <v>38.74</v>
      </c>
      <c r="F7">
        <v>0.96899999999999997</v>
      </c>
      <c r="G7">
        <v>0.50900000000000001</v>
      </c>
      <c r="H7">
        <v>1.9</v>
      </c>
      <c r="I7">
        <v>1.56</v>
      </c>
      <c r="J7">
        <v>40</v>
      </c>
      <c r="K7">
        <v>230</v>
      </c>
      <c r="L7">
        <v>0.623</v>
      </c>
      <c r="M7">
        <v>0.17399999999999999</v>
      </c>
    </row>
    <row r="8" spans="1:15">
      <c r="A8" s="20" t="s">
        <v>62</v>
      </c>
      <c r="B8" t="s">
        <v>79</v>
      </c>
      <c r="C8" s="18">
        <v>43467</v>
      </c>
      <c r="D8" s="19">
        <v>0.54652777777777783</v>
      </c>
      <c r="E8" s="20">
        <v>269.29000000000002</v>
      </c>
      <c r="F8">
        <v>6.7320000000000002</v>
      </c>
      <c r="G8">
        <v>3.391</v>
      </c>
      <c r="H8">
        <v>1.99</v>
      </c>
      <c r="I8">
        <v>2.0699999999999998</v>
      </c>
      <c r="J8">
        <v>40</v>
      </c>
      <c r="K8">
        <v>230</v>
      </c>
      <c r="L8">
        <v>3.258</v>
      </c>
      <c r="M8">
        <v>0.13300000000000001</v>
      </c>
    </row>
    <row r="9" spans="1:15">
      <c r="A9" s="20" t="s">
        <v>63</v>
      </c>
      <c r="B9" t="s">
        <v>79</v>
      </c>
      <c r="C9" s="18">
        <v>43467</v>
      </c>
      <c r="D9" s="19">
        <v>0.54722222222222217</v>
      </c>
      <c r="E9" s="20">
        <v>269.05</v>
      </c>
      <c r="F9">
        <v>6.726</v>
      </c>
      <c r="G9">
        <v>3.3620000000000001</v>
      </c>
      <c r="H9">
        <v>2</v>
      </c>
      <c r="I9">
        <v>1.82</v>
      </c>
      <c r="J9">
        <v>40</v>
      </c>
      <c r="K9">
        <v>230</v>
      </c>
      <c r="L9">
        <v>3.698</v>
      </c>
      <c r="M9">
        <v>0.151</v>
      </c>
    </row>
    <row r="10" spans="1:15">
      <c r="A10" s="20" t="s">
        <v>64</v>
      </c>
      <c r="B10" t="s">
        <v>79</v>
      </c>
      <c r="C10" s="18">
        <v>43467</v>
      </c>
      <c r="D10" s="19">
        <v>0.54791666666666672</v>
      </c>
      <c r="E10" s="20">
        <v>298.47000000000003</v>
      </c>
      <c r="F10">
        <v>7.4619999999999997</v>
      </c>
      <c r="G10">
        <v>3.7349999999999999</v>
      </c>
      <c r="H10">
        <v>2</v>
      </c>
      <c r="I10">
        <v>2.0299999999999998</v>
      </c>
      <c r="J10">
        <v>40</v>
      </c>
      <c r="K10">
        <v>230</v>
      </c>
      <c r="L10">
        <v>3.6829999999999998</v>
      </c>
      <c r="M10">
        <v>0.15</v>
      </c>
      <c r="O10" t="s">
        <v>80</v>
      </c>
    </row>
    <row r="11" spans="1:15">
      <c r="A11" t="s">
        <v>83</v>
      </c>
      <c r="B11" t="s">
        <v>79</v>
      </c>
      <c r="C11" s="18">
        <v>43467</v>
      </c>
      <c r="D11" s="19">
        <v>0.54999999999999993</v>
      </c>
      <c r="E11" s="20">
        <v>111.96</v>
      </c>
      <c r="F11">
        <v>2.7989999999999999</v>
      </c>
      <c r="G11">
        <v>1.34</v>
      </c>
      <c r="H11">
        <v>2.09</v>
      </c>
      <c r="I11">
        <v>1.56</v>
      </c>
      <c r="J11">
        <v>40</v>
      </c>
      <c r="K11">
        <v>230</v>
      </c>
      <c r="L11">
        <v>1.792</v>
      </c>
      <c r="M11">
        <v>3.6999999999999998E-2</v>
      </c>
      <c r="O11" t="s">
        <v>81</v>
      </c>
    </row>
    <row r="13" spans="1:15">
      <c r="A13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8B4B-109A-774C-8193-3EBAB080AFD7}">
  <sheetPr>
    <pageSetUpPr fitToPage="1"/>
  </sheetPr>
  <dimension ref="A1:H29"/>
  <sheetViews>
    <sheetView workbookViewId="0">
      <selection sqref="A1:H1"/>
    </sheetView>
  </sheetViews>
  <sheetFormatPr baseColWidth="10" defaultRowHeight="15"/>
  <cols>
    <col min="1" max="1" width="8.83203125" customWidth="1"/>
    <col min="2" max="2" width="17.83203125" customWidth="1"/>
    <col min="3" max="3" width="18" customWidth="1"/>
    <col min="4" max="4" width="18.33203125" customWidth="1"/>
    <col min="5" max="5" width="17.1640625" customWidth="1"/>
    <col min="6" max="6" width="12.33203125" customWidth="1"/>
    <col min="7" max="7" width="20.1640625" customWidth="1"/>
    <col min="8" max="8" width="5.83203125" customWidth="1"/>
    <col min="9" max="9" width="14.6640625" customWidth="1"/>
  </cols>
  <sheetData>
    <row r="1" spans="1:8">
      <c r="A1" s="2" t="s">
        <v>20</v>
      </c>
      <c r="B1" s="2" t="s">
        <v>2</v>
      </c>
      <c r="C1" s="2" t="s">
        <v>182</v>
      </c>
      <c r="D1" s="2" t="s">
        <v>195</v>
      </c>
      <c r="E1" s="73" t="s">
        <v>197</v>
      </c>
      <c r="F1" s="73" t="s">
        <v>201</v>
      </c>
      <c r="G1" s="73" t="s">
        <v>200</v>
      </c>
      <c r="H1" s="73" t="s">
        <v>203</v>
      </c>
    </row>
    <row r="2" spans="1:8">
      <c r="A2" s="69" t="s">
        <v>166</v>
      </c>
      <c r="B2" s="11" t="s">
        <v>4</v>
      </c>
      <c r="C2" s="71">
        <v>11.908799999999998</v>
      </c>
      <c r="D2" s="5">
        <v>7</v>
      </c>
      <c r="E2" s="3" t="s">
        <v>199</v>
      </c>
      <c r="F2" s="82">
        <f>C2*3</f>
        <v>35.726399999999991</v>
      </c>
      <c r="G2" s="83">
        <f>((F2-(3*8.7)))/8.7</f>
        <v>1.1064827586206889</v>
      </c>
      <c r="H2" s="3">
        <f>F2/(3+G2)</f>
        <v>8.6999999999999993</v>
      </c>
    </row>
    <row r="3" spans="1:8">
      <c r="A3" s="69" t="s">
        <v>167</v>
      </c>
      <c r="B3" s="11" t="s">
        <v>4</v>
      </c>
      <c r="C3" s="81">
        <v>8.7354000000000003</v>
      </c>
      <c r="D3" s="5">
        <v>9</v>
      </c>
      <c r="E3" s="3" t="s">
        <v>198</v>
      </c>
      <c r="F3" s="82">
        <f t="shared" ref="F3:F22" si="0">C3*3</f>
        <v>26.206200000000003</v>
      </c>
      <c r="G3" s="83">
        <f t="shared" ref="G3:G22" si="1">((F3-(3*8.7)))/8.7</f>
        <v>1.2206896551724683E-2</v>
      </c>
      <c r="H3" s="3">
        <f t="shared" ref="H3:H22" si="2">F3/(3+G3)</f>
        <v>8.6999999999999993</v>
      </c>
    </row>
    <row r="4" spans="1:8">
      <c r="A4" s="69" t="s">
        <v>168</v>
      </c>
      <c r="B4" s="11" t="s">
        <v>4</v>
      </c>
      <c r="C4" s="71">
        <v>18.481200000000001</v>
      </c>
      <c r="D4" s="5">
        <v>7</v>
      </c>
      <c r="E4" s="3" t="s">
        <v>199</v>
      </c>
      <c r="F4" s="82">
        <f t="shared" si="0"/>
        <v>55.443600000000004</v>
      </c>
      <c r="G4" s="83">
        <f t="shared" si="1"/>
        <v>3.3728275862068973</v>
      </c>
      <c r="H4" s="3">
        <f t="shared" si="2"/>
        <v>8.6999999999999993</v>
      </c>
    </row>
    <row r="5" spans="1:8">
      <c r="A5" s="69" t="s">
        <v>169</v>
      </c>
      <c r="B5" s="12" t="s">
        <v>5</v>
      </c>
      <c r="C5" s="71">
        <v>15.415199999999999</v>
      </c>
      <c r="D5" s="5">
        <v>9</v>
      </c>
      <c r="E5" s="3" t="s">
        <v>198</v>
      </c>
      <c r="F5" s="82">
        <f t="shared" si="0"/>
        <v>46.245599999999996</v>
      </c>
      <c r="G5" s="83">
        <f t="shared" si="1"/>
        <v>2.3155862068965516</v>
      </c>
      <c r="H5" s="3">
        <f t="shared" si="2"/>
        <v>8.7000000000000011</v>
      </c>
    </row>
    <row r="6" spans="1:8">
      <c r="A6" s="69" t="s">
        <v>170</v>
      </c>
      <c r="B6" s="12" t="s">
        <v>5</v>
      </c>
      <c r="C6" s="71">
        <v>11.445599999999999</v>
      </c>
      <c r="D6" s="5">
        <v>9</v>
      </c>
      <c r="E6" s="3" t="s">
        <v>198</v>
      </c>
      <c r="F6" s="82">
        <f t="shared" si="0"/>
        <v>34.336799999999997</v>
      </c>
      <c r="G6" s="83">
        <f t="shared" si="1"/>
        <v>0.94675862068965511</v>
      </c>
      <c r="H6" s="3">
        <f t="shared" si="2"/>
        <v>8.6999999999999993</v>
      </c>
    </row>
    <row r="7" spans="1:8">
      <c r="A7" s="69" t="s">
        <v>171</v>
      </c>
      <c r="B7" s="12" t="s">
        <v>5</v>
      </c>
      <c r="C7" s="71">
        <v>11.219999999999999</v>
      </c>
      <c r="D7" s="5">
        <v>9</v>
      </c>
      <c r="E7" s="3" t="s">
        <v>198</v>
      </c>
      <c r="F7" s="82">
        <f t="shared" si="0"/>
        <v>33.659999999999997</v>
      </c>
      <c r="G7" s="83">
        <f t="shared" si="1"/>
        <v>0.86896551724137927</v>
      </c>
      <c r="H7" s="3">
        <f t="shared" si="2"/>
        <v>8.6999999999999993</v>
      </c>
    </row>
    <row r="8" spans="1:8">
      <c r="A8" s="69" t="s">
        <v>172</v>
      </c>
      <c r="B8" s="11" t="s">
        <v>4</v>
      </c>
      <c r="C8" s="71">
        <v>15.7296</v>
      </c>
      <c r="D8" s="5">
        <v>9</v>
      </c>
      <c r="E8" s="3" t="s">
        <v>198</v>
      </c>
      <c r="F8" s="82">
        <f t="shared" si="0"/>
        <v>47.188800000000001</v>
      </c>
      <c r="G8" s="83">
        <f t="shared" si="1"/>
        <v>2.4240000000000004</v>
      </c>
      <c r="H8" s="3">
        <f t="shared" si="2"/>
        <v>8.6999999999999993</v>
      </c>
    </row>
    <row r="9" spans="1:8">
      <c r="A9" s="69" t="s">
        <v>173</v>
      </c>
      <c r="B9" s="11" t="s">
        <v>4</v>
      </c>
      <c r="C9" s="71">
        <v>12.442799999999998</v>
      </c>
      <c r="D9" s="5">
        <v>9</v>
      </c>
      <c r="E9" s="3" t="s">
        <v>198</v>
      </c>
      <c r="F9" s="82">
        <f t="shared" si="0"/>
        <v>37.328399999999995</v>
      </c>
      <c r="G9" s="83">
        <f t="shared" si="1"/>
        <v>1.2906206896551722</v>
      </c>
      <c r="H9" s="3">
        <f t="shared" si="2"/>
        <v>8.6999999999999975</v>
      </c>
    </row>
    <row r="10" spans="1:8">
      <c r="A10" s="69" t="s">
        <v>174</v>
      </c>
      <c r="B10" s="11" t="s">
        <v>4</v>
      </c>
      <c r="C10" s="71">
        <v>14.500799999999998</v>
      </c>
      <c r="D10" s="5">
        <v>7</v>
      </c>
      <c r="E10" s="3" t="s">
        <v>199</v>
      </c>
      <c r="F10" s="82">
        <f t="shared" si="0"/>
        <v>43.502399999999994</v>
      </c>
      <c r="G10" s="83">
        <f t="shared" si="1"/>
        <v>2.0002758620689653</v>
      </c>
      <c r="H10" s="3">
        <f t="shared" si="2"/>
        <v>8.6999999999999993</v>
      </c>
    </row>
    <row r="11" spans="1:8">
      <c r="A11" s="69" t="s">
        <v>175</v>
      </c>
      <c r="B11" s="12" t="s">
        <v>5</v>
      </c>
      <c r="C11" s="71">
        <v>14.930399999999999</v>
      </c>
      <c r="D11" s="5">
        <v>9</v>
      </c>
      <c r="E11" s="3" t="s">
        <v>198</v>
      </c>
      <c r="F11" s="82">
        <f t="shared" si="0"/>
        <v>44.791199999999996</v>
      </c>
      <c r="G11" s="83">
        <f t="shared" si="1"/>
        <v>2.1484137931034484</v>
      </c>
      <c r="H11" s="3">
        <f t="shared" si="2"/>
        <v>8.6999999999999993</v>
      </c>
    </row>
    <row r="12" spans="1:8">
      <c r="A12" s="69" t="s">
        <v>176</v>
      </c>
      <c r="B12" s="12" t="s">
        <v>5</v>
      </c>
      <c r="C12" s="71">
        <v>13.837200000000003</v>
      </c>
      <c r="D12" s="5">
        <v>9</v>
      </c>
      <c r="E12" s="3" t="s">
        <v>198</v>
      </c>
      <c r="F12" s="82">
        <f t="shared" si="0"/>
        <v>41.511600000000008</v>
      </c>
      <c r="G12" s="83">
        <f t="shared" si="1"/>
        <v>1.7714482758620704</v>
      </c>
      <c r="H12" s="3">
        <f t="shared" si="2"/>
        <v>8.6999999999999993</v>
      </c>
    </row>
    <row r="13" spans="1:8">
      <c r="A13" s="69" t="s">
        <v>177</v>
      </c>
      <c r="B13" s="12" t="s">
        <v>5</v>
      </c>
      <c r="C13" s="71">
        <v>11.591999999999999</v>
      </c>
      <c r="D13" s="5">
        <v>9</v>
      </c>
      <c r="E13" s="3" t="s">
        <v>198</v>
      </c>
      <c r="F13" s="82">
        <f t="shared" si="0"/>
        <v>34.775999999999996</v>
      </c>
      <c r="G13" s="83">
        <f t="shared" si="1"/>
        <v>0.99724137931034473</v>
      </c>
      <c r="H13" s="3">
        <f t="shared" si="2"/>
        <v>8.6999999999999993</v>
      </c>
    </row>
    <row r="14" spans="1:8">
      <c r="A14" s="70" t="s">
        <v>183</v>
      </c>
      <c r="B14" s="11" t="s">
        <v>4</v>
      </c>
      <c r="C14" s="71">
        <v>9.6147999999999989</v>
      </c>
      <c r="D14" s="5">
        <v>8.5</v>
      </c>
      <c r="E14" s="3" t="s">
        <v>198</v>
      </c>
      <c r="F14" s="82">
        <f t="shared" si="0"/>
        <v>28.844399999999997</v>
      </c>
      <c r="G14" s="83">
        <f t="shared" si="1"/>
        <v>0.31544827586206886</v>
      </c>
      <c r="H14" s="3">
        <f t="shared" si="2"/>
        <v>8.6999999999999993</v>
      </c>
    </row>
    <row r="15" spans="1:8">
      <c r="A15" s="70" t="s">
        <v>184</v>
      </c>
      <c r="B15" s="11" t="s">
        <v>4</v>
      </c>
      <c r="C15" s="66">
        <v>32.369999999999997</v>
      </c>
      <c r="D15" s="5">
        <v>8.5</v>
      </c>
      <c r="E15" s="67" t="s">
        <v>179</v>
      </c>
      <c r="F15" s="82">
        <f t="shared" si="0"/>
        <v>97.109999999999985</v>
      </c>
      <c r="G15" s="83">
        <f t="shared" si="1"/>
        <v>8.1620689655172409</v>
      </c>
      <c r="H15" s="3">
        <f t="shared" si="2"/>
        <v>8.6999999999999993</v>
      </c>
    </row>
    <row r="16" spans="1:8">
      <c r="A16" s="70" t="s">
        <v>185</v>
      </c>
      <c r="B16" s="11" t="s">
        <v>4</v>
      </c>
      <c r="C16" s="66">
        <v>14.908799999999999</v>
      </c>
      <c r="D16" s="5">
        <v>10.5</v>
      </c>
      <c r="E16" s="3" t="s">
        <v>198</v>
      </c>
      <c r="F16" s="82">
        <f t="shared" si="0"/>
        <v>44.726399999999998</v>
      </c>
      <c r="G16" s="83">
        <f t="shared" si="1"/>
        <v>2.1409655172413795</v>
      </c>
      <c r="H16" s="3">
        <f t="shared" si="2"/>
        <v>8.6999999999999993</v>
      </c>
    </row>
    <row r="17" spans="1:8">
      <c r="A17" s="70" t="s">
        <v>186</v>
      </c>
      <c r="B17" s="12" t="s">
        <v>5</v>
      </c>
      <c r="C17" s="66">
        <v>53.85</v>
      </c>
      <c r="D17" s="5">
        <v>8.5</v>
      </c>
      <c r="E17" s="67" t="s">
        <v>179</v>
      </c>
      <c r="F17" s="82">
        <f t="shared" si="0"/>
        <v>161.55000000000001</v>
      </c>
      <c r="G17" s="83">
        <f t="shared" si="1"/>
        <v>15.568965517241383</v>
      </c>
      <c r="H17" s="3">
        <f t="shared" si="2"/>
        <v>8.6999999999999993</v>
      </c>
    </row>
    <row r="18" spans="1:8">
      <c r="A18" s="70" t="s">
        <v>187</v>
      </c>
      <c r="B18" s="12" t="s">
        <v>5</v>
      </c>
      <c r="C18" s="77">
        <v>258.77999999999997</v>
      </c>
      <c r="D18" s="5">
        <v>8.5</v>
      </c>
      <c r="E18" s="67" t="s">
        <v>179</v>
      </c>
      <c r="F18" s="77">
        <v>258.77999999999997</v>
      </c>
      <c r="G18" s="83">
        <f>((F18-(1*8.7)))/8.7</f>
        <v>28.744827586206895</v>
      </c>
      <c r="H18" s="3">
        <f>F18/(1+G18)</f>
        <v>8.6999999999999993</v>
      </c>
    </row>
    <row r="19" spans="1:8">
      <c r="A19" s="70" t="s">
        <v>188</v>
      </c>
      <c r="B19" s="12" t="s">
        <v>5</v>
      </c>
      <c r="C19" s="77">
        <v>293.76</v>
      </c>
      <c r="D19" s="5">
        <v>8.5</v>
      </c>
      <c r="E19" s="67" t="s">
        <v>179</v>
      </c>
      <c r="F19" s="77">
        <v>293.76</v>
      </c>
      <c r="G19" s="83">
        <f>((F19-(1*8.7)))/8.7</f>
        <v>32.765517241379314</v>
      </c>
      <c r="H19" s="3">
        <f>F19/(1+G19)</f>
        <v>8.6999999999999993</v>
      </c>
    </row>
    <row r="20" spans="1:8">
      <c r="A20" s="70" t="s">
        <v>189</v>
      </c>
      <c r="B20" s="11" t="s">
        <v>4</v>
      </c>
      <c r="C20" s="66">
        <v>9.8759999999999994</v>
      </c>
      <c r="D20" s="5">
        <v>8.5</v>
      </c>
      <c r="E20" s="3" t="s">
        <v>198</v>
      </c>
      <c r="F20" s="82">
        <f t="shared" si="0"/>
        <v>29.628</v>
      </c>
      <c r="G20" s="83">
        <f t="shared" si="1"/>
        <v>0.40551724137931061</v>
      </c>
      <c r="H20" s="3">
        <f t="shared" si="2"/>
        <v>8.6999999999999993</v>
      </c>
    </row>
    <row r="21" spans="1:8">
      <c r="A21" s="70" t="s">
        <v>190</v>
      </c>
      <c r="B21" s="11" t="s">
        <v>4</v>
      </c>
      <c r="C21" s="66">
        <v>88.32</v>
      </c>
      <c r="D21" s="5">
        <v>8.5</v>
      </c>
      <c r="E21" s="67" t="s">
        <v>179</v>
      </c>
      <c r="F21" s="82">
        <f t="shared" si="0"/>
        <v>264.95999999999998</v>
      </c>
      <c r="G21" s="83">
        <f t="shared" si="1"/>
        <v>27.455172413793104</v>
      </c>
      <c r="H21" s="3">
        <f t="shared" si="2"/>
        <v>8.6999999999999993</v>
      </c>
    </row>
    <row r="22" spans="1:8">
      <c r="A22" s="70" t="s">
        <v>191</v>
      </c>
      <c r="B22" s="11" t="s">
        <v>4</v>
      </c>
      <c r="C22" s="66">
        <v>38.74</v>
      </c>
      <c r="D22" s="5">
        <v>8.5</v>
      </c>
      <c r="E22" s="67" t="s">
        <v>179</v>
      </c>
      <c r="F22" s="82">
        <f t="shared" si="0"/>
        <v>116.22</v>
      </c>
      <c r="G22" s="83">
        <f t="shared" si="1"/>
        <v>10.358620689655174</v>
      </c>
      <c r="H22" s="3">
        <f t="shared" si="2"/>
        <v>8.6999999999999993</v>
      </c>
    </row>
    <row r="23" spans="1:8">
      <c r="A23" s="70" t="s">
        <v>192</v>
      </c>
      <c r="B23" s="12" t="s">
        <v>5</v>
      </c>
      <c r="C23" s="77">
        <v>269.29000000000002</v>
      </c>
      <c r="D23" s="5">
        <v>8.5</v>
      </c>
      <c r="E23" s="67" t="s">
        <v>179</v>
      </c>
      <c r="F23" s="77">
        <v>269.29000000000002</v>
      </c>
      <c r="G23" s="83">
        <f>((F23-(1*8.7)))/8.7</f>
        <v>29.952873563218397</v>
      </c>
      <c r="H23" s="3">
        <f>F23/(1+G23)</f>
        <v>8.6999999999999993</v>
      </c>
    </row>
    <row r="24" spans="1:8">
      <c r="A24" s="70" t="s">
        <v>193</v>
      </c>
      <c r="B24" s="12" t="s">
        <v>5</v>
      </c>
      <c r="C24" s="77">
        <v>269.05</v>
      </c>
      <c r="D24" s="5">
        <v>8.5</v>
      </c>
      <c r="E24" s="67" t="s">
        <v>179</v>
      </c>
      <c r="F24" s="77">
        <v>269.05</v>
      </c>
      <c r="G24" s="83">
        <f>((F24-(1*8.7)))/8.7</f>
        <v>29.925287356321846</v>
      </c>
      <c r="H24" s="3">
        <f>F24/(1+G24)</f>
        <v>8.6999999999999993</v>
      </c>
    </row>
    <row r="25" spans="1:8">
      <c r="A25" s="70" t="s">
        <v>194</v>
      </c>
      <c r="B25" s="12" t="s">
        <v>5</v>
      </c>
      <c r="C25" s="77">
        <v>298.47000000000003</v>
      </c>
      <c r="D25" s="5">
        <v>6.5</v>
      </c>
      <c r="E25" s="67" t="s">
        <v>179</v>
      </c>
      <c r="F25" s="77">
        <v>298.47000000000003</v>
      </c>
      <c r="G25" s="83">
        <f>((F25-(1*8.7)))/8.7</f>
        <v>33.306896551724144</v>
      </c>
      <c r="H25" s="3">
        <f>F25/(1+G25)</f>
        <v>8.6999999999999993</v>
      </c>
    </row>
    <row r="27" spans="1:8">
      <c r="A27" s="74" t="s">
        <v>210</v>
      </c>
    </row>
    <row r="28" spans="1:8">
      <c r="A28" s="74" t="s">
        <v>204</v>
      </c>
    </row>
    <row r="29" spans="1:8">
      <c r="A29" s="74" t="s">
        <v>202</v>
      </c>
    </row>
  </sheetData>
  <pageMargins left="0.7" right="0.7" top="0.75" bottom="0.75" header="0.3" footer="0.3"/>
  <pageSetup scale="71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Samples</vt:lpstr>
      <vt:lpstr>Round 1</vt:lpstr>
      <vt:lpstr>Round 2</vt:lpstr>
      <vt:lpstr>Ribogreen</vt:lpstr>
      <vt:lpstr>Plate Layout</vt:lpstr>
      <vt:lpstr>Ribogreen 1</vt:lpstr>
      <vt:lpstr>Ribogreen 2</vt:lpstr>
      <vt:lpstr>Nanodrop Report</vt:lpstr>
      <vt:lpstr>Summary and Normalization</vt:lpstr>
      <vt:lpstr>Ovation</vt:lpstr>
      <vt:lpstr>Nanodrop</vt:lpstr>
      <vt:lpstr>Normalization qPCR</vt:lpstr>
      <vt:lpstr>gapdh</vt:lpstr>
      <vt:lpstr>Cre</vt:lpstr>
      <vt:lpstr>eGfp (detects eBFP)</vt:lpstr>
      <vt:lpstr>eXfp</vt:lpstr>
      <vt:lpstr>SoLo IPs</vt:lpstr>
      <vt:lpstr>Barcode</vt:lpstr>
      <vt:lpstr>qPCR</vt:lpstr>
      <vt:lpstr>Library Amp I</vt:lpstr>
      <vt:lpstr>Library Amp II</vt:lpstr>
      <vt:lpstr>KAPA</vt:lpstr>
      <vt:lpstr>Bioanalyzer</vt:lpstr>
      <vt:lpstr>Summary For Martha</vt:lpstr>
      <vt:lpstr>Cre!Print_Area</vt:lpstr>
      <vt:lpstr>KAPA!Print_Area</vt:lpstr>
      <vt:lpstr>'Library Amp II'!Print_Area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Quillian</dc:creator>
  <cp:lastModifiedBy>Microsoft Office User</cp:lastModifiedBy>
  <cp:lastPrinted>2019-01-24T17:41:53Z</cp:lastPrinted>
  <dcterms:created xsi:type="dcterms:W3CDTF">2018-11-09T15:16:31Z</dcterms:created>
  <dcterms:modified xsi:type="dcterms:W3CDTF">2019-01-25T17:45:03Z</dcterms:modified>
</cp:coreProperties>
</file>