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tenmaynard/Documents/Experiments/2021/Visium_Chromium_Sequencing/2021_05_04_Submission/"/>
    </mc:Choice>
  </mc:AlternateContent>
  <xr:revisionPtr revIDLastSave="0" documentId="13_ncr:1_{F17BD443-CF52-EC48-9E22-E12278AE6B18}" xr6:coauthVersionLast="36" xr6:coauthVersionMax="36" xr10:uidLastSave="{00000000-0000-0000-0000-000000000000}"/>
  <bookViews>
    <workbookView xWindow="12000" yWindow="2760" windowWidth="29980" windowHeight="14680" tabRatio="500" xr2:uid="{00000000-000D-0000-FFFF-FFFF00000000}"/>
  </bookViews>
  <sheets>
    <sheet name="Summary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" l="1"/>
  <c r="M20" i="1"/>
  <c r="M19" i="1"/>
  <c r="H19" i="1"/>
  <c r="I19" i="1" s="1"/>
  <c r="J19" i="1" s="1"/>
  <c r="H18" i="1"/>
  <c r="I18" i="1" s="1"/>
  <c r="J18" i="1" s="1"/>
  <c r="M15" i="1" l="1"/>
  <c r="M14" i="1"/>
  <c r="M13" i="1"/>
  <c r="M12" i="1"/>
  <c r="S15" i="1"/>
  <c r="I15" i="1"/>
  <c r="J15" i="1" s="1"/>
  <c r="S14" i="1"/>
  <c r="I14" i="1"/>
  <c r="J14" i="1" s="1"/>
  <c r="S13" i="1"/>
  <c r="I13" i="1"/>
  <c r="J13" i="1" s="1"/>
  <c r="S12" i="1"/>
  <c r="J12" i="1"/>
  <c r="I12" i="1"/>
  <c r="S3" i="1" l="1"/>
  <c r="S4" i="1"/>
  <c r="S5" i="1"/>
  <c r="S6" i="1"/>
  <c r="S7" i="1"/>
  <c r="S8" i="1"/>
  <c r="S9" i="1"/>
  <c r="S2" i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2" i="1"/>
  <c r="J2" i="1" s="1"/>
</calcChain>
</file>

<file path=xl/sharedStrings.xml><?xml version="1.0" encoding="utf-8"?>
<sst xmlns="http://schemas.openxmlformats.org/spreadsheetml/2006/main" count="207" uniqueCount="131">
  <si>
    <t>Sample #</t>
  </si>
  <si>
    <t>Tissue</t>
  </si>
  <si>
    <t>Brain</t>
  </si>
  <si>
    <t>DLPFC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</si>
  <si>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</si>
  <si>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</si>
  <si>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</si>
  <si>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</si>
  <si>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</si>
  <si>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</si>
  <si>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</si>
  <si>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</si>
  <si>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</si>
  <si>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cDNA Input</t>
  </si>
  <si>
    <t>Total cDNA ng</t>
  </si>
  <si>
    <t>SI cycles</t>
  </si>
  <si>
    <t>index_name</t>
  </si>
  <si>
    <t>index(i7)</t>
  </si>
  <si>
    <t>index2_workflow_a(i5)</t>
  </si>
  <si>
    <t>index2_workflow_b(i5)</t>
  </si>
  <si>
    <t>Ave frag length</t>
  </si>
  <si>
    <t>Agilent [pg/ul]</t>
  </si>
  <si>
    <t>% Coverage Array</t>
  </si>
  <si>
    <t xml:space="preserve">Est Read Pairs </t>
  </si>
  <si>
    <t>post</t>
  </si>
  <si>
    <t>Hb</t>
  </si>
  <si>
    <t>Br2720_ant</t>
  </si>
  <si>
    <t>Br2720_mid</t>
  </si>
  <si>
    <t>Br2720_post</t>
  </si>
  <si>
    <t>Br6432_ant</t>
  </si>
  <si>
    <t>Br6432_post</t>
  </si>
  <si>
    <t>Br6432_mid</t>
  </si>
  <si>
    <t>Br5558</t>
  </si>
  <si>
    <t>Br5292</t>
  </si>
  <si>
    <t>V10U24-091</t>
  </si>
  <si>
    <t>V10U24-092</t>
  </si>
  <si>
    <t>TAACGCGTGA</t>
  </si>
  <si>
    <t>CCCTAACTTC</t>
  </si>
  <si>
    <t>GAAGTTAGGG</t>
  </si>
  <si>
    <t>AATGCCATGA</t>
  </si>
  <si>
    <t>TACGTAATGC</t>
  </si>
  <si>
    <t>GCATTACGTA</t>
  </si>
  <si>
    <t>ACGACTACCA</t>
  </si>
  <si>
    <t>ACGACCCTAA</t>
  </si>
  <si>
    <t>TTAGGGTCGT</t>
  </si>
  <si>
    <t>CCCAGCTTCT</t>
  </si>
  <si>
    <t>GACACCAAAC</t>
  </si>
  <si>
    <t>GTTTGGTGTC</t>
  </si>
  <si>
    <t>CGCGGTAGGT</t>
  </si>
  <si>
    <t>CAGGATGTTG</t>
  </si>
  <si>
    <t>CAACATCCTG</t>
  </si>
  <si>
    <t>CGGCTGGATG</t>
  </si>
  <si>
    <t>TGATAAGCAC</t>
  </si>
  <si>
    <t>GTGCTTATCA</t>
  </si>
  <si>
    <t>ATAGGGCGAG</t>
  </si>
  <si>
    <t>TGCATCGAGT</t>
  </si>
  <si>
    <t>ACTCGATGCA</t>
  </si>
  <si>
    <t>AGCAAGAAGC</t>
  </si>
  <si>
    <t>TTGTGTTTCT</t>
  </si>
  <si>
    <t>AGAAACACAA</t>
  </si>
  <si>
    <t>1v_a</t>
  </si>
  <si>
    <t>2v_a</t>
  </si>
  <si>
    <t>3v_a</t>
  </si>
  <si>
    <t>4v_a</t>
  </si>
  <si>
    <t>5v_a</t>
  </si>
  <si>
    <t>6v_a</t>
  </si>
  <si>
    <t>7v_a</t>
  </si>
  <si>
    <t>8v_a</t>
  </si>
  <si>
    <t>SI-TT-E5</t>
  </si>
  <si>
    <t>SI-TT-F5</t>
  </si>
  <si>
    <t>SI-TT-G5</t>
  </si>
  <si>
    <t>SI-TT-H5</t>
  </si>
  <si>
    <t>SI-TT-A6</t>
  </si>
  <si>
    <t>SI-TT-B6</t>
  </si>
  <si>
    <t>SI-TT-C6</t>
  </si>
  <si>
    <t>SI-TT-D6</t>
  </si>
  <si>
    <t>1v_h</t>
  </si>
  <si>
    <t>LC</t>
  </si>
  <si>
    <t>Br8153</t>
  </si>
  <si>
    <t>V10U24-093</t>
  </si>
  <si>
    <t>failed</t>
  </si>
  <si>
    <t>SI-TT-E7</t>
  </si>
  <si>
    <t>GTCCTTCGGC</t>
  </si>
  <si>
    <t>TCATGCACAG</t>
  </si>
  <si>
    <t>CTGTGCATGA</t>
  </si>
  <si>
    <t>2v_h</t>
  </si>
  <si>
    <t>Br5459</t>
  </si>
  <si>
    <t>SI-TT-F7</t>
  </si>
  <si>
    <t>AATGTATCCA</t>
  </si>
  <si>
    <t>AATGAGCTTA</t>
  </si>
  <si>
    <t>TAAGCTCATT</t>
  </si>
  <si>
    <t>3v_h</t>
  </si>
  <si>
    <t>Br2701</t>
  </si>
  <si>
    <t>SI-TT-G7</t>
  </si>
  <si>
    <t>GTTTCACGAT</t>
  </si>
  <si>
    <t>TTCGGCCAAA</t>
  </si>
  <si>
    <t>TTTGGCCGAA</t>
  </si>
  <si>
    <t>4v_h</t>
  </si>
  <si>
    <t>HB</t>
  </si>
  <si>
    <t>SI-TT-H7</t>
  </si>
  <si>
    <t>ACCTCGAGCT</t>
  </si>
  <si>
    <t>TGTGTTCGAT</t>
  </si>
  <si>
    <t>ATCGAACACA</t>
  </si>
  <si>
    <t>Nuclei</t>
  </si>
  <si>
    <t>1c_k</t>
  </si>
  <si>
    <t>Br1735</t>
  </si>
  <si>
    <t>SI-TT-A7</t>
  </si>
  <si>
    <t>TCCCAAGGGT</t>
  </si>
  <si>
    <t>TACTACCTTT</t>
  </si>
  <si>
    <t>AAAGGTAGTA</t>
  </si>
  <si>
    <t>2c_k</t>
  </si>
  <si>
    <t>Br5639</t>
  </si>
  <si>
    <t>SI-TT-B7</t>
  </si>
  <si>
    <t>GCCTTCGGTA</t>
  </si>
  <si>
    <t>CCAACGATTT</t>
  </si>
  <si>
    <t>AAATCGTTGG</t>
  </si>
  <si>
    <t>3c_k</t>
  </si>
  <si>
    <t>Br1092</t>
  </si>
  <si>
    <t>bioanalyzer not working</t>
  </si>
  <si>
    <t>SI-TT-C7</t>
  </si>
  <si>
    <t>CGCGCACTTA</t>
  </si>
  <si>
    <t>CCTGTATTCT</t>
  </si>
  <si>
    <t>AGAATACAGG</t>
  </si>
  <si>
    <t>4c_k</t>
  </si>
  <si>
    <t>Br5555</t>
  </si>
  <si>
    <t>SI-TT-D7</t>
  </si>
  <si>
    <t>CCTGTCAGGG</t>
  </si>
  <si>
    <t>AGCCCGTAAC</t>
  </si>
  <si>
    <t>GTTACGGGCT</t>
  </si>
  <si>
    <t>-</t>
  </si>
  <si>
    <t>250-300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</si>
</sst>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Fill="1" applyBorder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zoomScale="115" workbookViewId="0">
      <selection activeCell="E17" sqref="E17"/>
    </sheetView>
  </sheetViews>
  <sheetFormatPr baseColWidth="10" defaultRowHeight="16" x14ac:dyDescent="0.2"/>
  <cols>
    <col min="4" max="4" width="12.6640625" customWidth="1"/>
    <col min="5" max="5" width="9.33203125" customWidth="1"/>
    <col min="6" max="6" width="17.1640625" customWidth="1"/>
    <col min="7" max="7" width="23.33203125" customWidth="1"/>
    <col min="8" max="8" width="13.1640625" customWidth="1"/>
    <col min="9" max="9" width="14" customWidth="1"/>
    <col min="11" max="11" width="14.83203125" customWidth="1"/>
    <col min="12" max="13" width="16.83203125" customWidth="1"/>
    <col min="15" max="15" width="15.1640625" customWidth="1"/>
    <col min="16" max="16" width="21.5" customWidth="1"/>
    <col min="17" max="17" width="20.33203125" customWidth="1"/>
    <col min="18" max="18" width="15.83203125" customWidth="1"/>
    <col min="19" max="19" width="15.1640625" customWidth="1"/>
  </cols>
  <sheetData>
    <row r="1" spans="1:20" s="1" customFormat="1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10</v>
      </c>
      <c r="G1" s="2" t="s">
        <v>11</v>
      </c>
      <c r="H1" s="2" t="s">
        <v>12</v>
      </c>
      <c r="I1" s="2" t="s">
        <v>14</v>
      </c>
      <c r="J1" s="2" t="s">
        <v>13</v>
      </c>
      <c r="K1" s="2" t="s">
        <v>15</v>
      </c>
      <c r="L1" s="2" t="s">
        <v>20</v>
      </c>
      <c r="M1" s="2" t="s">
        <v>21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22</v>
      </c>
      <c r="S1" s="2" t="s">
        <v>23</v>
      </c>
    </row>
    <row r="2" spans="1:20" x14ac:dyDescent="0.2">
      <c r="A2" s="10" t="s">
        <v>60</v>
      </c>
      <c r="B2" s="10" t="s">
        <v>3</v>
      </c>
      <c r="C2" s="10" t="s">
        <v>26</v>
      </c>
      <c r="D2" s="10" t="s">
        <v>34</v>
      </c>
      <c r="E2" s="10" t="s">
        <v>6</v>
      </c>
      <c r="F2" s="11">
        <v>17</v>
      </c>
      <c r="G2" s="10">
        <v>17</v>
      </c>
      <c r="H2" s="10">
        <v>9990</v>
      </c>
      <c r="I2" s="12">
        <f>(H2*40)/1000</f>
        <v>399.6</v>
      </c>
      <c r="J2" s="12">
        <f>I2/4</f>
        <v>99.9</v>
      </c>
      <c r="K2" s="10">
        <v>14</v>
      </c>
      <c r="L2" s="13">
        <v>526</v>
      </c>
      <c r="M2" s="14">
        <v>1927</v>
      </c>
      <c r="N2" s="10" t="s">
        <v>68</v>
      </c>
      <c r="O2" s="15" t="s">
        <v>48</v>
      </c>
      <c r="P2" s="15" t="s">
        <v>49</v>
      </c>
      <c r="Q2" s="15" t="s">
        <v>50</v>
      </c>
      <c r="R2" s="13">
        <v>70</v>
      </c>
      <c r="S2" s="16">
        <f>(5000*(R2/100))*50000</f>
        <v>175000000</v>
      </c>
      <c r="T2" s="8"/>
    </row>
    <row r="3" spans="1:20" x14ac:dyDescent="0.2">
      <c r="A3" s="10" t="s">
        <v>61</v>
      </c>
      <c r="B3" s="10" t="s">
        <v>3</v>
      </c>
      <c r="C3" s="10" t="s">
        <v>27</v>
      </c>
      <c r="D3" s="10" t="s">
        <v>34</v>
      </c>
      <c r="E3" s="10" t="s">
        <v>7</v>
      </c>
      <c r="F3" s="11">
        <v>17.5</v>
      </c>
      <c r="G3" s="10">
        <v>18</v>
      </c>
      <c r="H3" s="10">
        <v>9533</v>
      </c>
      <c r="I3" s="12">
        <f t="shared" ref="I3:I9" si="0">(H3*40)/1000</f>
        <v>381.32</v>
      </c>
      <c r="J3" s="12">
        <f t="shared" ref="J3:J9" si="1">I3/4</f>
        <v>95.33</v>
      </c>
      <c r="K3" s="10">
        <v>14</v>
      </c>
      <c r="L3" s="13">
        <v>403</v>
      </c>
      <c r="M3" s="13">
        <v>2476</v>
      </c>
      <c r="N3" s="10" t="s">
        <v>69</v>
      </c>
      <c r="O3" s="15" t="s">
        <v>51</v>
      </c>
      <c r="P3" s="15" t="s">
        <v>52</v>
      </c>
      <c r="Q3" s="15" t="s">
        <v>53</v>
      </c>
      <c r="R3" s="13">
        <v>30</v>
      </c>
      <c r="S3" s="16">
        <f t="shared" ref="S3:S9" si="2">(5000*(R3/100))*50000</f>
        <v>75000000</v>
      </c>
      <c r="T3" s="8"/>
    </row>
    <row r="4" spans="1:20" x14ac:dyDescent="0.2">
      <c r="A4" s="10" t="s">
        <v>62</v>
      </c>
      <c r="B4" s="10" t="s">
        <v>3</v>
      </c>
      <c r="C4" s="10" t="s">
        <v>28</v>
      </c>
      <c r="D4" s="10" t="s">
        <v>34</v>
      </c>
      <c r="E4" s="10" t="s">
        <v>8</v>
      </c>
      <c r="F4" s="11">
        <v>17</v>
      </c>
      <c r="G4" s="10">
        <v>17</v>
      </c>
      <c r="H4" s="10">
        <v>15929</v>
      </c>
      <c r="I4" s="12">
        <f t="shared" si="0"/>
        <v>637.16</v>
      </c>
      <c r="J4" s="12">
        <f t="shared" si="1"/>
        <v>159.29</v>
      </c>
      <c r="K4" s="10">
        <v>12</v>
      </c>
      <c r="L4" s="13">
        <v>489</v>
      </c>
      <c r="M4" s="13">
        <v>716</v>
      </c>
      <c r="N4" s="10" t="s">
        <v>70</v>
      </c>
      <c r="O4" s="15" t="s">
        <v>54</v>
      </c>
      <c r="P4" s="15" t="s">
        <v>55</v>
      </c>
      <c r="Q4" s="15" t="s">
        <v>56</v>
      </c>
      <c r="R4" s="13">
        <v>95</v>
      </c>
      <c r="S4" s="16">
        <f t="shared" si="2"/>
        <v>237500000</v>
      </c>
      <c r="T4" s="8"/>
    </row>
    <row r="5" spans="1:20" x14ac:dyDescent="0.2">
      <c r="A5" s="10" t="s">
        <v>63</v>
      </c>
      <c r="B5" s="10" t="s">
        <v>25</v>
      </c>
      <c r="C5" s="10" t="s">
        <v>32</v>
      </c>
      <c r="D5" s="10" t="s">
        <v>34</v>
      </c>
      <c r="E5" s="10" t="s">
        <v>9</v>
      </c>
      <c r="F5" s="11">
        <v>17</v>
      </c>
      <c r="G5" s="10">
        <v>17</v>
      </c>
      <c r="H5" s="10">
        <v>14105</v>
      </c>
      <c r="I5" s="12">
        <f t="shared" si="0"/>
        <v>564.20000000000005</v>
      </c>
      <c r="J5" s="12">
        <f t="shared" si="1"/>
        <v>141.05000000000001</v>
      </c>
      <c r="K5" s="10">
        <v>12</v>
      </c>
      <c r="L5" s="13">
        <v>572</v>
      </c>
      <c r="M5" s="13">
        <v>1519</v>
      </c>
      <c r="N5" s="10" t="s">
        <v>71</v>
      </c>
      <c r="O5" s="17" t="s">
        <v>57</v>
      </c>
      <c r="P5" s="15" t="s">
        <v>58</v>
      </c>
      <c r="Q5" s="15" t="s">
        <v>59</v>
      </c>
      <c r="R5" s="13">
        <v>90</v>
      </c>
      <c r="S5" s="16">
        <f t="shared" si="2"/>
        <v>225000000</v>
      </c>
      <c r="T5" s="8"/>
    </row>
    <row r="6" spans="1:20" x14ac:dyDescent="0.2">
      <c r="A6" s="18" t="s">
        <v>64</v>
      </c>
      <c r="B6" s="10" t="s">
        <v>3</v>
      </c>
      <c r="C6" s="10" t="s">
        <v>29</v>
      </c>
      <c r="D6" s="18" t="s">
        <v>35</v>
      </c>
      <c r="E6" s="10" t="s">
        <v>6</v>
      </c>
      <c r="F6" s="11">
        <v>17.5</v>
      </c>
      <c r="G6" s="10">
        <v>18</v>
      </c>
      <c r="H6" s="18">
        <v>14867</v>
      </c>
      <c r="I6" s="12">
        <f t="shared" si="0"/>
        <v>594.67999999999995</v>
      </c>
      <c r="J6" s="12">
        <f t="shared" si="1"/>
        <v>148.66999999999999</v>
      </c>
      <c r="K6" s="18">
        <v>12</v>
      </c>
      <c r="L6" s="19">
        <v>459</v>
      </c>
      <c r="M6" s="19">
        <v>1370</v>
      </c>
      <c r="N6" s="10" t="s">
        <v>72</v>
      </c>
      <c r="O6" s="20" t="s">
        <v>36</v>
      </c>
      <c r="P6" s="15" t="s">
        <v>37</v>
      </c>
      <c r="Q6" s="15" t="s">
        <v>38</v>
      </c>
      <c r="R6" s="19">
        <v>70</v>
      </c>
      <c r="S6" s="16">
        <f t="shared" si="2"/>
        <v>175000000</v>
      </c>
      <c r="T6" s="8"/>
    </row>
    <row r="7" spans="1:20" x14ac:dyDescent="0.2">
      <c r="A7" s="18" t="s">
        <v>65</v>
      </c>
      <c r="B7" s="10" t="s">
        <v>3</v>
      </c>
      <c r="C7" s="10" t="s">
        <v>31</v>
      </c>
      <c r="D7" s="18" t="s">
        <v>35</v>
      </c>
      <c r="E7" s="10" t="s">
        <v>7</v>
      </c>
      <c r="F7" s="21">
        <v>17.5</v>
      </c>
      <c r="G7" s="10">
        <v>18</v>
      </c>
      <c r="H7" s="18">
        <v>18920</v>
      </c>
      <c r="I7" s="12">
        <f t="shared" si="0"/>
        <v>756.8</v>
      </c>
      <c r="J7" s="12">
        <f t="shared" si="1"/>
        <v>189.2</v>
      </c>
      <c r="K7" s="18">
        <v>12</v>
      </c>
      <c r="L7" s="19">
        <v>705</v>
      </c>
      <c r="M7" s="19">
        <v>2036</v>
      </c>
      <c r="N7" s="10" t="s">
        <v>73</v>
      </c>
      <c r="O7" s="15" t="s">
        <v>39</v>
      </c>
      <c r="P7" s="15" t="s">
        <v>40</v>
      </c>
      <c r="Q7" s="15" t="s">
        <v>41</v>
      </c>
      <c r="R7" s="19">
        <v>60</v>
      </c>
      <c r="S7" s="16">
        <f t="shared" si="2"/>
        <v>150000000</v>
      </c>
      <c r="T7" s="8"/>
    </row>
    <row r="8" spans="1:20" x14ac:dyDescent="0.2">
      <c r="A8" s="18" t="s">
        <v>66</v>
      </c>
      <c r="B8" s="10" t="s">
        <v>3</v>
      </c>
      <c r="C8" s="10" t="s">
        <v>30</v>
      </c>
      <c r="D8" s="18" t="s">
        <v>35</v>
      </c>
      <c r="E8" s="10" t="s">
        <v>8</v>
      </c>
      <c r="F8" s="21">
        <v>17.5</v>
      </c>
      <c r="G8" s="10">
        <v>18</v>
      </c>
      <c r="H8" s="18">
        <v>13992</v>
      </c>
      <c r="I8" s="12">
        <f t="shared" si="0"/>
        <v>559.67999999999995</v>
      </c>
      <c r="J8" s="12">
        <f t="shared" si="1"/>
        <v>139.91999999999999</v>
      </c>
      <c r="K8" s="18">
        <v>12</v>
      </c>
      <c r="L8" s="19">
        <v>668</v>
      </c>
      <c r="M8" s="19">
        <v>1943</v>
      </c>
      <c r="N8" s="10" t="s">
        <v>74</v>
      </c>
      <c r="O8" s="15" t="s">
        <v>42</v>
      </c>
      <c r="P8" s="15" t="s">
        <v>43</v>
      </c>
      <c r="Q8" s="15" t="s">
        <v>44</v>
      </c>
      <c r="R8" s="19">
        <v>50</v>
      </c>
      <c r="S8" s="16">
        <f t="shared" si="2"/>
        <v>125000000</v>
      </c>
      <c r="T8" s="8"/>
    </row>
    <row r="9" spans="1:20" x14ac:dyDescent="0.2">
      <c r="A9" s="18" t="s">
        <v>67</v>
      </c>
      <c r="B9" s="10" t="s">
        <v>25</v>
      </c>
      <c r="C9" s="10" t="s">
        <v>33</v>
      </c>
      <c r="D9" s="18" t="s">
        <v>35</v>
      </c>
      <c r="E9" s="10" t="s">
        <v>9</v>
      </c>
      <c r="F9" s="21">
        <v>18</v>
      </c>
      <c r="G9" s="10">
        <v>18</v>
      </c>
      <c r="H9" s="18">
        <v>6898</v>
      </c>
      <c r="I9" s="12">
        <f t="shared" si="0"/>
        <v>275.92</v>
      </c>
      <c r="J9" s="12">
        <f t="shared" si="1"/>
        <v>68.98</v>
      </c>
      <c r="K9" s="18">
        <v>14</v>
      </c>
      <c r="L9" s="19">
        <v>484</v>
      </c>
      <c r="M9" s="19">
        <v>1795</v>
      </c>
      <c r="N9" s="10" t="s">
        <v>75</v>
      </c>
      <c r="O9" s="15" t="s">
        <v>45</v>
      </c>
      <c r="P9" s="15" t="s">
        <v>46</v>
      </c>
      <c r="Q9" s="15" t="s">
        <v>47</v>
      </c>
      <c r="R9" s="19">
        <v>50</v>
      </c>
      <c r="S9" s="16">
        <f t="shared" si="2"/>
        <v>125000000</v>
      </c>
      <c r="T9" s="8"/>
    </row>
    <row r="10" spans="1:20" x14ac:dyDescent="0.2">
      <c r="A10" s="4"/>
      <c r="B10" s="5"/>
      <c r="C10" s="5"/>
      <c r="D10" s="4"/>
      <c r="E10" s="5"/>
      <c r="F10" s="3"/>
      <c r="G10" s="5"/>
      <c r="H10" s="4"/>
      <c r="I10" s="6"/>
      <c r="J10" s="6"/>
      <c r="K10" s="4"/>
      <c r="L10" s="7"/>
      <c r="M10" s="7"/>
      <c r="N10" s="5"/>
      <c r="O10" s="8"/>
      <c r="P10" s="8"/>
      <c r="Q10" s="8"/>
      <c r="R10" s="8"/>
      <c r="S10" s="9"/>
      <c r="T10" s="8"/>
    </row>
    <row r="11" spans="1:20" s="1" customFormat="1" x14ac:dyDescent="0.2">
      <c r="A11" s="2" t="s">
        <v>0</v>
      </c>
      <c r="B11" s="2" t="s">
        <v>1</v>
      </c>
      <c r="C11" s="2" t="s">
        <v>2</v>
      </c>
      <c r="D11" s="2" t="s">
        <v>4</v>
      </c>
      <c r="E11" s="2" t="s">
        <v>5</v>
      </c>
      <c r="F11" s="2" t="s">
        <v>10</v>
      </c>
      <c r="G11" s="2" t="s">
        <v>11</v>
      </c>
      <c r="H11" s="2" t="s">
        <v>12</v>
      </c>
      <c r="I11" s="2" t="s">
        <v>14</v>
      </c>
      <c r="J11" s="2" t="s">
        <v>13</v>
      </c>
      <c r="K11" s="2" t="s">
        <v>15</v>
      </c>
      <c r="L11" s="2" t="s">
        <v>20</v>
      </c>
      <c r="M11" s="2" t="s">
        <v>21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22</v>
      </c>
      <c r="S11" s="2" t="s">
        <v>23</v>
      </c>
    </row>
    <row r="12" spans="1:20" x14ac:dyDescent="0.2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6</v>
      </c>
      <c r="F12" s="12" t="s">
        <v>80</v>
      </c>
      <c r="G12" s="10">
        <v>18</v>
      </c>
      <c r="H12" s="10">
        <v>3457.48</v>
      </c>
      <c r="I12" s="12">
        <f>(H12*40)/1000</f>
        <v>138.29920000000001</v>
      </c>
      <c r="J12" s="12">
        <f>0.25*I12</f>
        <v>34.574800000000003</v>
      </c>
      <c r="K12" s="10">
        <v>19</v>
      </c>
      <c r="L12" s="10">
        <v>579</v>
      </c>
      <c r="M12" s="10">
        <f>2199.67*5</f>
        <v>10998.35</v>
      </c>
      <c r="N12" s="22" t="s">
        <v>81</v>
      </c>
      <c r="O12" s="22" t="s">
        <v>82</v>
      </c>
      <c r="P12" s="22" t="s">
        <v>83</v>
      </c>
      <c r="Q12" s="22" t="s">
        <v>84</v>
      </c>
      <c r="R12" s="10">
        <v>50</v>
      </c>
      <c r="S12" s="20">
        <f>((R12/100)*5000*50000)</f>
        <v>125000000</v>
      </c>
    </row>
    <row r="13" spans="1:20" x14ac:dyDescent="0.2">
      <c r="A13" s="10" t="s">
        <v>85</v>
      </c>
      <c r="B13" s="10" t="s">
        <v>77</v>
      </c>
      <c r="C13" s="10" t="s">
        <v>86</v>
      </c>
      <c r="D13" s="10" t="s">
        <v>79</v>
      </c>
      <c r="E13" s="10" t="s">
        <v>7</v>
      </c>
      <c r="F13" s="12" t="s">
        <v>80</v>
      </c>
      <c r="G13" s="10">
        <v>18</v>
      </c>
      <c r="H13" s="10">
        <v>3414.82</v>
      </c>
      <c r="I13" s="12">
        <f t="shared" ref="I13:I15" si="3">(H13*40)/1000</f>
        <v>136.59280000000001</v>
      </c>
      <c r="J13" s="12">
        <f t="shared" ref="J13:J15" si="4">0.25*I13</f>
        <v>34.148200000000003</v>
      </c>
      <c r="K13" s="10">
        <v>19</v>
      </c>
      <c r="L13" s="10">
        <v>588</v>
      </c>
      <c r="M13" s="10">
        <f>5008.47*5</f>
        <v>25042.350000000002</v>
      </c>
      <c r="N13" s="10" t="s">
        <v>87</v>
      </c>
      <c r="O13" s="10" t="s">
        <v>88</v>
      </c>
      <c r="P13" s="10" t="s">
        <v>89</v>
      </c>
      <c r="Q13" s="10" t="s">
        <v>90</v>
      </c>
      <c r="R13" s="10">
        <v>60</v>
      </c>
      <c r="S13" s="20">
        <f>(R13/100)*5000*50000</f>
        <v>150000000</v>
      </c>
    </row>
    <row r="14" spans="1:20" x14ac:dyDescent="0.2">
      <c r="A14" s="10" t="s">
        <v>91</v>
      </c>
      <c r="B14" s="10" t="s">
        <v>77</v>
      </c>
      <c r="C14" s="10" t="s">
        <v>92</v>
      </c>
      <c r="D14" s="10" t="s">
        <v>79</v>
      </c>
      <c r="E14" s="10" t="s">
        <v>8</v>
      </c>
      <c r="F14" s="12" t="s">
        <v>80</v>
      </c>
      <c r="G14" s="10">
        <v>18</v>
      </c>
      <c r="H14" s="10">
        <v>3937.01</v>
      </c>
      <c r="I14" s="12">
        <f t="shared" si="3"/>
        <v>157.48040000000003</v>
      </c>
      <c r="J14" s="12">
        <f t="shared" si="4"/>
        <v>39.370100000000008</v>
      </c>
      <c r="K14" s="10">
        <v>19</v>
      </c>
      <c r="L14" s="10">
        <v>515</v>
      </c>
      <c r="M14" s="10">
        <f>2692.59*5</f>
        <v>13462.95</v>
      </c>
      <c r="N14" s="10" t="s">
        <v>93</v>
      </c>
      <c r="O14" s="10" t="s">
        <v>94</v>
      </c>
      <c r="P14" s="10" t="s">
        <v>95</v>
      </c>
      <c r="Q14" s="10" t="s">
        <v>96</v>
      </c>
      <c r="R14" s="10">
        <v>50</v>
      </c>
      <c r="S14" s="20">
        <f t="shared" ref="S14:S15" si="5">(R14/100)*5000*50000</f>
        <v>125000000</v>
      </c>
    </row>
    <row r="15" spans="1:20" x14ac:dyDescent="0.2">
      <c r="A15" s="10" t="s">
        <v>97</v>
      </c>
      <c r="B15" s="10" t="s">
        <v>98</v>
      </c>
      <c r="C15" s="10" t="s">
        <v>32</v>
      </c>
      <c r="D15" s="10" t="s">
        <v>79</v>
      </c>
      <c r="E15" s="10" t="s">
        <v>9</v>
      </c>
      <c r="F15" s="12" t="s">
        <v>80</v>
      </c>
      <c r="G15" s="10">
        <v>18</v>
      </c>
      <c r="H15" s="10">
        <v>7428.61</v>
      </c>
      <c r="I15" s="12">
        <f t="shared" si="3"/>
        <v>297.14439999999996</v>
      </c>
      <c r="J15" s="12">
        <f t="shared" si="4"/>
        <v>74.28609999999999</v>
      </c>
      <c r="K15" s="10">
        <v>19</v>
      </c>
      <c r="L15" s="10">
        <v>449</v>
      </c>
      <c r="M15" s="10">
        <f>5391.08*5</f>
        <v>26955.4</v>
      </c>
      <c r="N15" s="10" t="s">
        <v>99</v>
      </c>
      <c r="O15" s="10" t="s">
        <v>100</v>
      </c>
      <c r="P15" s="10" t="s">
        <v>101</v>
      </c>
      <c r="Q15" s="10" t="s">
        <v>102</v>
      </c>
      <c r="R15" s="10">
        <v>100</v>
      </c>
      <c r="S15" s="20">
        <f t="shared" si="5"/>
        <v>250000000</v>
      </c>
    </row>
    <row r="16" spans="1:20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20" x14ac:dyDescent="0.2">
      <c r="A17" s="2" t="s">
        <v>0</v>
      </c>
      <c r="B17" s="2" t="s">
        <v>1</v>
      </c>
      <c r="C17" s="2" t="s">
        <v>2</v>
      </c>
      <c r="D17" s="2" t="s">
        <v>103</v>
      </c>
      <c r="E17" s="2"/>
      <c r="F17" s="20"/>
      <c r="G17" s="2" t="s">
        <v>11</v>
      </c>
      <c r="H17" s="2" t="s">
        <v>12</v>
      </c>
      <c r="I17" s="2" t="s">
        <v>14</v>
      </c>
      <c r="J17" s="2" t="s">
        <v>13</v>
      </c>
      <c r="K17" s="2" t="s">
        <v>15</v>
      </c>
      <c r="L17" s="2" t="s">
        <v>20</v>
      </c>
      <c r="M17" s="2" t="s">
        <v>21</v>
      </c>
      <c r="N17" s="2" t="s">
        <v>16</v>
      </c>
      <c r="O17" s="2" t="s">
        <v>17</v>
      </c>
      <c r="P17" s="2" t="s">
        <v>18</v>
      </c>
      <c r="Q17" s="2" t="s">
        <v>19</v>
      </c>
      <c r="R17" s="20"/>
      <c r="S17" s="2" t="s">
        <v>23</v>
      </c>
      <c r="T17" s="8"/>
    </row>
    <row r="18" spans="1:20" x14ac:dyDescent="0.2">
      <c r="A18" s="18" t="s">
        <v>104</v>
      </c>
      <c r="B18" s="10" t="s">
        <v>25</v>
      </c>
      <c r="C18" s="10" t="s">
        <v>105</v>
      </c>
      <c r="D18" s="18">
        <v>9000</v>
      </c>
      <c r="E18" s="10"/>
      <c r="F18" s="20"/>
      <c r="G18" s="10">
        <v>12</v>
      </c>
      <c r="H18" s="18">
        <f>615.89*5</f>
        <v>3079.45</v>
      </c>
      <c r="I18" s="12">
        <f>(H18*40)/1000</f>
        <v>123.178</v>
      </c>
      <c r="J18" s="12">
        <f>I18/4</f>
        <v>30.794499999999999</v>
      </c>
      <c r="K18" s="18">
        <v>14</v>
      </c>
      <c r="L18" s="19" t="s">
        <v>129</v>
      </c>
      <c r="M18" s="19" t="s">
        <v>129</v>
      </c>
      <c r="N18" s="10" t="s">
        <v>106</v>
      </c>
      <c r="O18" s="15" t="s">
        <v>107</v>
      </c>
      <c r="P18" s="15" t="s">
        <v>108</v>
      </c>
      <c r="Q18" s="15" t="s">
        <v>109</v>
      </c>
      <c r="R18" s="16"/>
      <c r="S18" s="15" t="s">
        <v>130</v>
      </c>
    </row>
    <row r="19" spans="1:20" x14ac:dyDescent="0.2">
      <c r="A19" s="18" t="s">
        <v>110</v>
      </c>
      <c r="B19" s="10" t="s">
        <v>25</v>
      </c>
      <c r="C19" s="10" t="s">
        <v>111</v>
      </c>
      <c r="D19" s="18">
        <v>9000</v>
      </c>
      <c r="E19" s="10"/>
      <c r="F19" s="20"/>
      <c r="G19" s="10">
        <v>12</v>
      </c>
      <c r="H19" s="18">
        <f>342.88*5</f>
        <v>1714.4</v>
      </c>
      <c r="I19" s="12">
        <f>(H19*40)/1000</f>
        <v>68.575999999999993</v>
      </c>
      <c r="J19" s="12">
        <f>I19/4</f>
        <v>17.143999999999998</v>
      </c>
      <c r="K19" s="18">
        <v>14</v>
      </c>
      <c r="L19" s="19">
        <v>495</v>
      </c>
      <c r="M19" s="19">
        <f>2934*5</f>
        <v>14670</v>
      </c>
      <c r="N19" s="10" t="s">
        <v>112</v>
      </c>
      <c r="O19" s="15" t="s">
        <v>113</v>
      </c>
      <c r="P19" s="15" t="s">
        <v>114</v>
      </c>
      <c r="Q19" s="15" t="s">
        <v>115</v>
      </c>
      <c r="R19" s="16"/>
      <c r="S19" s="15" t="s">
        <v>130</v>
      </c>
    </row>
    <row r="20" spans="1:20" x14ac:dyDescent="0.2">
      <c r="A20" s="18" t="s">
        <v>116</v>
      </c>
      <c r="B20" s="10" t="s">
        <v>25</v>
      </c>
      <c r="C20" s="10" t="s">
        <v>117</v>
      </c>
      <c r="D20" s="18">
        <v>8500</v>
      </c>
      <c r="E20" s="10"/>
      <c r="F20" s="20"/>
      <c r="G20" s="10">
        <v>12</v>
      </c>
      <c r="H20" s="18" t="s">
        <v>118</v>
      </c>
      <c r="I20" s="12" t="s">
        <v>129</v>
      </c>
      <c r="J20" s="12" t="s">
        <v>129</v>
      </c>
      <c r="K20" s="18">
        <v>14</v>
      </c>
      <c r="L20" s="19">
        <v>512</v>
      </c>
      <c r="M20" s="19">
        <f>6820*5</f>
        <v>34100</v>
      </c>
      <c r="N20" s="10" t="s">
        <v>119</v>
      </c>
      <c r="O20" s="15" t="s">
        <v>120</v>
      </c>
      <c r="P20" s="15" t="s">
        <v>121</v>
      </c>
      <c r="Q20" s="15" t="s">
        <v>122</v>
      </c>
      <c r="R20" s="16"/>
      <c r="S20" s="15" t="s">
        <v>130</v>
      </c>
    </row>
    <row r="21" spans="1:20" x14ac:dyDescent="0.2">
      <c r="A21" s="18" t="s">
        <v>123</v>
      </c>
      <c r="B21" s="10" t="s">
        <v>25</v>
      </c>
      <c r="C21" s="10" t="s">
        <v>124</v>
      </c>
      <c r="D21" s="18">
        <v>9000</v>
      </c>
      <c r="E21" s="10"/>
      <c r="F21" s="20"/>
      <c r="G21" s="10">
        <v>12</v>
      </c>
      <c r="H21" s="18" t="s">
        <v>118</v>
      </c>
      <c r="I21" s="12" t="s">
        <v>129</v>
      </c>
      <c r="J21" s="12" t="s">
        <v>129</v>
      </c>
      <c r="K21" s="18">
        <v>14</v>
      </c>
      <c r="L21" s="19">
        <v>447</v>
      </c>
      <c r="M21" s="19">
        <f>6039*5</f>
        <v>30195</v>
      </c>
      <c r="N21" s="10" t="s">
        <v>125</v>
      </c>
      <c r="O21" s="15" t="s">
        <v>126</v>
      </c>
      <c r="P21" s="15" t="s">
        <v>127</v>
      </c>
      <c r="Q21" s="15" t="s">
        <v>128</v>
      </c>
      <c r="R21" s="16"/>
      <c r="S21" s="15" t="s">
        <v>130</v>
      </c>
    </row>
    <row r="60" spans="15:15" x14ac:dyDescent="0.2">
      <c r="O60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Kristen Maynard</cp:lastModifiedBy>
  <cp:lastPrinted>2020-07-22T13:24:15Z</cp:lastPrinted>
  <dcterms:created xsi:type="dcterms:W3CDTF">2020-07-21T18:20:54Z</dcterms:created>
  <dcterms:modified xsi:type="dcterms:W3CDTF">2021-05-04T20:57:50Z</dcterms:modified>
</cp:coreProperties>
</file>