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bbyspangler/Desktop/"/>
    </mc:Choice>
  </mc:AlternateContent>
  <xr:revisionPtr revIDLastSave="0" documentId="13_ncr:1_{4667EBB4-165A-BB46-B6A6-43FF1F16A76C}" xr6:coauthVersionLast="36" xr6:coauthVersionMax="36" xr10:uidLastSave="{00000000-0000-0000-0000-000000000000}"/>
  <bookViews>
    <workbookView xWindow="14640" yWindow="-20460" windowWidth="17740" windowHeight="14900" tabRatio="500" xr2:uid="{00000000-000D-0000-FFFF-FFFF00000000}"/>
  </bookViews>
  <sheets>
    <sheet name="Summary" sheetId="1" r:id="rId1"/>
    <sheet name="qPCR" sheetId="2" r:id="rId2"/>
    <sheet name="cDNA Agilent" sheetId="3" r:id="rId3"/>
    <sheet name="Lib Agilent" sheetId="5" r:id="rId4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2" i="1"/>
  <c r="T14" i="1" l="1"/>
  <c r="N13" i="1"/>
  <c r="N12" i="1"/>
  <c r="N11" i="1"/>
  <c r="N10" i="1"/>
  <c r="N9" i="1"/>
  <c r="N8" i="1"/>
  <c r="N7" i="1"/>
  <c r="N6" i="1"/>
  <c r="N5" i="1"/>
  <c r="N4" i="1"/>
  <c r="N3" i="1"/>
  <c r="I13" i="1" l="1"/>
  <c r="K13" i="1" s="1"/>
  <c r="I12" i="1"/>
  <c r="K12" i="1" s="1"/>
  <c r="I11" i="1"/>
  <c r="K11" i="1" s="1"/>
  <c r="I10" i="1"/>
  <c r="K10" i="1" s="1"/>
  <c r="I9" i="1"/>
  <c r="K9" i="1" s="1"/>
  <c r="I8" i="1"/>
  <c r="K8" i="1" s="1"/>
  <c r="I7" i="1"/>
  <c r="K7" i="1" s="1"/>
  <c r="I6" i="1"/>
  <c r="K6" i="1" s="1"/>
</calcChain>
</file>

<file path=xl/sharedStrings.xml><?xml version="1.0" encoding="utf-8"?>
<sst xmlns="http://schemas.openxmlformats.org/spreadsheetml/2006/main" count="158" uniqueCount="101">
  <si>
    <t>Sample #</t>
  </si>
  <si>
    <t>Tissue</t>
  </si>
  <si>
    <t>Brain</t>
  </si>
  <si>
    <t>DLPFC</t>
  </si>
  <si>
    <t>Slide #</t>
  </si>
  <si>
    <t>Array #</t>
  </si>
  <si>
    <t>A1</t>
  </si>
  <si>
    <t>B1</t>
  </si>
  <si>
    <t>C1</t>
  </si>
  <si>
    <t>D1</t>
  </si>
  <si>
    <t>Ct</t>
  </si>
  <si>
    <t>cDNA Amp Cycle</t>
  </si>
  <si>
    <t>[cDNA] pg/ul</t>
  </si>
  <si>
    <t>cDNA Input</t>
  </si>
  <si>
    <t>Total cDNA ng</t>
  </si>
  <si>
    <t>SI cycles</t>
  </si>
  <si>
    <t>A2</t>
  </si>
  <si>
    <t>A3</t>
  </si>
  <si>
    <t>A4</t>
  </si>
  <si>
    <t>index_name</t>
  </si>
  <si>
    <t>index(i7)</t>
  </si>
  <si>
    <t>index2_workflow_a(i5)</t>
  </si>
  <si>
    <t>index2_workflow_b(i5)</t>
  </si>
  <si>
    <t>A5</t>
  </si>
  <si>
    <t>Ave frag length</t>
  </si>
  <si>
    <t>Agilent [pg/ul]</t>
  </si>
  <si>
    <t>% Coverage Array</t>
  </si>
  <si>
    <t>Sample</t>
  </si>
  <si>
    <t xml:space="preserve">Est Read Pairs </t>
  </si>
  <si>
    <t>Pos</t>
  </si>
  <si>
    <t>Name</t>
  </si>
  <si>
    <t>Ct FAM</t>
  </si>
  <si>
    <t/>
  </si>
  <si>
    <t>mid</t>
  </si>
  <si>
    <t>post</t>
  </si>
  <si>
    <t>qbit (ng/uL)</t>
  </si>
  <si>
    <t>failed</t>
  </si>
  <si>
    <t>SI-TT-A8</t>
  </si>
  <si>
    <t>CGAAGTATAC</t>
  </si>
  <si>
    <t>GAACTTGGAG</t>
  </si>
  <si>
    <t>CTCCAAGTTC</t>
  </si>
  <si>
    <t>SI-TT-A10</t>
  </si>
  <si>
    <t>CGTGACATGC</t>
  </si>
  <si>
    <t>ATGGTCTAAA</t>
  </si>
  <si>
    <t>TTTAGACCAT</t>
  </si>
  <si>
    <t>SI-TT-B8</t>
  </si>
  <si>
    <t>GCACTGAGAA</t>
  </si>
  <si>
    <t>TATGCGTGAA</t>
  </si>
  <si>
    <t>TTCACGCATA</t>
  </si>
  <si>
    <t>SI-TT-B10</t>
  </si>
  <si>
    <t>GCCCGATGGA</t>
  </si>
  <si>
    <t>AATCGTCTAG</t>
  </si>
  <si>
    <t>CTAGACGATT</t>
  </si>
  <si>
    <t>SI-TT-C8</t>
  </si>
  <si>
    <t>GCTACAAAGC</t>
  </si>
  <si>
    <t>CACGTGCCCT</t>
  </si>
  <si>
    <t>AGGGCACGTG</t>
  </si>
  <si>
    <t>SI-TT-C10</t>
  </si>
  <si>
    <t>AGAATGGTTT</t>
  </si>
  <si>
    <t>GAGGGTGGGA</t>
  </si>
  <si>
    <t>TCCCACCCTC</t>
  </si>
  <si>
    <t>SI-TT-D8</t>
  </si>
  <si>
    <t>CGCTGAAATC</t>
  </si>
  <si>
    <t>AGGTGTCTGC</t>
  </si>
  <si>
    <t>GCAGACACCT</t>
  </si>
  <si>
    <t>SI-TT-D10</t>
  </si>
  <si>
    <t>ATGCGAATGG</t>
  </si>
  <si>
    <t>ACAAGTGTCG</t>
  </si>
  <si>
    <t>CGACACTTGT</t>
  </si>
  <si>
    <t>SI-TT-E9</t>
  </si>
  <si>
    <t>TGTCCCAACG</t>
  </si>
  <si>
    <t>TCGATGTCCA</t>
  </si>
  <si>
    <t>TGGACATCGA</t>
  </si>
  <si>
    <t>SI-TT-F9</t>
  </si>
  <si>
    <t>GTCCCATCAA</t>
  </si>
  <si>
    <t>CGAACGTGAC</t>
  </si>
  <si>
    <t>GTCACGTTCG</t>
  </si>
  <si>
    <t>SI-TT-G9</t>
  </si>
  <si>
    <t>CCGGAGGAAG</t>
  </si>
  <si>
    <t>TGCGGATGTT</t>
  </si>
  <si>
    <t>AACATCCGCA</t>
  </si>
  <si>
    <t>SI-TT-H9</t>
  </si>
  <si>
    <t>AGAACTTAGA</t>
  </si>
  <si>
    <t>CGAGTCCTTT</t>
  </si>
  <si>
    <t>AAAGGACTCG</t>
  </si>
  <si>
    <t>Br6471_ant</t>
  </si>
  <si>
    <t>Br6522_ant</t>
  </si>
  <si>
    <t>Br8325_ant</t>
  </si>
  <si>
    <t>Br8667_ant</t>
  </si>
  <si>
    <t>Br6471_mid</t>
  </si>
  <si>
    <t>Br6522_mid</t>
  </si>
  <si>
    <t>Br8325_mid</t>
  </si>
  <si>
    <t>Br8667_mid</t>
  </si>
  <si>
    <t>Br6471_post</t>
  </si>
  <si>
    <t>Br6522_post</t>
  </si>
  <si>
    <t>Br8325_post</t>
  </si>
  <si>
    <t>Br8667_post</t>
  </si>
  <si>
    <t>2.4 billion</t>
  </si>
  <si>
    <t>V10U24-094</t>
  </si>
  <si>
    <t>V10B01-052</t>
  </si>
  <si>
    <t>V10B01-053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</si>
</sst>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2" fontId="0" fillId="0" borderId="0" xfId="0" applyNumberFormat="1" applyFill="1" applyBorder="1"/>
    <xf numFmtId="2" fontId="0" fillId="0" borderId="3" xfId="0" applyNumberForma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/>
    <xf numFmtId="2" fontId="0" fillId="0" borderId="0" xfId="0" applyNumberFormat="1" applyBorder="1" applyAlignment="1">
      <alignment horizontal="center"/>
    </xf>
    <xf numFmtId="0" fontId="0" fillId="0" borderId="0" xfId="0" applyFont="1" applyBorder="1" applyAlignment="1">
      <alignment horizontal="center"/>
    </xf>
    <xf numFmtId="4" fontId="0" fillId="0" borderId="0" xfId="0" applyNumberFormat="1" applyFont="1" applyBorder="1" applyAlignment="1">
      <alignment horizontal="center"/>
    </xf>
    <xf numFmtId="0" fontId="0" fillId="0" borderId="0" xfId="0" applyBorder="1"/>
    <xf numFmtId="0" fontId="0" fillId="0" borderId="0" xfId="0" applyFont="1" applyBorder="1"/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Font="1" applyFill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266700</xdr:colOff>
      <xdr:row>17</xdr:row>
      <xdr:rowOff>15874</xdr:rowOff>
    </xdr:from>
    <xdr:to>
      <xdr:col>14</xdr:col>
      <xdr:colOff>723903</xdr:colOff>
      <xdr:row>31</xdr:row>
      <xdr:rowOff>57151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764714-5B12-644C-A132-737EE0EC4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10768013" y="2989261"/>
          <a:ext cx="2886077" cy="38481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15</xdr:col>
      <xdr:colOff>406400</xdr:colOff>
      <xdr:row>42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9474DB-AAE5-4545-B2CC-7B63924D2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0"/>
          <a:ext cx="12788900" cy="6870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15</xdr:col>
      <xdr:colOff>127000</xdr:colOff>
      <xdr:row>76</xdr:row>
      <xdr:rowOff>165100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CEF5EF-C286-4649-B037-C6AD75D31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940800"/>
          <a:ext cx="12509500" cy="6667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241300</xdr:colOff>
      <xdr:row>4</xdr:row>
      <xdr:rowOff>190500</xdr:rowOff>
    </xdr:from>
    <xdr:to>
      <xdr:col>7</xdr:col>
      <xdr:colOff>558800</xdr:colOff>
      <xdr:row>16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3F906B-7B5F-7143-B8F2-C8B48025A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1003300"/>
          <a:ext cx="6096000" cy="2324100"/>
        </a:xfrm>
        <a:prstGeom prst="rect">
          <a:avLst/>
        </a:prstGeom>
      </xdr:spPr>
    </xdr:pic>
    <xdr:clientData/>
  </xdr:twoCellAnchor>
  <xdr:twoCellAnchor editAs="oneCell">
    <xdr:from>
      <xdr:col>0</xdr:col>
      <xdr:colOff>406400</xdr:colOff>
      <xdr:row>18</xdr:row>
      <xdr:rowOff>76200</xdr:rowOff>
    </xdr:from>
    <xdr:to>
      <xdr:col>5</xdr:col>
      <xdr:colOff>482600</xdr:colOff>
      <xdr:row>24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92348FA-1477-4F47-826F-F0F3A4020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6400" y="3733800"/>
          <a:ext cx="4203700" cy="1143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368300</xdr:colOff>
      <xdr:row>43</xdr:row>
      <xdr:rowOff>139700</xdr:rowOff>
    </xdr:from>
    <xdr:to>
      <xdr:col>24</xdr:col>
      <xdr:colOff>38100</xdr:colOff>
      <xdr:row>75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0D1371-6F76-C44E-8B45-28C758E99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8877300"/>
          <a:ext cx="12877800" cy="6540500"/>
        </a:xfrm>
        <a:prstGeom prst="rect">
          <a:avLst/>
        </a:prstGeom>
      </xdr:spPr>
    </xdr:pic>
    <xdr:clientData/>
  </xdr:twoCellAnchor>
  <xdr:twoCellAnchor editAs="oneCell">
    <xdr:from>
      <xdr:col>0</xdr:col>
      <xdr:colOff>330200</xdr:colOff>
      <xdr:row>44</xdr:row>
      <xdr:rowOff>0</xdr:rowOff>
    </xdr:from>
    <xdr:to>
      <xdr:col>7</xdr:col>
      <xdr:colOff>508000</xdr:colOff>
      <xdr:row>70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CEEB673-D203-314D-B81A-A5249ACEA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0200" y="8940800"/>
          <a:ext cx="5956300" cy="52832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190499</xdr:colOff>
      <xdr:row>1</xdr:row>
      <xdr:rowOff>50800</xdr:rowOff>
    </xdr:from>
    <xdr:to>
      <xdr:col>8</xdr:col>
      <xdr:colOff>490554</xdr:colOff>
      <xdr:row>7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4799E8-48F3-8442-828F-D54408E3F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499" y="254000"/>
          <a:ext cx="6904055" cy="1295400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9</xdr:row>
      <xdr:rowOff>38099</xdr:rowOff>
    </xdr:from>
    <xdr:to>
      <xdr:col>7</xdr:col>
      <xdr:colOff>698500</xdr:colOff>
      <xdr:row>25</xdr:row>
      <xdr:rowOff>184570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58869ED-AB53-0742-91A9-4A8318A3E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8600" y="1866899"/>
          <a:ext cx="6248400" cy="33976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4"/>
  <sheetViews>
    <sheetView tabSelected="1" workbookViewId="0">
      <selection activeCell="C13" sqref="C13"/>
    </sheetView>
  </sheetViews>
  <sheetFormatPr baseColWidth="10" defaultRowHeight="16" x14ac:dyDescent="0.2"/>
  <cols>
    <col min="2" max="2" width="11.33203125" customWidth="1"/>
    <col min="3" max="3" width="11.5" bestFit="1" customWidth="1"/>
    <col min="4" max="4" width="12.6640625" customWidth="1"/>
    <col min="5" max="5" width="9.33203125" customWidth="1"/>
    <col min="6" max="6" width="8.1640625" customWidth="1"/>
    <col min="7" max="8" width="14.83203125" customWidth="1"/>
    <col min="9" max="9" width="13.1640625" customWidth="1"/>
    <col min="10" max="10" width="14" customWidth="1"/>
    <col min="13" max="14" width="16.83203125" customWidth="1"/>
    <col min="16" max="16" width="13.5" customWidth="1"/>
    <col min="17" max="17" width="19.6640625" customWidth="1"/>
    <col min="18" max="18" width="20.33203125" customWidth="1"/>
    <col min="19" max="19" width="15.83203125" customWidth="1"/>
    <col min="20" max="20" width="15.1640625" customWidth="1"/>
  </cols>
  <sheetData>
    <row r="1" spans="1:22" s="1" customFormat="1" x14ac:dyDescent="0.2">
      <c r="A1" s="25" t="s">
        <v>0</v>
      </c>
      <c r="B1" s="26" t="s">
        <v>1</v>
      </c>
      <c r="C1" s="26" t="s">
        <v>2</v>
      </c>
      <c r="D1" s="26" t="s">
        <v>4</v>
      </c>
      <c r="E1" s="26" t="s">
        <v>5</v>
      </c>
      <c r="F1" s="26" t="s">
        <v>10</v>
      </c>
      <c r="G1" s="26" t="s">
        <v>11</v>
      </c>
      <c r="H1" s="26" t="s">
        <v>35</v>
      </c>
      <c r="I1" s="26" t="s">
        <v>12</v>
      </c>
      <c r="J1" s="26" t="s">
        <v>14</v>
      </c>
      <c r="K1" s="26" t="s">
        <v>13</v>
      </c>
      <c r="L1" s="26" t="s">
        <v>15</v>
      </c>
      <c r="M1" s="26" t="s">
        <v>24</v>
      </c>
      <c r="N1" s="26" t="s">
        <v>25</v>
      </c>
      <c r="O1" s="26" t="s">
        <v>19</v>
      </c>
      <c r="P1" s="26" t="s">
        <v>20</v>
      </c>
      <c r="Q1" s="26" t="s">
        <v>21</v>
      </c>
      <c r="R1" s="26" t="s">
        <v>22</v>
      </c>
      <c r="S1" s="26" t="s">
        <v>26</v>
      </c>
      <c r="T1" s="27" t="s">
        <v>28</v>
      </c>
      <c r="U1" s="14"/>
      <c r="V1" s="14"/>
    </row>
    <row r="2" spans="1:22" x14ac:dyDescent="0.2">
      <c r="A2" s="15">
        <v>1</v>
      </c>
      <c r="B2" s="15" t="s">
        <v>3</v>
      </c>
      <c r="C2" s="15" t="s">
        <v>85</v>
      </c>
      <c r="D2" s="22" t="s">
        <v>98</v>
      </c>
      <c r="E2" s="15" t="s">
        <v>6</v>
      </c>
      <c r="F2" s="16">
        <v>18.03</v>
      </c>
      <c r="G2" s="15">
        <v>18</v>
      </c>
      <c r="H2" s="15"/>
      <c r="I2" t="s">
        <v>36</v>
      </c>
      <c r="J2" s="17"/>
      <c r="K2" s="17"/>
      <c r="L2" s="15">
        <v>14</v>
      </c>
      <c r="O2" s="28" t="s">
        <v>37</v>
      </c>
      <c r="P2" s="28" t="s">
        <v>38</v>
      </c>
      <c r="Q2" s="28" t="s">
        <v>39</v>
      </c>
      <c r="R2" s="28" t="s">
        <v>40</v>
      </c>
      <c r="S2" s="18">
        <v>0.8</v>
      </c>
      <c r="T2" s="21">
        <f>5000*S2*50000</f>
        <v>200000000</v>
      </c>
      <c r="U2" s="20"/>
      <c r="V2" s="20"/>
    </row>
    <row r="3" spans="1:22" x14ac:dyDescent="0.2">
      <c r="A3" s="15">
        <v>2</v>
      </c>
      <c r="B3" s="15" t="s">
        <v>3</v>
      </c>
      <c r="C3" s="15" t="s">
        <v>86</v>
      </c>
      <c r="D3" s="22" t="s">
        <v>98</v>
      </c>
      <c r="E3" s="15" t="s">
        <v>7</v>
      </c>
      <c r="F3" s="16">
        <v>17.46</v>
      </c>
      <c r="G3" s="15">
        <v>18</v>
      </c>
      <c r="H3" s="15"/>
      <c r="I3" t="s">
        <v>36</v>
      </c>
      <c r="J3" s="17"/>
      <c r="K3" s="17"/>
      <c r="L3" s="15">
        <v>14</v>
      </c>
      <c r="M3" s="18">
        <v>397</v>
      </c>
      <c r="N3" s="19">
        <f>4977*5</f>
        <v>24885</v>
      </c>
      <c r="O3" s="29" t="s">
        <v>45</v>
      </c>
      <c r="P3" s="28" t="s">
        <v>46</v>
      </c>
      <c r="Q3" s="28" t="s">
        <v>47</v>
      </c>
      <c r="R3" s="28" t="s">
        <v>48</v>
      </c>
      <c r="S3" s="18">
        <v>0.8</v>
      </c>
      <c r="T3" s="21">
        <f t="shared" ref="T3:T13" si="0">5000*S3*50000</f>
        <v>200000000</v>
      </c>
      <c r="U3" s="20"/>
      <c r="V3" s="20"/>
    </row>
    <row r="4" spans="1:22" x14ac:dyDescent="0.2">
      <c r="A4" s="15">
        <v>3</v>
      </c>
      <c r="B4" s="15" t="s">
        <v>3</v>
      </c>
      <c r="C4" s="15" t="s">
        <v>87</v>
      </c>
      <c r="D4" s="22" t="s">
        <v>98</v>
      </c>
      <c r="E4" s="15" t="s">
        <v>8</v>
      </c>
      <c r="F4" s="16">
        <v>17.45</v>
      </c>
      <c r="G4" s="15">
        <v>18</v>
      </c>
      <c r="H4" s="15"/>
      <c r="I4" t="s">
        <v>36</v>
      </c>
      <c r="J4" s="17"/>
      <c r="K4" s="17"/>
      <c r="L4" s="15">
        <v>14</v>
      </c>
      <c r="M4" s="18">
        <v>440</v>
      </c>
      <c r="N4" s="18">
        <f>816*5</f>
        <v>4080</v>
      </c>
      <c r="O4" s="29" t="s">
        <v>53</v>
      </c>
      <c r="P4" s="28" t="s">
        <v>54</v>
      </c>
      <c r="Q4" s="28" t="s">
        <v>55</v>
      </c>
      <c r="R4" s="28" t="s">
        <v>56</v>
      </c>
      <c r="S4" s="18">
        <v>0.8</v>
      </c>
      <c r="T4" s="21">
        <f t="shared" si="0"/>
        <v>200000000</v>
      </c>
      <c r="U4" s="20"/>
      <c r="V4" s="20"/>
    </row>
    <row r="5" spans="1:22" x14ac:dyDescent="0.2">
      <c r="A5" s="15">
        <v>4</v>
      </c>
      <c r="B5" s="15" t="s">
        <v>3</v>
      </c>
      <c r="C5" s="15" t="s">
        <v>88</v>
      </c>
      <c r="D5" s="22" t="s">
        <v>98</v>
      </c>
      <c r="E5" s="15" t="s">
        <v>9</v>
      </c>
      <c r="F5" s="16">
        <v>17.68</v>
      </c>
      <c r="G5" s="15">
        <v>18</v>
      </c>
      <c r="H5" s="15"/>
      <c r="I5" t="s">
        <v>36</v>
      </c>
      <c r="J5" s="17"/>
      <c r="K5" s="17"/>
      <c r="L5" s="15">
        <v>14</v>
      </c>
      <c r="M5" s="18">
        <v>390</v>
      </c>
      <c r="N5" s="18">
        <f>563*5</f>
        <v>2815</v>
      </c>
      <c r="O5" s="29" t="s">
        <v>61</v>
      </c>
      <c r="P5" s="28" t="s">
        <v>62</v>
      </c>
      <c r="Q5" s="28" t="s">
        <v>63</v>
      </c>
      <c r="R5" s="28" t="s">
        <v>64</v>
      </c>
      <c r="S5" s="18">
        <v>0.8</v>
      </c>
      <c r="T5" s="21">
        <f t="shared" si="0"/>
        <v>200000000</v>
      </c>
      <c r="U5" s="20"/>
      <c r="V5" s="20"/>
    </row>
    <row r="6" spans="1:22" x14ac:dyDescent="0.2">
      <c r="A6" s="22">
        <v>5</v>
      </c>
      <c r="B6" s="15" t="s">
        <v>3</v>
      </c>
      <c r="C6" s="15" t="s">
        <v>89</v>
      </c>
      <c r="D6" s="22" t="s">
        <v>99</v>
      </c>
      <c r="E6" s="15" t="s">
        <v>6</v>
      </c>
      <c r="F6" s="16">
        <v>17.18</v>
      </c>
      <c r="G6" s="15">
        <v>17</v>
      </c>
      <c r="H6" s="15">
        <v>30.6</v>
      </c>
      <c r="I6" s="15">
        <f>4035*5</f>
        <v>20175</v>
      </c>
      <c r="J6" s="23"/>
      <c r="K6" s="23">
        <f>(I6/1000)*10</f>
        <v>201.75</v>
      </c>
      <c r="L6" s="22">
        <v>15</v>
      </c>
      <c r="M6" s="24">
        <v>385</v>
      </c>
      <c r="N6" s="24">
        <f>1160*5</f>
        <v>5800</v>
      </c>
      <c r="O6" s="29" t="s">
        <v>69</v>
      </c>
      <c r="P6" s="28" t="s">
        <v>70</v>
      </c>
      <c r="Q6" s="28" t="s">
        <v>71</v>
      </c>
      <c r="R6" s="28" t="s">
        <v>72</v>
      </c>
      <c r="S6" s="18">
        <v>0.8</v>
      </c>
      <c r="T6" s="21">
        <f t="shared" si="0"/>
        <v>200000000</v>
      </c>
      <c r="U6" s="20"/>
      <c r="V6" s="20"/>
    </row>
    <row r="7" spans="1:22" x14ac:dyDescent="0.2">
      <c r="A7" s="22">
        <v>6</v>
      </c>
      <c r="B7" s="15" t="s">
        <v>3</v>
      </c>
      <c r="C7" s="15" t="s">
        <v>90</v>
      </c>
      <c r="D7" s="22" t="s">
        <v>99</v>
      </c>
      <c r="E7" s="15" t="s">
        <v>7</v>
      </c>
      <c r="F7" s="12">
        <v>16.43</v>
      </c>
      <c r="G7" s="15">
        <v>17</v>
      </c>
      <c r="H7" s="15">
        <v>18</v>
      </c>
      <c r="I7" s="15">
        <f>4623*5</f>
        <v>23115</v>
      </c>
      <c r="J7" s="23"/>
      <c r="K7" s="23">
        <f t="shared" ref="K7:K13" si="1">(I7/1000)*10</f>
        <v>231.14999999999998</v>
      </c>
      <c r="L7" s="22">
        <v>15</v>
      </c>
      <c r="M7" s="24">
        <v>482</v>
      </c>
      <c r="N7" s="24">
        <f>6837*5</f>
        <v>34185</v>
      </c>
      <c r="O7" s="29" t="s">
        <v>73</v>
      </c>
      <c r="P7" s="28" t="s">
        <v>74</v>
      </c>
      <c r="Q7" s="28" t="s">
        <v>75</v>
      </c>
      <c r="R7" s="28" t="s">
        <v>76</v>
      </c>
      <c r="S7" s="18">
        <v>0.8</v>
      </c>
      <c r="T7" s="21">
        <f t="shared" si="0"/>
        <v>200000000</v>
      </c>
      <c r="U7" s="20"/>
      <c r="V7" s="20"/>
    </row>
    <row r="8" spans="1:22" x14ac:dyDescent="0.2">
      <c r="A8" s="22">
        <v>7</v>
      </c>
      <c r="B8" s="15" t="s">
        <v>3</v>
      </c>
      <c r="C8" s="15" t="s">
        <v>91</v>
      </c>
      <c r="D8" s="22" t="s">
        <v>99</v>
      </c>
      <c r="E8" s="15" t="s">
        <v>8</v>
      </c>
      <c r="F8" s="12">
        <v>17.100000000000001</v>
      </c>
      <c r="G8" s="15">
        <v>17</v>
      </c>
      <c r="H8" s="15">
        <v>26.8</v>
      </c>
      <c r="I8" s="15">
        <f>7034*5</f>
        <v>35170</v>
      </c>
      <c r="J8" s="23"/>
      <c r="K8" s="23">
        <f t="shared" si="1"/>
        <v>351.70000000000005</v>
      </c>
      <c r="L8" s="22">
        <v>15</v>
      </c>
      <c r="M8" s="24">
        <v>439</v>
      </c>
      <c r="N8" s="24">
        <f>10524*5</f>
        <v>52620</v>
      </c>
      <c r="O8" s="29" t="s">
        <v>77</v>
      </c>
      <c r="P8" s="28" t="s">
        <v>78</v>
      </c>
      <c r="Q8" s="28" t="s">
        <v>79</v>
      </c>
      <c r="R8" s="28" t="s">
        <v>80</v>
      </c>
      <c r="S8" s="18">
        <v>0.8</v>
      </c>
      <c r="T8" s="21">
        <f t="shared" si="0"/>
        <v>200000000</v>
      </c>
      <c r="U8" s="20"/>
      <c r="V8" s="20"/>
    </row>
    <row r="9" spans="1:22" x14ac:dyDescent="0.2">
      <c r="A9" s="22">
        <v>8</v>
      </c>
      <c r="B9" s="15" t="s">
        <v>3</v>
      </c>
      <c r="C9" s="15" t="s">
        <v>92</v>
      </c>
      <c r="D9" s="22" t="s">
        <v>99</v>
      </c>
      <c r="E9" s="15" t="s">
        <v>9</v>
      </c>
      <c r="F9" s="12">
        <v>16.510000000000002</v>
      </c>
      <c r="G9" s="15">
        <v>17</v>
      </c>
      <c r="H9" s="15">
        <v>59.4</v>
      </c>
      <c r="I9" s="15">
        <f>6191*5</f>
        <v>30955</v>
      </c>
      <c r="J9" s="23"/>
      <c r="K9" s="23">
        <f t="shared" si="1"/>
        <v>309.54999999999995</v>
      </c>
      <c r="L9" s="22">
        <v>15</v>
      </c>
      <c r="M9" s="24">
        <v>446</v>
      </c>
      <c r="N9" s="24">
        <f>7613*5</f>
        <v>38065</v>
      </c>
      <c r="O9" s="29" t="s">
        <v>81</v>
      </c>
      <c r="P9" s="28" t="s">
        <v>82</v>
      </c>
      <c r="Q9" s="28" t="s">
        <v>83</v>
      </c>
      <c r="R9" s="28" t="s">
        <v>84</v>
      </c>
      <c r="S9" s="18">
        <v>0.8</v>
      </c>
      <c r="T9" s="21">
        <f t="shared" si="0"/>
        <v>200000000</v>
      </c>
      <c r="U9" s="20"/>
      <c r="V9" s="20"/>
    </row>
    <row r="10" spans="1:22" x14ac:dyDescent="0.2">
      <c r="A10" s="22">
        <v>9</v>
      </c>
      <c r="B10" s="15" t="s">
        <v>3</v>
      </c>
      <c r="C10" s="15" t="s">
        <v>93</v>
      </c>
      <c r="D10" s="22" t="s">
        <v>100</v>
      </c>
      <c r="E10" s="15" t="s">
        <v>6</v>
      </c>
      <c r="F10" s="12">
        <v>17.579999999999998</v>
      </c>
      <c r="G10" s="15">
        <v>18</v>
      </c>
      <c r="H10" s="15">
        <v>37</v>
      </c>
      <c r="I10" s="22">
        <f>6183*5</f>
        <v>30915</v>
      </c>
      <c r="J10" s="23"/>
      <c r="K10" s="23">
        <f t="shared" si="1"/>
        <v>309.14999999999998</v>
      </c>
      <c r="L10" s="22">
        <v>15</v>
      </c>
      <c r="M10" s="24">
        <v>468</v>
      </c>
      <c r="N10" s="24">
        <f>5724*5</f>
        <v>28620</v>
      </c>
      <c r="O10" s="29" t="s">
        <v>41</v>
      </c>
      <c r="P10" s="28" t="s">
        <v>42</v>
      </c>
      <c r="Q10" s="28" t="s">
        <v>43</v>
      </c>
      <c r="R10" s="28" t="s">
        <v>44</v>
      </c>
      <c r="S10" s="18">
        <v>0.8</v>
      </c>
      <c r="T10" s="21">
        <f t="shared" si="0"/>
        <v>200000000</v>
      </c>
      <c r="U10" s="20"/>
      <c r="V10" s="20"/>
    </row>
    <row r="11" spans="1:22" x14ac:dyDescent="0.2">
      <c r="A11" s="22">
        <v>10</v>
      </c>
      <c r="B11" s="15" t="s">
        <v>3</v>
      </c>
      <c r="C11" s="15" t="s">
        <v>94</v>
      </c>
      <c r="D11" s="22" t="s">
        <v>100</v>
      </c>
      <c r="E11" s="15" t="s">
        <v>7</v>
      </c>
      <c r="F11" s="12">
        <v>17.97</v>
      </c>
      <c r="G11" s="15">
        <v>18</v>
      </c>
      <c r="H11" s="15">
        <v>36</v>
      </c>
      <c r="I11" s="22">
        <f>5898*5</f>
        <v>29490</v>
      </c>
      <c r="J11" s="23"/>
      <c r="K11" s="23">
        <f t="shared" si="1"/>
        <v>294.89999999999998</v>
      </c>
      <c r="L11" s="22">
        <v>15</v>
      </c>
      <c r="M11" s="24">
        <v>421</v>
      </c>
      <c r="N11" s="24">
        <f>4380*5</f>
        <v>21900</v>
      </c>
      <c r="O11" s="29" t="s">
        <v>49</v>
      </c>
      <c r="P11" s="28" t="s">
        <v>50</v>
      </c>
      <c r="Q11" s="28" t="s">
        <v>51</v>
      </c>
      <c r="R11" s="28" t="s">
        <v>52</v>
      </c>
      <c r="S11" s="18">
        <v>0.8</v>
      </c>
      <c r="T11" s="21">
        <f t="shared" si="0"/>
        <v>200000000</v>
      </c>
      <c r="U11" s="20"/>
      <c r="V11" s="20"/>
    </row>
    <row r="12" spans="1:22" x14ac:dyDescent="0.2">
      <c r="A12" s="22">
        <v>11</v>
      </c>
      <c r="B12" s="15" t="s">
        <v>3</v>
      </c>
      <c r="C12" s="15" t="s">
        <v>95</v>
      </c>
      <c r="D12" s="22" t="s">
        <v>100</v>
      </c>
      <c r="E12" s="15" t="s">
        <v>8</v>
      </c>
      <c r="F12" s="12">
        <v>19.09</v>
      </c>
      <c r="G12" s="15">
        <v>19</v>
      </c>
      <c r="H12" s="15">
        <v>29.6</v>
      </c>
      <c r="I12" s="22">
        <f>5479*5</f>
        <v>27395</v>
      </c>
      <c r="J12" s="23"/>
      <c r="K12" s="23">
        <f t="shared" si="1"/>
        <v>273.95</v>
      </c>
      <c r="L12" s="22">
        <v>15</v>
      </c>
      <c r="M12" s="24">
        <v>431</v>
      </c>
      <c r="N12" s="24">
        <f>2899*5</f>
        <v>14495</v>
      </c>
      <c r="O12" s="29" t="s">
        <v>57</v>
      </c>
      <c r="P12" s="28" t="s">
        <v>58</v>
      </c>
      <c r="Q12" s="28" t="s">
        <v>59</v>
      </c>
      <c r="R12" s="28" t="s">
        <v>60</v>
      </c>
      <c r="S12" s="18">
        <v>0.8</v>
      </c>
      <c r="T12" s="21">
        <f t="shared" si="0"/>
        <v>200000000</v>
      </c>
      <c r="U12" s="20"/>
      <c r="V12" s="20"/>
    </row>
    <row r="13" spans="1:22" x14ac:dyDescent="0.2">
      <c r="A13" s="22">
        <v>12</v>
      </c>
      <c r="B13" s="15" t="s">
        <v>3</v>
      </c>
      <c r="C13" s="15" t="s">
        <v>96</v>
      </c>
      <c r="D13" s="22" t="s">
        <v>100</v>
      </c>
      <c r="E13" s="15" t="s">
        <v>9</v>
      </c>
      <c r="F13" s="12">
        <v>19.48</v>
      </c>
      <c r="G13" s="15">
        <v>19</v>
      </c>
      <c r="H13" s="15">
        <v>71</v>
      </c>
      <c r="I13" s="22">
        <f>10365*5</f>
        <v>51825</v>
      </c>
      <c r="J13" s="23"/>
      <c r="K13" s="23">
        <f t="shared" si="1"/>
        <v>518.25</v>
      </c>
      <c r="L13" s="22">
        <v>13</v>
      </c>
      <c r="M13" s="24">
        <v>402</v>
      </c>
      <c r="N13" s="24">
        <f>3895*5</f>
        <v>19475</v>
      </c>
      <c r="O13" s="29" t="s">
        <v>65</v>
      </c>
      <c r="P13" s="28" t="s">
        <v>66</v>
      </c>
      <c r="Q13" s="28" t="s">
        <v>67</v>
      </c>
      <c r="R13" s="28" t="s">
        <v>68</v>
      </c>
      <c r="S13" s="18">
        <v>0.8</v>
      </c>
      <c r="T13" s="21">
        <f t="shared" si="0"/>
        <v>200000000</v>
      </c>
      <c r="U13" s="20"/>
      <c r="V13" s="20"/>
    </row>
    <row r="14" spans="1:22" x14ac:dyDescent="0.2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30">
        <f>SUM(T2:T13)</f>
        <v>2400000000</v>
      </c>
      <c r="U14" s="20" t="s">
        <v>97</v>
      </c>
      <c r="V14" s="20"/>
    </row>
    <row r="15" spans="1:22" x14ac:dyDescent="0.2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22" x14ac:dyDescent="0.2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 x14ac:dyDescent="0.2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spans="1:22" x14ac:dyDescent="0.2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</row>
    <row r="33" spans="1:16" x14ac:dyDescent="0.2">
      <c r="A33" t="s">
        <v>27</v>
      </c>
      <c r="B33">
        <v>1</v>
      </c>
      <c r="F33">
        <v>2</v>
      </c>
      <c r="J33">
        <v>3</v>
      </c>
      <c r="M33">
        <v>4</v>
      </c>
    </row>
    <row r="39" spans="1:16" x14ac:dyDescent="0.2">
      <c r="P39" t="s">
        <v>33</v>
      </c>
    </row>
    <row r="52" spans="2:16" x14ac:dyDescent="0.2">
      <c r="B52">
        <v>5</v>
      </c>
      <c r="G52">
        <v>6</v>
      </c>
      <c r="K52">
        <v>7</v>
      </c>
      <c r="N52">
        <v>8</v>
      </c>
    </row>
    <row r="60" spans="2:16" x14ac:dyDescent="0.2">
      <c r="P60" t="s">
        <v>34</v>
      </c>
    </row>
    <row r="74" spans="3:14" x14ac:dyDescent="0.2">
      <c r="C74">
        <v>9</v>
      </c>
      <c r="G74">
        <v>10</v>
      </c>
      <c r="K74">
        <v>11</v>
      </c>
      <c r="N74">
        <v>12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topLeftCell="A94" workbookViewId="0">
      <selection activeCell="K8" sqref="K8"/>
    </sheetView>
  </sheetViews>
  <sheetFormatPr baseColWidth="10" defaultRowHeight="16" x14ac:dyDescent="0.2"/>
  <sheetData>
    <row r="1" spans="1:5" x14ac:dyDescent="0.2">
      <c r="A1" s="8" t="s">
        <v>29</v>
      </c>
      <c r="B1" s="9" t="s">
        <v>30</v>
      </c>
      <c r="C1" s="8" t="s">
        <v>31</v>
      </c>
      <c r="D1" s="3"/>
      <c r="E1" s="3"/>
    </row>
    <row r="2" spans="1:5" x14ac:dyDescent="0.2">
      <c r="A2" s="3" t="s">
        <v>6</v>
      </c>
      <c r="B2" s="7"/>
      <c r="C2" s="3"/>
      <c r="D2" s="3"/>
      <c r="E2" s="3" t="s">
        <v>32</v>
      </c>
    </row>
    <row r="3" spans="1:5" x14ac:dyDescent="0.2">
      <c r="A3" s="3" t="s">
        <v>16</v>
      </c>
      <c r="B3" s="7"/>
      <c r="C3" s="2"/>
      <c r="D3" s="3"/>
      <c r="E3" s="3" t="s">
        <v>32</v>
      </c>
    </row>
    <row r="4" spans="1:5" x14ac:dyDescent="0.2">
      <c r="A4" s="3" t="s">
        <v>17</v>
      </c>
      <c r="B4" s="7"/>
      <c r="C4" s="2"/>
      <c r="D4" s="3"/>
      <c r="E4" s="3" t="s">
        <v>32</v>
      </c>
    </row>
    <row r="5" spans="1:5" x14ac:dyDescent="0.2">
      <c r="A5" s="3" t="s">
        <v>18</v>
      </c>
      <c r="B5" s="7"/>
      <c r="C5" s="2"/>
      <c r="D5" s="3"/>
      <c r="E5" s="3" t="s">
        <v>32</v>
      </c>
    </row>
    <row r="6" spans="1:5" x14ac:dyDescent="0.2">
      <c r="A6" s="3" t="s">
        <v>23</v>
      </c>
      <c r="B6" s="7"/>
      <c r="C6" s="2"/>
      <c r="D6" s="3"/>
      <c r="E6" s="3" t="s">
        <v>32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N3:V15"/>
  <sheetViews>
    <sheetView workbookViewId="0">
      <selection activeCell="H23" sqref="H23"/>
    </sheetView>
  </sheetViews>
  <sheetFormatPr baseColWidth="10" defaultRowHeight="16" x14ac:dyDescent="0.2"/>
  <cols>
    <col min="20" max="20" width="16.33203125" customWidth="1"/>
    <col min="21" max="21" width="13.5" customWidth="1"/>
    <col min="22" max="22" width="16.6640625" customWidth="1"/>
  </cols>
  <sheetData>
    <row r="3" spans="14:22" x14ac:dyDescent="0.2">
      <c r="N3" s="4" t="s">
        <v>0</v>
      </c>
      <c r="O3" s="4" t="s">
        <v>1</v>
      </c>
      <c r="P3" s="4" t="s">
        <v>2</v>
      </c>
      <c r="Q3" s="4" t="s">
        <v>4</v>
      </c>
      <c r="R3" s="4" t="s">
        <v>5</v>
      </c>
      <c r="S3" s="4" t="s">
        <v>10</v>
      </c>
      <c r="T3" s="4" t="s">
        <v>11</v>
      </c>
      <c r="U3" s="10" t="s">
        <v>12</v>
      </c>
      <c r="V3" s="10" t="s">
        <v>14</v>
      </c>
    </row>
    <row r="4" spans="14:22" x14ac:dyDescent="0.2">
      <c r="N4" s="5">
        <v>1</v>
      </c>
      <c r="O4" s="5" t="s">
        <v>3</v>
      </c>
      <c r="P4" s="5"/>
      <c r="Q4" s="5"/>
      <c r="R4" s="5"/>
      <c r="S4" s="6"/>
      <c r="T4" s="5"/>
      <c r="U4" s="5"/>
      <c r="V4" s="6"/>
    </row>
    <row r="5" spans="14:22" x14ac:dyDescent="0.2">
      <c r="N5" s="5">
        <v>2</v>
      </c>
      <c r="O5" s="5" t="s">
        <v>3</v>
      </c>
      <c r="P5" s="5"/>
      <c r="Q5" s="5"/>
      <c r="R5" s="5"/>
      <c r="S5" s="6"/>
      <c r="T5" s="5"/>
      <c r="U5" s="5"/>
      <c r="V5" s="6"/>
    </row>
    <row r="6" spans="14:22" x14ac:dyDescent="0.2">
      <c r="N6" s="5">
        <v>3</v>
      </c>
      <c r="O6" s="5" t="s">
        <v>3</v>
      </c>
      <c r="P6" s="5"/>
      <c r="Q6" s="5"/>
      <c r="R6" s="5"/>
      <c r="S6" s="6"/>
      <c r="T6" s="5"/>
      <c r="U6" s="5"/>
      <c r="V6" s="6"/>
    </row>
    <row r="7" spans="14:22" x14ac:dyDescent="0.2">
      <c r="N7" s="5">
        <v>4</v>
      </c>
      <c r="O7" s="5" t="s">
        <v>3</v>
      </c>
      <c r="P7" s="5"/>
      <c r="Q7" s="5"/>
      <c r="R7" s="5"/>
      <c r="S7" s="2"/>
      <c r="T7" s="5"/>
      <c r="U7" s="5"/>
      <c r="V7" s="6"/>
    </row>
    <row r="8" spans="14:22" x14ac:dyDescent="0.2">
      <c r="N8" s="5">
        <v>1</v>
      </c>
      <c r="O8" s="5" t="s">
        <v>3</v>
      </c>
      <c r="P8" s="5"/>
      <c r="Q8" s="11"/>
      <c r="R8" s="5"/>
      <c r="S8" s="2"/>
      <c r="T8" s="5"/>
      <c r="U8" s="11"/>
      <c r="V8" s="13"/>
    </row>
    <row r="9" spans="14:22" x14ac:dyDescent="0.2">
      <c r="N9" s="5">
        <v>2</v>
      </c>
      <c r="O9" s="5" t="s">
        <v>3</v>
      </c>
      <c r="P9" s="5"/>
      <c r="Q9" s="11"/>
      <c r="R9" s="5"/>
      <c r="S9" s="12"/>
      <c r="T9" s="5"/>
      <c r="U9" s="11"/>
      <c r="V9" s="13"/>
    </row>
    <row r="10" spans="14:22" x14ac:dyDescent="0.2">
      <c r="N10" s="5">
        <v>3</v>
      </c>
      <c r="O10" s="5" t="s">
        <v>3</v>
      </c>
      <c r="P10" s="5"/>
      <c r="Q10" s="11"/>
      <c r="R10" s="5"/>
      <c r="S10" s="12"/>
      <c r="T10" s="5"/>
      <c r="U10" s="11"/>
      <c r="V10" s="13"/>
    </row>
    <row r="11" spans="14:22" x14ac:dyDescent="0.2">
      <c r="N11" s="5">
        <v>4</v>
      </c>
      <c r="O11" s="5" t="s">
        <v>3</v>
      </c>
      <c r="P11" s="5"/>
      <c r="Q11" s="11"/>
      <c r="R11" s="5"/>
      <c r="S11" s="12"/>
      <c r="T11" s="5"/>
      <c r="U11" s="11"/>
      <c r="V11" s="13"/>
    </row>
    <row r="12" spans="14:22" x14ac:dyDescent="0.2">
      <c r="N12" s="11">
        <v>5</v>
      </c>
      <c r="O12" s="5" t="s">
        <v>3</v>
      </c>
      <c r="P12" s="5"/>
      <c r="Q12" s="11"/>
      <c r="R12" s="5"/>
      <c r="S12" s="12"/>
      <c r="T12" s="5"/>
      <c r="U12" s="11"/>
      <c r="V12" s="13"/>
    </row>
    <row r="13" spans="14:22" x14ac:dyDescent="0.2">
      <c r="N13" s="11">
        <v>6</v>
      </c>
      <c r="O13" s="5" t="s">
        <v>3</v>
      </c>
      <c r="P13" s="5"/>
      <c r="Q13" s="11"/>
      <c r="R13" s="5"/>
      <c r="S13" s="12"/>
      <c r="T13" s="5"/>
      <c r="U13" s="11"/>
      <c r="V13" s="13"/>
    </row>
    <row r="14" spans="14:22" x14ac:dyDescent="0.2">
      <c r="N14" s="11">
        <v>7</v>
      </c>
      <c r="O14" s="5" t="s">
        <v>3</v>
      </c>
      <c r="P14" s="5"/>
      <c r="Q14" s="11"/>
      <c r="R14" s="5"/>
      <c r="S14" s="12"/>
      <c r="T14" s="5"/>
      <c r="U14" s="11"/>
      <c r="V14" s="13"/>
    </row>
    <row r="15" spans="14:22" x14ac:dyDescent="0.2">
      <c r="N15" s="11">
        <v>8</v>
      </c>
      <c r="O15" s="5" t="s">
        <v>3</v>
      </c>
      <c r="P15" s="5"/>
      <c r="Q15" s="11"/>
      <c r="R15" s="5"/>
      <c r="S15" s="12"/>
      <c r="T15" s="5"/>
      <c r="U15" s="11"/>
      <c r="V15" s="13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71A6-084A-884D-A0A5-4431E3FDDF37}">
  <dimension ref="A1"/>
  <sheetViews>
    <sheetView workbookViewId="0">
      <selection activeCell="J14" sqref="J1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qPCR</vt:lpstr>
      <vt:lpstr>cDNA Agilent</vt:lpstr>
      <vt:lpstr>Lib Agilent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Kristen Maynard</dc:creator>
  <cp:keywords/>
  <dc:description/>
  <cp:lastModifiedBy>Microsoft Office User</cp:lastModifiedBy>
  <cp:lastPrinted>2020-07-22T13:24:15Z</cp:lastPrinted>
  <dcterms:created xsi:type="dcterms:W3CDTF">2020-07-21T18:20:54Z</dcterms:created>
  <dcterms:modified xsi:type="dcterms:W3CDTF">2021-07-23T20:57:52Z</dcterms:modified>
  <cp:category/>
</cp:coreProperties>
</file>