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yan.miller/Documents/projects/mbv/"/>
    </mc:Choice>
  </mc:AlternateContent>
  <xr:revisionPtr revIDLastSave="0" documentId="8_{D0812F96-F805-3246-A197-001F4F5500C9}" xr6:coauthVersionLast="47" xr6:coauthVersionMax="47" xr10:uidLastSave="{00000000-0000-0000-0000-000000000000}"/>
  <bookViews>
    <workbookView xWindow="1480" yWindow="760" windowWidth="25880" windowHeight="17000" tabRatio="500" activeTab="1" xr2:uid="{00000000-000D-0000-FFFF-FFFF00000000}"/>
  </bookViews>
  <sheets>
    <sheet name="Notes" sheetId="6" r:id="rId1"/>
    <sheet name="Summary" sheetId="1" r:id="rId2"/>
    <sheet name="qPCR" sheetId="2" r:id="rId3"/>
    <sheet name="cDNA Agilent" sheetId="3" r:id="rId4"/>
    <sheet name="Lib Agil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2" i="1" l="1"/>
  <c r="U3" i="1"/>
  <c r="U4" i="1"/>
  <c r="V4" i="1" s="1"/>
  <c r="U5" i="1"/>
  <c r="U6" i="1"/>
  <c r="U8" i="1"/>
  <c r="U9" i="1"/>
  <c r="T3" i="1"/>
  <c r="T4" i="1"/>
  <c r="T5" i="1"/>
  <c r="T6" i="1"/>
  <c r="T7" i="1"/>
  <c r="T8" i="1"/>
  <c r="T9" i="1"/>
  <c r="T2" i="1"/>
  <c r="S3" i="1"/>
  <c r="S4" i="1"/>
  <c r="S5" i="1"/>
  <c r="V5" i="1" s="1"/>
  <c r="S6" i="1"/>
  <c r="V6" i="1" s="1"/>
  <c r="S7" i="1"/>
  <c r="S8" i="1"/>
  <c r="V8" i="1" s="1"/>
  <c r="S9" i="1"/>
  <c r="V9" i="1" s="1"/>
  <c r="S2" i="1"/>
  <c r="AB9" i="1"/>
  <c r="AB8" i="1"/>
  <c r="AB4" i="1"/>
  <c r="AB5" i="1"/>
  <c r="AB6" i="1"/>
  <c r="AB3" i="1"/>
  <c r="Q4" i="1"/>
  <c r="AB7" i="1"/>
  <c r="V3" i="1" l="1"/>
  <c r="Q2" i="1"/>
  <c r="U2" i="1" s="1"/>
  <c r="V2" i="1" s="1"/>
  <c r="Q7" i="1"/>
  <c r="U7" i="1" s="1"/>
  <c r="V7" i="1" s="1"/>
  <c r="J7" i="1"/>
  <c r="K7" i="1" s="1"/>
  <c r="L7" i="1" s="1"/>
  <c r="J9" i="1"/>
  <c r="L6" i="1"/>
  <c r="L5" i="1"/>
  <c r="L4" i="1"/>
  <c r="J2" i="1"/>
  <c r="K2" i="1" s="1"/>
  <c r="L2" i="1" s="1"/>
  <c r="K4" i="1"/>
  <c r="K5" i="1"/>
  <c r="K6" i="1"/>
  <c r="K8" i="1"/>
  <c r="L8" i="1" s="1"/>
  <c r="K9" i="1"/>
  <c r="L9" i="1" s="1"/>
  <c r="J3" i="1"/>
  <c r="K3" i="1" s="1"/>
  <c r="L3" i="1" s="1"/>
  <c r="J4" i="1"/>
  <c r="J5" i="1"/>
  <c r="J6" i="1"/>
  <c r="J8" i="1"/>
</calcChain>
</file>

<file path=xl/sharedStrings.xml><?xml version="1.0" encoding="utf-8"?>
<sst xmlns="http://schemas.openxmlformats.org/spreadsheetml/2006/main" count="140" uniqueCount="96">
  <si>
    <t>Sample #</t>
  </si>
  <si>
    <t>Tissue</t>
  </si>
  <si>
    <t>Brain</t>
  </si>
  <si>
    <t>Slide #</t>
  </si>
  <si>
    <t>Array #</t>
  </si>
  <si>
    <t>A1</t>
  </si>
  <si>
    <t>B1</t>
  </si>
  <si>
    <t>C1</t>
  </si>
  <si>
    <t>D1</t>
  </si>
  <si>
    <t>Ct</t>
  </si>
  <si>
    <t>cDNA Amp Cycle</t>
  </si>
  <si>
    <t>cDNA Input</t>
  </si>
  <si>
    <t>SI cycles</t>
  </si>
  <si>
    <t>index_name</t>
  </si>
  <si>
    <t>index(i7)</t>
  </si>
  <si>
    <t>index2_workflow_a(i5)</t>
  </si>
  <si>
    <t>index2_workflow_b(i5)</t>
  </si>
  <si>
    <t>Ave frag length</t>
  </si>
  <si>
    <t>% Coverage Array</t>
  </si>
  <si>
    <t xml:space="preserve">Est Read Pairs </t>
  </si>
  <si>
    <t>Pos</t>
  </si>
  <si>
    <t>Name</t>
  </si>
  <si>
    <t>Ct FAM</t>
  </si>
  <si>
    <t>Note</t>
  </si>
  <si>
    <t>N/A</t>
  </si>
  <si>
    <t>negative control</t>
  </si>
  <si>
    <t>~33% of the peak fluorescence value</t>
  </si>
  <si>
    <t>Agilent [cDNA] pg/ul</t>
  </si>
  <si>
    <t>Total cDNA ng yield</t>
  </si>
  <si>
    <t>Final [cDNA] pg/ul</t>
  </si>
  <si>
    <t>Dilution Factor</t>
  </si>
  <si>
    <t xml:space="preserve"> Agilent Lib Molarity (pmol/L)</t>
  </si>
  <si>
    <t xml:space="preserve">Agilent Lib Conc. (pg/ul) </t>
  </si>
  <si>
    <t>Agilent primer-dimer peaks Conc. pg/uL.           (~40-170bp)</t>
  </si>
  <si>
    <t>FINAL Lib Conc. (pg/ul)</t>
  </si>
  <si>
    <t>FINAL Lib Molarity (pmol/L)</t>
  </si>
  <si>
    <t>FINAL primer-dimer peaks Conc. pg/uL</t>
  </si>
  <si>
    <t>% primer-dimer/sample</t>
  </si>
  <si>
    <t>To calculate primer-dimer peaks conc. (pg/uL) , select "from [bp]" to ~40bp and "to [bp]" to around 170bp (adjust according to individual sample)</t>
  </si>
  <si>
    <t xml:space="preserve">Location of Data on BioA Report </t>
  </si>
  <si>
    <t>MBv_121</t>
  </si>
  <si>
    <t>MBv_122</t>
  </si>
  <si>
    <t>MBv_123</t>
  </si>
  <si>
    <t>MBv_124</t>
  </si>
  <si>
    <t>MBv_125</t>
  </si>
  <si>
    <t>MBv_126</t>
  </si>
  <si>
    <t>MBv_127</t>
  </si>
  <si>
    <t>MBv_128</t>
  </si>
  <si>
    <t>DLPFC</t>
  </si>
  <si>
    <t>Br8100</t>
  </si>
  <si>
    <t>Br8433</t>
  </si>
  <si>
    <t>Br8136</t>
  </si>
  <si>
    <t>Br8677</t>
  </si>
  <si>
    <t>Br8221</t>
  </si>
  <si>
    <t>Br5480</t>
  </si>
  <si>
    <t>Br6231</t>
  </si>
  <si>
    <t>Br6366</t>
  </si>
  <si>
    <t>V13B23-279</t>
  </si>
  <si>
    <t>V13B23-282</t>
  </si>
  <si>
    <t>C2</t>
  </si>
  <si>
    <t>C3</t>
  </si>
  <si>
    <t>C4</t>
  </si>
  <si>
    <t>C5</t>
  </si>
  <si>
    <t>H2O</t>
  </si>
  <si>
    <t>SI-TT-H2</t>
  </si>
  <si>
    <t>TAGCATAGTG</t>
  </si>
  <si>
    <t>CGGCTCTGTC</t>
  </si>
  <si>
    <t>GACAGAGCCG</t>
  </si>
  <si>
    <t>SI-TT-C3</t>
  </si>
  <si>
    <t>ATGGCTTGTG</t>
  </si>
  <si>
    <t>GAATGTTGTG</t>
  </si>
  <si>
    <t>CACAACATTC</t>
  </si>
  <si>
    <t>SI-TT-A3</t>
  </si>
  <si>
    <t>CACTACGAAA</t>
  </si>
  <si>
    <t>TTAGACTGAT</t>
  </si>
  <si>
    <t>ATCAGTCTAA</t>
  </si>
  <si>
    <t>SI-TT-H3</t>
  </si>
  <si>
    <t>CCCGTTCTCG</t>
  </si>
  <si>
    <t>GACGGATTGG</t>
  </si>
  <si>
    <t>CCAATCCGTC</t>
  </si>
  <si>
    <t>SI-TT-F3</t>
  </si>
  <si>
    <t>GAGAGGATAT</t>
  </si>
  <si>
    <t>TTGAAATGGG</t>
  </si>
  <si>
    <t>CCCATTTCAA</t>
  </si>
  <si>
    <t>SI-TT-G3</t>
  </si>
  <si>
    <t>ATGACGTCGC</t>
  </si>
  <si>
    <t>AGGTCAGGAT</t>
  </si>
  <si>
    <t>ATCCTGACCT</t>
  </si>
  <si>
    <t>SI-TT-B3</t>
  </si>
  <si>
    <t>CACGGTGAAT</t>
  </si>
  <si>
    <t>GTTCGTCACA</t>
  </si>
  <si>
    <t>TGTGACGAAC</t>
  </si>
  <si>
    <t>SI-TT-E3</t>
  </si>
  <si>
    <t>ACCAGACAAC</t>
  </si>
  <si>
    <t>AGGAACTAGG</t>
  </si>
  <si>
    <t>CCTAGTTCCT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</si>
</sst>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7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2" fontId="1" fillId="0" borderId="1" xfId="8" applyNumberFormat="1" applyFont="1" applyBorder="1" applyAlignment="1">
      <alignment horizontal="center" wrapText="1"/>
    </xf>
    <xf numFmtId="0" fontId="7" fillId="0" borderId="0" xfId="9"/>
    <xf numFmtId="0" fontId="8" fillId="0" borderId="0" xfId="9" applyFont="1"/>
    <xf numFmtId="0" fontId="5" fillId="0" borderId="1" xfId="8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5" fillId="0" borderId="1" xfId="7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8" applyFont="1" applyBorder="1" applyAlignment="1">
      <alignment horizontal="center" wrapText="1"/>
    </xf>
    <xf numFmtId="2" fontId="0" fillId="0" borderId="1" xfId="8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8" xr:uid="{D2EBCF33-407B-6C40-BAD2-F6422F18DF7E}"/>
    <cellStyle name="Normal 3" xfId="9" xr:uid="{CA21E729-BE5E-DC4B-9657-DA79D635DD78}"/>
    <cellStyle name="Percent" xfId="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76200</xdr:rowOff>
    </xdr:from>
    <xdr:ext cx="8844642" cy="1587500"/>
    <xdr:pic>
      <xdr:nvPicPr>
        <xdr:cNvPr id="2" name="Picture 1">
          <a:extLst>
            <a:ext uri="{FF2B5EF4-FFF2-40B4-BE49-F238E27FC236}">
              <a16:creationId xmlns:a16="http://schemas.microsoft.com/office/drawing/2014/main" id="{2062BEDF-3EA1-1048-9690-AF7F3F46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"/>
          <a:ext cx="8844642" cy="1587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8458200" cy="4165600"/>
    <xdr:pic>
      <xdr:nvPicPr>
        <xdr:cNvPr id="3" name="Picture 2" descr="—45bp &#10;15m &#10;Image 1 : Primer Dimer Presence &#10;-120bp &#10;Image 2: Adapter Dimer Presence &#10;[FIJI &#10;40 &#10;20 &#10;Large &#10;15 100 200 300 400 &#10;700 &#10;[bp] &#10;Image 3: Ampure Bead Presence ">
          <a:extLst>
            <a:ext uri="{FF2B5EF4-FFF2-40B4-BE49-F238E27FC236}">
              <a16:creationId xmlns:a16="http://schemas.microsoft.com/office/drawing/2014/main" id="{C5AA4A9C-2D13-F24A-977B-5B49106E35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632"/>
        <a:stretch/>
      </xdr:blipFill>
      <xdr:spPr bwMode="auto">
        <a:xfrm>
          <a:off x="0" y="2476500"/>
          <a:ext cx="8458200" cy="416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2</xdr:col>
      <xdr:colOff>1188545</xdr:colOff>
      <xdr:row>22</xdr:row>
      <xdr:rowOff>1022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6E8EB-B83A-A23E-F4BE-120BC9ADA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782" y="3328276"/>
          <a:ext cx="2108200" cy="2044700"/>
        </a:xfrm>
        <a:prstGeom prst="rect">
          <a:avLst/>
        </a:prstGeom>
      </xdr:spPr>
    </xdr:pic>
    <xdr:clientData/>
  </xdr:twoCellAnchor>
  <xdr:twoCellAnchor editAs="oneCell">
    <xdr:from>
      <xdr:col>3</xdr:col>
      <xdr:colOff>43793</xdr:colOff>
      <xdr:row>12</xdr:row>
      <xdr:rowOff>14598</xdr:rowOff>
    </xdr:from>
    <xdr:to>
      <xdr:col>5</xdr:col>
      <xdr:colOff>447858</xdr:colOff>
      <xdr:row>22</xdr:row>
      <xdr:rowOff>53720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B043DB-0BC6-D56F-238C-4FD562E3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0230" y="3342874"/>
          <a:ext cx="2082800" cy="2082800"/>
        </a:xfrm>
        <a:prstGeom prst="rect">
          <a:avLst/>
        </a:prstGeom>
      </xdr:spPr>
    </xdr:pic>
    <xdr:clientData/>
  </xdr:twoCellAnchor>
  <xdr:twoCellAnchor editAs="oneCell">
    <xdr:from>
      <xdr:col>6</xdr:col>
      <xdr:colOff>14598</xdr:colOff>
      <xdr:row>12</xdr:row>
      <xdr:rowOff>29195</xdr:rowOff>
    </xdr:from>
    <xdr:to>
      <xdr:col>7</xdr:col>
      <xdr:colOff>998775</xdr:colOff>
      <xdr:row>22</xdr:row>
      <xdr:rowOff>81017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F679CD-0867-D1B7-1486-B92EFCB3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7472" y="3357471"/>
          <a:ext cx="2108200" cy="2095500"/>
        </a:xfrm>
        <a:prstGeom prst="rect">
          <a:avLst/>
        </a:prstGeom>
      </xdr:spPr>
    </xdr:pic>
    <xdr:clientData/>
  </xdr:twoCellAnchor>
  <xdr:twoCellAnchor editAs="oneCell">
    <xdr:from>
      <xdr:col>8</xdr:col>
      <xdr:colOff>58391</xdr:colOff>
      <xdr:row>12</xdr:row>
      <xdr:rowOff>14598</xdr:rowOff>
    </xdr:from>
    <xdr:to>
      <xdr:col>10</xdr:col>
      <xdr:colOff>202908</xdr:colOff>
      <xdr:row>22</xdr:row>
      <xdr:rowOff>66420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519E2D-7F4A-7A2F-0ADD-850447AD1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2529" y="3342874"/>
          <a:ext cx="2159000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1264745</xdr:colOff>
      <xdr:row>34</xdr:row>
      <xdr:rowOff>178822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42F95F-ACC7-DD89-7E31-DD71F98D5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6782" y="5780690"/>
          <a:ext cx="2184400" cy="2222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5</xdr:col>
      <xdr:colOff>505665</xdr:colOff>
      <xdr:row>34</xdr:row>
      <xdr:rowOff>102622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D42A08-5D6B-CECA-41C0-8159AF16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6437" y="5780690"/>
          <a:ext cx="2184400" cy="2146300"/>
        </a:xfrm>
        <a:prstGeom prst="rect">
          <a:avLst/>
        </a:prstGeom>
      </xdr:spPr>
    </xdr:pic>
    <xdr:clientData/>
  </xdr:twoCellAnchor>
  <xdr:twoCellAnchor editAs="oneCell">
    <xdr:from>
      <xdr:col>6</xdr:col>
      <xdr:colOff>14597</xdr:colOff>
      <xdr:row>24</xdr:row>
      <xdr:rowOff>0</xdr:rowOff>
    </xdr:from>
    <xdr:to>
      <xdr:col>8</xdr:col>
      <xdr:colOff>29195</xdr:colOff>
      <xdr:row>34</xdr:row>
      <xdr:rowOff>77086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596B2E-E23A-599C-D628-9F99C03E4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97471" y="5780690"/>
          <a:ext cx="2145862" cy="2120764"/>
        </a:xfrm>
        <a:prstGeom prst="rect">
          <a:avLst/>
        </a:prstGeom>
      </xdr:spPr>
    </xdr:pic>
    <xdr:clientData/>
  </xdr:twoCellAnchor>
  <xdr:twoCellAnchor editAs="oneCell">
    <xdr:from>
      <xdr:col>8</xdr:col>
      <xdr:colOff>43793</xdr:colOff>
      <xdr:row>24</xdr:row>
      <xdr:rowOff>72988</xdr:rowOff>
    </xdr:from>
    <xdr:to>
      <xdr:col>10</xdr:col>
      <xdr:colOff>69263</xdr:colOff>
      <xdr:row>34</xdr:row>
      <xdr:rowOff>87586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2C289C-D81E-8E13-9600-733576C4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57931" y="5853678"/>
          <a:ext cx="2039953" cy="20582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1830766</xdr:colOff>
      <xdr:row>7</xdr:row>
      <xdr:rowOff>128889</xdr:rowOff>
    </xdr:from>
    <xdr:to>
      <xdr:col>1</xdr:col>
      <xdr:colOff>9842441</xdr:colOff>
      <xdr:row>38</xdr:row>
      <xdr:rowOff>22161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D2A47-43E7-3CB6-8DDF-6A099474E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6948" y="1583616"/>
          <a:ext cx="8009770" cy="6339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1547961</xdr:colOff>
      <xdr:row>48</xdr:row>
      <xdr:rowOff>171276</xdr:rowOff>
    </xdr:from>
    <xdr:to>
      <xdr:col>1</xdr:col>
      <xdr:colOff>9979314</xdr:colOff>
      <xdr:row>78</xdr:row>
      <xdr:rowOff>192396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AF0851-24E4-39BE-D839-BF49EAC55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4143" y="10146549"/>
          <a:ext cx="8431353" cy="6255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14</xdr:row>
      <xdr:rowOff>25400</xdr:rowOff>
    </xdr:from>
    <xdr:to>
      <xdr:col>14</xdr:col>
      <xdr:colOff>304800</xdr:colOff>
      <xdr:row>28</xdr:row>
      <xdr:rowOff>48087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60BAE-28D3-1B8F-704A-66CCC76E5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3800" y="2870200"/>
          <a:ext cx="7772400" cy="2867487"/>
        </a:xfrm>
        <a:prstGeom prst="rect">
          <a:avLst/>
        </a:prstGeom>
      </xdr:spPr>
    </xdr:pic>
    <xdr:clientData/>
  </xdr:twoCellAnchor>
  <xdr:twoCellAnchor editAs="oneCell">
    <xdr:from>
      <xdr:col>7</xdr:col>
      <xdr:colOff>355600</xdr:colOff>
      <xdr:row>3</xdr:row>
      <xdr:rowOff>0</xdr:rowOff>
    </xdr:from>
    <xdr:to>
      <xdr:col>14</xdr:col>
      <xdr:colOff>317500</xdr:colOff>
      <xdr:row>13</xdr:row>
      <xdr:rowOff>63500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9CDB43-95A5-4D3E-68B0-E94386D15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609600"/>
          <a:ext cx="7658100" cy="2095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0</xdr:row>
      <xdr:rowOff>177800</xdr:rowOff>
    </xdr:from>
    <xdr:to>
      <xdr:col>8</xdr:col>
      <xdr:colOff>609600</xdr:colOff>
      <xdr:row>19</xdr:row>
      <xdr:rowOff>139041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3BA8E-7284-B555-96D8-C52C9330E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177800"/>
          <a:ext cx="7772400" cy="382204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18</xdr:col>
      <xdr:colOff>0</xdr:colOff>
      <xdr:row>19</xdr:row>
      <xdr:rowOff>183724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0E0CD-57C9-3E5E-6DC1-8435BD08F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203200"/>
          <a:ext cx="7772400" cy="3841324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0</xdr:row>
      <xdr:rowOff>152400</xdr:rowOff>
    </xdr:from>
    <xdr:to>
      <xdr:col>27</xdr:col>
      <xdr:colOff>127000</xdr:colOff>
      <xdr:row>20</xdr:row>
      <xdr:rowOff>71639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6CA275-02F5-6A79-61E2-6720D3F6D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1400" y="152400"/>
          <a:ext cx="7772400" cy="3983239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635000</xdr:colOff>
      <xdr:row>20</xdr:row>
      <xdr:rowOff>0</xdr:rowOff>
    </xdr:from>
    <xdr:to>
      <xdr:col>9</xdr:col>
      <xdr:colOff>25400</xdr:colOff>
      <xdr:row>39</xdr:row>
      <xdr:rowOff>195968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8BE926-F059-8680-4DDF-49B65AD79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0" y="4064000"/>
          <a:ext cx="7772400" cy="4056768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20</xdr:row>
      <xdr:rowOff>50800</xdr:rowOff>
    </xdr:from>
    <xdr:to>
      <xdr:col>18</xdr:col>
      <xdr:colOff>127000</xdr:colOff>
      <xdr:row>40</xdr:row>
      <xdr:rowOff>34732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13CB58-14D7-1AC1-D35A-57AA68F1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9000" y="4114800"/>
          <a:ext cx="7772400" cy="4047932"/>
        </a:xfrm>
        <a:prstGeom prst="rect">
          <a:avLst/>
        </a:prstGeom>
      </xdr:spPr>
    </xdr:pic>
    <xdr:clientData/>
  </xdr:twoCellAnchor>
  <xdr:twoCellAnchor editAs="oneCell">
    <xdr:from>
      <xdr:col>18</xdr:col>
      <xdr:colOff>177800</xdr:colOff>
      <xdr:row>21</xdr:row>
      <xdr:rowOff>152400</xdr:rowOff>
    </xdr:from>
    <xdr:to>
      <xdr:col>27</xdr:col>
      <xdr:colOff>177800</xdr:colOff>
      <xdr:row>39</xdr:row>
      <xdr:rowOff>125569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C42555-BE85-BEAE-FC53-759E398B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32200" y="4419600"/>
          <a:ext cx="7772400" cy="3630769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41</xdr:row>
      <xdr:rowOff>25400</xdr:rowOff>
    </xdr:from>
    <xdr:to>
      <xdr:col>8</xdr:col>
      <xdr:colOff>762000</xdr:colOff>
      <xdr:row>60</xdr:row>
      <xdr:rowOff>122933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0DDECC-5D39-704E-3FCE-25F916B3F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8000" y="8356600"/>
          <a:ext cx="7772400" cy="3958333"/>
        </a:xfrm>
        <a:prstGeom prst="rect">
          <a:avLst/>
        </a:prstGeom>
      </xdr:spPr>
    </xdr:pic>
    <xdr:clientData/>
  </xdr:twoCellAnchor>
  <xdr:twoCellAnchor editAs="oneCell">
    <xdr:from>
      <xdr:col>9</xdr:col>
      <xdr:colOff>101600</xdr:colOff>
      <xdr:row>41</xdr:row>
      <xdr:rowOff>50800</xdr:rowOff>
    </xdr:from>
    <xdr:to>
      <xdr:col>18</xdr:col>
      <xdr:colOff>101600</xdr:colOff>
      <xdr:row>60</xdr:row>
      <xdr:rowOff>134876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CD10D4D-99EF-3923-3723-C57F588C5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83600" y="8382000"/>
          <a:ext cx="7772400" cy="3944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AEF8-DD39-2F4E-A846-DFF2E1F41A33}">
  <dimension ref="A1:A12"/>
  <sheetViews>
    <sheetView topLeftCell="A7" workbookViewId="0">
      <selection activeCell="N6" sqref="N6"/>
    </sheetView>
  </sheetViews>
  <sheetFormatPr baseColWidth="10" defaultColWidth="10.83203125" defaultRowHeight="15" x14ac:dyDescent="0.2"/>
  <cols>
    <col min="1" max="16384" width="10.83203125" style="10"/>
  </cols>
  <sheetData>
    <row r="1" spans="1:1" x14ac:dyDescent="0.2">
      <c r="A1" s="11" t="s">
        <v>39</v>
      </c>
    </row>
    <row r="12" spans="1:1" x14ac:dyDescent="0.2">
      <c r="A12" s="11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2"/>
  <sheetViews>
    <sheetView tabSelected="1" zoomScale="87" zoomScaleNormal="124" workbookViewId="0">
      <pane xSplit="1" topLeftCell="B1" activePane="topRight" state="frozenSplit"/>
      <selection pane="topRight" activeCell="AB3" sqref="AB3"/>
    </sheetView>
  </sheetViews>
  <sheetFormatPr baseColWidth="10" defaultColWidth="11.1640625" defaultRowHeight="16" x14ac:dyDescent="0.2"/>
  <cols>
    <col min="1" max="1" width="18.1640625" style="1" customWidth="1"/>
    <col min="2" max="2" width="12" style="1" bestFit="1" customWidth="1"/>
    <col min="3" max="3" width="16.6640625" style="1" bestFit="1" customWidth="1"/>
    <col min="4" max="4" width="12.6640625" style="1" customWidth="1"/>
    <col min="5" max="5" width="9.33203125" style="1" customWidth="1"/>
    <col min="6" max="6" width="8.1640625" style="1" customWidth="1"/>
    <col min="7" max="7" width="14.83203125" style="1" customWidth="1"/>
    <col min="8" max="8" width="13.1640625" style="1" customWidth="1"/>
    <col min="9" max="10" width="13.1640625" style="2" customWidth="1"/>
    <col min="11" max="11" width="14" style="1" customWidth="1"/>
    <col min="12" max="12" width="11.1640625" style="2"/>
    <col min="13" max="13" width="12.1640625" style="1" bestFit="1" customWidth="1"/>
    <col min="14" max="14" width="16.83203125" style="1" customWidth="1"/>
    <col min="15" max="15" width="12.33203125" style="1" customWidth="1"/>
    <col min="16" max="16" width="15.5" style="1" customWidth="1"/>
    <col min="17" max="19" width="16.83203125" style="1" customWidth="1"/>
    <col min="20" max="20" width="11.1640625" style="1"/>
    <col min="21" max="21" width="14.83203125" style="1" customWidth="1"/>
    <col min="22" max="22" width="21.33203125" style="1" customWidth="1"/>
    <col min="23" max="23" width="20.33203125" style="1" customWidth="1"/>
    <col min="24" max="24" width="15.83203125" style="1" customWidth="1"/>
    <col min="25" max="25" width="15.1640625" style="1" customWidth="1"/>
    <col min="26" max="26" width="12.6640625" style="1" customWidth="1"/>
    <col min="27" max="16384" width="11.1640625" style="1"/>
  </cols>
  <sheetData>
    <row r="1" spans="1:32" s="4" customFormat="1" ht="6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9</v>
      </c>
      <c r="G1" s="4" t="s">
        <v>10</v>
      </c>
      <c r="H1" s="4" t="s">
        <v>27</v>
      </c>
      <c r="I1" s="5" t="s">
        <v>30</v>
      </c>
      <c r="J1" s="5" t="s">
        <v>29</v>
      </c>
      <c r="K1" s="4" t="s">
        <v>28</v>
      </c>
      <c r="L1" s="5" t="s">
        <v>11</v>
      </c>
      <c r="M1" s="4" t="s">
        <v>12</v>
      </c>
      <c r="N1" s="4" t="s">
        <v>17</v>
      </c>
      <c r="O1" s="9" t="s">
        <v>32</v>
      </c>
      <c r="P1" s="4" t="s">
        <v>31</v>
      </c>
      <c r="Q1" s="4" t="s">
        <v>33</v>
      </c>
      <c r="R1" s="4" t="s">
        <v>30</v>
      </c>
      <c r="S1" s="9" t="s">
        <v>34</v>
      </c>
      <c r="T1" s="4" t="s">
        <v>35</v>
      </c>
      <c r="U1" s="4" t="s">
        <v>36</v>
      </c>
      <c r="V1" s="4" t="s">
        <v>37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18</v>
      </c>
      <c r="AB1" s="4" t="s">
        <v>19</v>
      </c>
    </row>
    <row r="2" spans="1:32" x14ac:dyDescent="0.2">
      <c r="A2" s="1" t="s">
        <v>40</v>
      </c>
      <c r="B2" s="1" t="s">
        <v>48</v>
      </c>
      <c r="C2" s="24" t="s">
        <v>49</v>
      </c>
      <c r="D2" s="1" t="s">
        <v>57</v>
      </c>
      <c r="E2" s="1" t="s">
        <v>5</v>
      </c>
      <c r="F2" s="2">
        <v>16.02</v>
      </c>
      <c r="G2" s="1">
        <v>16</v>
      </c>
      <c r="H2" s="1">
        <v>555.41999999999996</v>
      </c>
      <c r="I2" s="2">
        <v>12</v>
      </c>
      <c r="J2" s="2">
        <f>I2*H2</f>
        <v>6665.0399999999991</v>
      </c>
      <c r="K2" s="2">
        <f>(J2*40)/1000</f>
        <v>266.60159999999996</v>
      </c>
      <c r="L2" s="2">
        <f>(0.25)*K2</f>
        <v>66.650399999999991</v>
      </c>
      <c r="M2" s="1">
        <v>16</v>
      </c>
      <c r="N2" s="1">
        <v>348</v>
      </c>
      <c r="O2" s="1">
        <v>2461.29</v>
      </c>
      <c r="P2" s="1">
        <v>11590.8</v>
      </c>
      <c r="Q2" s="2">
        <f>30.03</f>
        <v>30.03</v>
      </c>
      <c r="R2" s="25">
        <v>6</v>
      </c>
      <c r="S2" s="1">
        <f>R2*O2</f>
        <v>14767.74</v>
      </c>
      <c r="T2" s="1">
        <f>R2*P2</f>
        <v>69544.799999999988</v>
      </c>
      <c r="U2" s="1">
        <f>R2*Q2</f>
        <v>180.18</v>
      </c>
      <c r="V2" s="1">
        <f>(U2/(U2+S2)*100)</f>
        <v>1.2053850970569819</v>
      </c>
      <c r="W2" s="26" t="s">
        <v>64</v>
      </c>
      <c r="X2" s="27" t="s">
        <v>65</v>
      </c>
      <c r="Y2" s="26" t="s">
        <v>66</v>
      </c>
      <c r="Z2" s="26" t="s">
        <v>67</v>
      </c>
      <c r="AA2" s="1">
        <v>100</v>
      </c>
      <c r="AB2" s="1">
        <f>(AA2/100)*60000*5000</f>
        <v>300000000</v>
      </c>
      <c r="AE2" s="24"/>
      <c r="AF2" s="24"/>
    </row>
    <row r="3" spans="1:32" x14ac:dyDescent="0.2">
      <c r="A3" s="1" t="s">
        <v>41</v>
      </c>
      <c r="B3" s="1" t="s">
        <v>48</v>
      </c>
      <c r="C3" s="24" t="s">
        <v>50</v>
      </c>
      <c r="D3" s="1" t="s">
        <v>57</v>
      </c>
      <c r="E3" s="1" t="s">
        <v>6</v>
      </c>
      <c r="F3" s="2">
        <v>15.98</v>
      </c>
      <c r="G3" s="1">
        <v>16</v>
      </c>
      <c r="H3" s="1">
        <v>848.5</v>
      </c>
      <c r="I3" s="2">
        <v>12</v>
      </c>
      <c r="J3" s="2">
        <f t="shared" ref="J3:J8" si="0">I3*H3</f>
        <v>10182</v>
      </c>
      <c r="K3" s="2">
        <f>(J3*40)/1000</f>
        <v>407.28</v>
      </c>
      <c r="L3" s="2">
        <f t="shared" ref="L3:L9" si="1">(0.25)*K3</f>
        <v>101.82</v>
      </c>
      <c r="M3" s="1">
        <v>16</v>
      </c>
      <c r="N3" s="1">
        <v>384</v>
      </c>
      <c r="O3" s="1">
        <v>2273.75</v>
      </c>
      <c r="P3" s="1">
        <v>10017.799999999999</v>
      </c>
      <c r="Q3" s="2">
        <v>24.12</v>
      </c>
      <c r="R3" s="25">
        <v>10</v>
      </c>
      <c r="S3" s="1">
        <f t="shared" ref="S3:S9" si="2">R3*O3</f>
        <v>22737.5</v>
      </c>
      <c r="T3" s="1">
        <f t="shared" ref="T3:T9" si="3">R3*P3</f>
        <v>100178</v>
      </c>
      <c r="U3" s="1">
        <f t="shared" ref="U3:U9" si="4">R3*Q3</f>
        <v>241.20000000000002</v>
      </c>
      <c r="V3" s="1">
        <f t="shared" ref="V3:V9" si="5">(U3/(U3+S3)*100)</f>
        <v>1.049667735772694</v>
      </c>
      <c r="W3" s="1" t="s">
        <v>68</v>
      </c>
      <c r="X3" s="14" t="s">
        <v>69</v>
      </c>
      <c r="Y3" s="1" t="s">
        <v>70</v>
      </c>
      <c r="Z3" s="1" t="s">
        <v>71</v>
      </c>
      <c r="AA3" s="1">
        <v>75</v>
      </c>
      <c r="AB3" s="1">
        <f>(AA3/100)*60000*5000</f>
        <v>225000000</v>
      </c>
      <c r="AE3" s="24"/>
      <c r="AF3" s="24"/>
    </row>
    <row r="4" spans="1:32" x14ac:dyDescent="0.2">
      <c r="A4" s="1" t="s">
        <v>42</v>
      </c>
      <c r="B4" s="1" t="s">
        <v>48</v>
      </c>
      <c r="C4" s="24" t="s">
        <v>51</v>
      </c>
      <c r="D4" s="1" t="s">
        <v>57</v>
      </c>
      <c r="E4" s="1" t="s">
        <v>7</v>
      </c>
      <c r="F4" s="2">
        <v>16.100000000000001</v>
      </c>
      <c r="G4" s="1">
        <v>16</v>
      </c>
      <c r="H4" s="1">
        <v>779.68</v>
      </c>
      <c r="I4" s="2">
        <v>12</v>
      </c>
      <c r="J4" s="2">
        <f t="shared" si="0"/>
        <v>9356.16</v>
      </c>
      <c r="K4" s="2">
        <f t="shared" ref="K4:K9" si="6">(J4*40)/1000</f>
        <v>374.24640000000005</v>
      </c>
      <c r="L4" s="2">
        <f t="shared" si="1"/>
        <v>93.561600000000013</v>
      </c>
      <c r="M4" s="1">
        <v>16</v>
      </c>
      <c r="N4" s="1">
        <v>418</v>
      </c>
      <c r="O4" s="1">
        <v>1990.62</v>
      </c>
      <c r="P4" s="1">
        <v>7551.8</v>
      </c>
      <c r="Q4" s="2">
        <f>18.89+8.31</f>
        <v>27.200000000000003</v>
      </c>
      <c r="R4" s="25">
        <v>6</v>
      </c>
      <c r="S4" s="1">
        <f t="shared" si="2"/>
        <v>11943.72</v>
      </c>
      <c r="T4" s="1">
        <f t="shared" si="3"/>
        <v>45310.8</v>
      </c>
      <c r="U4" s="1">
        <f t="shared" si="4"/>
        <v>163.20000000000002</v>
      </c>
      <c r="V4" s="1">
        <f t="shared" si="5"/>
        <v>1.347989414318423</v>
      </c>
      <c r="W4" s="28" t="s">
        <v>76</v>
      </c>
      <c r="X4" s="29" t="s">
        <v>77</v>
      </c>
      <c r="Y4" s="29" t="s">
        <v>78</v>
      </c>
      <c r="Z4" s="29" t="s">
        <v>79</v>
      </c>
      <c r="AA4" s="1">
        <v>90</v>
      </c>
      <c r="AB4" s="1">
        <f>(AA4/100)*60000*5000</f>
        <v>270000000</v>
      </c>
      <c r="AE4" s="24"/>
      <c r="AF4" s="24"/>
    </row>
    <row r="5" spans="1:32" x14ac:dyDescent="0.2">
      <c r="A5" s="1" t="s">
        <v>43</v>
      </c>
      <c r="B5" s="1" t="s">
        <v>48</v>
      </c>
      <c r="C5" s="1" t="s">
        <v>52</v>
      </c>
      <c r="D5" s="1" t="s">
        <v>57</v>
      </c>
      <c r="E5" s="1" t="s">
        <v>8</v>
      </c>
      <c r="F5" s="1">
        <v>16.2</v>
      </c>
      <c r="G5" s="1">
        <v>16</v>
      </c>
      <c r="H5" s="1">
        <v>720.96</v>
      </c>
      <c r="I5" s="2">
        <v>10</v>
      </c>
      <c r="J5" s="2">
        <f t="shared" si="0"/>
        <v>7209.6</v>
      </c>
      <c r="K5" s="2">
        <f t="shared" si="6"/>
        <v>288.38400000000001</v>
      </c>
      <c r="L5" s="2">
        <f t="shared" si="1"/>
        <v>72.096000000000004</v>
      </c>
      <c r="M5" s="1">
        <v>16</v>
      </c>
      <c r="N5" s="1">
        <v>448</v>
      </c>
      <c r="O5" s="1">
        <v>1261.8499999999999</v>
      </c>
      <c r="P5" s="23">
        <v>4438.3</v>
      </c>
      <c r="Q5" s="1">
        <v>0</v>
      </c>
      <c r="R5" s="1">
        <v>3</v>
      </c>
      <c r="S5" s="1">
        <f t="shared" si="2"/>
        <v>3785.5499999999997</v>
      </c>
      <c r="T5" s="1">
        <f t="shared" si="3"/>
        <v>13314.900000000001</v>
      </c>
      <c r="U5" s="1">
        <f t="shared" si="4"/>
        <v>0</v>
      </c>
      <c r="V5" s="1">
        <f t="shared" si="5"/>
        <v>0</v>
      </c>
      <c r="W5" s="1" t="s">
        <v>80</v>
      </c>
      <c r="X5" s="6" t="s">
        <v>81</v>
      </c>
      <c r="Y5" s="6" t="s">
        <v>82</v>
      </c>
      <c r="Z5" s="6" t="s">
        <v>83</v>
      </c>
      <c r="AA5" s="1">
        <v>80</v>
      </c>
      <c r="AB5" s="1">
        <f t="shared" ref="AB5:AB6" si="7">(AA5/100)*60000*5000</f>
        <v>240000000</v>
      </c>
    </row>
    <row r="6" spans="1:32" x14ac:dyDescent="0.2">
      <c r="A6" s="1" t="s">
        <v>44</v>
      </c>
      <c r="B6" s="1" t="s">
        <v>48</v>
      </c>
      <c r="C6" s="1" t="s">
        <v>53</v>
      </c>
      <c r="D6" s="1" t="s">
        <v>58</v>
      </c>
      <c r="E6" s="1" t="s">
        <v>5</v>
      </c>
      <c r="F6" s="1">
        <v>18.34</v>
      </c>
      <c r="G6" s="1">
        <v>18</v>
      </c>
      <c r="H6" s="1">
        <v>1765.57</v>
      </c>
      <c r="I6" s="2">
        <v>4</v>
      </c>
      <c r="J6" s="2">
        <f t="shared" si="0"/>
        <v>7062.28</v>
      </c>
      <c r="K6" s="2">
        <f t="shared" si="6"/>
        <v>282.49119999999999</v>
      </c>
      <c r="L6" s="2">
        <f t="shared" si="1"/>
        <v>70.622799999999998</v>
      </c>
      <c r="M6" s="1">
        <v>16</v>
      </c>
      <c r="N6" s="1">
        <v>456</v>
      </c>
      <c r="O6" s="1">
        <v>1313.17</v>
      </c>
      <c r="P6" s="1">
        <v>4563.2</v>
      </c>
      <c r="Q6" s="1">
        <v>0</v>
      </c>
      <c r="R6" s="1">
        <v>5</v>
      </c>
      <c r="S6" s="1">
        <f t="shared" si="2"/>
        <v>6565.85</v>
      </c>
      <c r="T6" s="1">
        <f t="shared" si="3"/>
        <v>22816</v>
      </c>
      <c r="U6" s="1">
        <f t="shared" si="4"/>
        <v>0</v>
      </c>
      <c r="V6" s="1">
        <f t="shared" si="5"/>
        <v>0</v>
      </c>
      <c r="W6" s="1" t="s">
        <v>84</v>
      </c>
      <c r="X6" s="6" t="s">
        <v>85</v>
      </c>
      <c r="Y6" s="6" t="s">
        <v>86</v>
      </c>
      <c r="Z6" s="6" t="s">
        <v>87</v>
      </c>
      <c r="AA6" s="1">
        <v>90</v>
      </c>
      <c r="AB6" s="1">
        <f t="shared" si="7"/>
        <v>270000000</v>
      </c>
    </row>
    <row r="7" spans="1:32" x14ac:dyDescent="0.2">
      <c r="A7" s="1" t="s">
        <v>45</v>
      </c>
      <c r="B7" s="1" t="s">
        <v>48</v>
      </c>
      <c r="C7" s="1" t="s">
        <v>54</v>
      </c>
      <c r="D7" s="1" t="s">
        <v>58</v>
      </c>
      <c r="E7" s="1" t="s">
        <v>6</v>
      </c>
      <c r="F7" s="1">
        <v>17.48</v>
      </c>
      <c r="G7" s="1">
        <v>17</v>
      </c>
      <c r="H7" s="1">
        <v>1594.71</v>
      </c>
      <c r="I7" s="2">
        <v>3</v>
      </c>
      <c r="J7" s="2">
        <f>I7*H7</f>
        <v>4784.13</v>
      </c>
      <c r="K7" s="2">
        <f>(J7*40)/1000</f>
        <v>191.36520000000002</v>
      </c>
      <c r="L7" s="2">
        <f t="shared" si="1"/>
        <v>47.841300000000004</v>
      </c>
      <c r="M7" s="1">
        <v>17</v>
      </c>
      <c r="N7" s="1">
        <v>355</v>
      </c>
      <c r="O7" s="1">
        <v>2101.79</v>
      </c>
      <c r="P7" s="1">
        <v>9933.5</v>
      </c>
      <c r="Q7" s="1">
        <f>18.36+14.95</f>
        <v>33.31</v>
      </c>
      <c r="R7" s="1">
        <v>19</v>
      </c>
      <c r="S7" s="1">
        <f t="shared" si="2"/>
        <v>39934.01</v>
      </c>
      <c r="T7" s="1">
        <f t="shared" si="3"/>
        <v>188736.5</v>
      </c>
      <c r="U7" s="1">
        <f t="shared" si="4"/>
        <v>632.8900000000001</v>
      </c>
      <c r="V7" s="1">
        <f t="shared" si="5"/>
        <v>1.5601142803615757</v>
      </c>
      <c r="W7" s="1" t="s">
        <v>72</v>
      </c>
      <c r="X7" s="6" t="s">
        <v>73</v>
      </c>
      <c r="Y7" s="6" t="s">
        <v>74</v>
      </c>
      <c r="Z7" s="6" t="s">
        <v>75</v>
      </c>
      <c r="AA7" s="1">
        <v>90</v>
      </c>
      <c r="AB7" s="1">
        <f>(AA7/100)*60000*5000</f>
        <v>270000000</v>
      </c>
    </row>
    <row r="8" spans="1:32" ht="17" x14ac:dyDescent="0.2">
      <c r="A8" s="1" t="s">
        <v>46</v>
      </c>
      <c r="B8" s="30" t="s">
        <v>48</v>
      </c>
      <c r="C8" s="30" t="s">
        <v>55</v>
      </c>
      <c r="D8" s="1" t="s">
        <v>58</v>
      </c>
      <c r="E8" s="1" t="s">
        <v>7</v>
      </c>
      <c r="F8" s="30">
        <v>17.32</v>
      </c>
      <c r="G8" s="30">
        <v>17</v>
      </c>
      <c r="H8" s="30">
        <v>1491.83</v>
      </c>
      <c r="I8" s="31">
        <v>4</v>
      </c>
      <c r="J8" s="2">
        <f t="shared" si="0"/>
        <v>5967.32</v>
      </c>
      <c r="K8" s="2">
        <f t="shared" si="6"/>
        <v>238.69279999999998</v>
      </c>
      <c r="L8" s="2">
        <f t="shared" si="1"/>
        <v>59.673199999999994</v>
      </c>
      <c r="M8" s="30">
        <v>16</v>
      </c>
      <c r="N8" s="30">
        <v>407</v>
      </c>
      <c r="O8" s="1">
        <v>2177.27</v>
      </c>
      <c r="P8" s="1">
        <v>8443.6</v>
      </c>
      <c r="Q8" s="1">
        <v>0</v>
      </c>
      <c r="R8" s="30">
        <v>3</v>
      </c>
      <c r="S8" s="1">
        <f t="shared" si="2"/>
        <v>6531.8099999999995</v>
      </c>
      <c r="T8" s="1">
        <f t="shared" si="3"/>
        <v>25330.800000000003</v>
      </c>
      <c r="U8" s="1">
        <f t="shared" si="4"/>
        <v>0</v>
      </c>
      <c r="V8" s="1">
        <f t="shared" si="5"/>
        <v>0</v>
      </c>
      <c r="W8" s="1" t="s">
        <v>88</v>
      </c>
      <c r="X8" s="6" t="s">
        <v>89</v>
      </c>
      <c r="Y8" s="6" t="s">
        <v>90</v>
      </c>
      <c r="Z8" s="6" t="s">
        <v>91</v>
      </c>
      <c r="AA8" s="30">
        <v>95</v>
      </c>
      <c r="AB8" s="1">
        <f>(AA8/100)*60000*5000</f>
        <v>285000000</v>
      </c>
    </row>
    <row r="9" spans="1:32" x14ac:dyDescent="0.2">
      <c r="A9" s="1" t="s">
        <v>47</v>
      </c>
      <c r="B9" s="1" t="s">
        <v>48</v>
      </c>
      <c r="C9" s="1" t="s">
        <v>56</v>
      </c>
      <c r="D9" s="1" t="s">
        <v>58</v>
      </c>
      <c r="E9" s="1" t="s">
        <v>8</v>
      </c>
      <c r="F9" s="1">
        <v>16.8</v>
      </c>
      <c r="G9" s="1">
        <v>17</v>
      </c>
      <c r="H9" s="1">
        <v>1019.05</v>
      </c>
      <c r="I9" s="2">
        <v>8</v>
      </c>
      <c r="J9" s="2">
        <f>I9*H9</f>
        <v>8152.4</v>
      </c>
      <c r="K9" s="2">
        <f t="shared" si="6"/>
        <v>326.096</v>
      </c>
      <c r="L9" s="2">
        <f t="shared" si="1"/>
        <v>81.524000000000001</v>
      </c>
      <c r="M9" s="1">
        <v>16</v>
      </c>
      <c r="N9" s="1">
        <v>433</v>
      </c>
      <c r="O9" s="1">
        <v>1630.68</v>
      </c>
      <c r="P9" s="1">
        <v>6100.1</v>
      </c>
      <c r="Q9" s="1">
        <v>0</v>
      </c>
      <c r="R9" s="1">
        <v>8</v>
      </c>
      <c r="S9" s="1">
        <f t="shared" si="2"/>
        <v>13045.44</v>
      </c>
      <c r="T9" s="1">
        <f t="shared" si="3"/>
        <v>48800.800000000003</v>
      </c>
      <c r="U9" s="1">
        <f t="shared" si="4"/>
        <v>0</v>
      </c>
      <c r="V9" s="1">
        <f t="shared" si="5"/>
        <v>0</v>
      </c>
      <c r="W9" s="1" t="s">
        <v>92</v>
      </c>
      <c r="X9" s="6" t="s">
        <v>93</v>
      </c>
      <c r="Y9" s="6" t="s">
        <v>94</v>
      </c>
      <c r="Z9" s="6" t="s">
        <v>95</v>
      </c>
      <c r="AA9" s="1">
        <v>85</v>
      </c>
      <c r="AB9" s="1">
        <f>(AA9/100)*60000*5000</f>
        <v>255000000</v>
      </c>
    </row>
    <row r="12" spans="1:32" x14ac:dyDescent="0.2">
      <c r="B12" s="32" t="s">
        <v>40</v>
      </c>
      <c r="C12" s="33"/>
      <c r="D12" s="32" t="s">
        <v>41</v>
      </c>
      <c r="E12" s="34"/>
      <c r="F12" s="33"/>
      <c r="G12" s="32" t="s">
        <v>42</v>
      </c>
      <c r="H12" s="33"/>
      <c r="I12" s="32" t="s">
        <v>43</v>
      </c>
      <c r="J12" s="33"/>
    </row>
    <row r="24" spans="2:10" x14ac:dyDescent="0.2">
      <c r="B24" s="32" t="s">
        <v>44</v>
      </c>
      <c r="C24" s="33"/>
      <c r="D24" s="32" t="s">
        <v>45</v>
      </c>
      <c r="E24" s="34"/>
      <c r="F24" s="33"/>
      <c r="G24" s="32" t="s">
        <v>46</v>
      </c>
      <c r="H24" s="33"/>
      <c r="I24" s="32" t="s">
        <v>47</v>
      </c>
      <c r="J24" s="33"/>
    </row>
    <row r="152" ht="17" customHeight="1" x14ac:dyDescent="0.2"/>
  </sheetData>
  <mergeCells count="8">
    <mergeCell ref="B12:C12"/>
    <mergeCell ref="D12:F12"/>
    <mergeCell ref="G12:H12"/>
    <mergeCell ref="I12:J12"/>
    <mergeCell ref="B24:C24"/>
    <mergeCell ref="D24:F24"/>
    <mergeCell ref="G24:H24"/>
    <mergeCell ref="I24:J24"/>
  </mergeCells>
  <phoneticPr fontId="9" type="noConversion"/>
  <pageMargins left="0.75" right="0.75" top="1" bottom="1" header="0.5" footer="0.5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zoomScale="55" zoomScaleNormal="55" workbookViewId="0">
      <selection activeCell="H35" sqref="H35:H36"/>
    </sheetView>
  </sheetViews>
  <sheetFormatPr baseColWidth="10" defaultColWidth="11.1640625" defaultRowHeight="16" x14ac:dyDescent="0.2"/>
  <cols>
    <col min="1" max="1" width="17.1640625" bestFit="1" customWidth="1"/>
    <col min="2" max="2" width="146" bestFit="1" customWidth="1"/>
    <col min="4" max="4" width="34" customWidth="1"/>
  </cols>
  <sheetData>
    <row r="1" spans="1:4" s="3" customFormat="1" ht="17" x14ac:dyDescent="0.2">
      <c r="A1" s="7" t="s">
        <v>20</v>
      </c>
      <c r="B1" s="7" t="s">
        <v>21</v>
      </c>
      <c r="C1" s="7" t="s">
        <v>22</v>
      </c>
      <c r="D1" s="8" t="s">
        <v>23</v>
      </c>
    </row>
    <row r="2" spans="1:4" x14ac:dyDescent="0.2">
      <c r="A2" s="1" t="s">
        <v>7</v>
      </c>
      <c r="B2" s="1" t="s">
        <v>40</v>
      </c>
      <c r="C2" s="2">
        <v>16.02</v>
      </c>
      <c r="D2" s="1" t="s">
        <v>26</v>
      </c>
    </row>
    <row r="3" spans="1:4" x14ac:dyDescent="0.2">
      <c r="A3" s="1" t="s">
        <v>59</v>
      </c>
      <c r="B3" s="1" t="s">
        <v>41</v>
      </c>
      <c r="C3" s="2">
        <v>15.98</v>
      </c>
      <c r="D3" s="1" t="s">
        <v>26</v>
      </c>
    </row>
    <row r="4" spans="1:4" x14ac:dyDescent="0.2">
      <c r="A4" s="1" t="s">
        <v>60</v>
      </c>
      <c r="B4" s="1" t="s">
        <v>42</v>
      </c>
      <c r="C4" s="2">
        <v>16.100000000000001</v>
      </c>
      <c r="D4" s="1" t="s">
        <v>26</v>
      </c>
    </row>
    <row r="5" spans="1:4" x14ac:dyDescent="0.2">
      <c r="A5" s="1" t="s">
        <v>61</v>
      </c>
      <c r="B5" s="1" t="s">
        <v>43</v>
      </c>
      <c r="C5" s="1">
        <v>16.2</v>
      </c>
      <c r="D5" s="1" t="s">
        <v>26</v>
      </c>
    </row>
    <row r="6" spans="1:4" x14ac:dyDescent="0.2">
      <c r="A6" s="1" t="s">
        <v>62</v>
      </c>
      <c r="B6" s="1" t="s">
        <v>25</v>
      </c>
      <c r="C6" s="1" t="s">
        <v>24</v>
      </c>
      <c r="D6" s="1"/>
    </row>
    <row r="38" spans="1:3" x14ac:dyDescent="0.2">
      <c r="B38" s="6"/>
    </row>
    <row r="39" spans="1:3" x14ac:dyDescent="0.2">
      <c r="B39" s="6"/>
    </row>
    <row r="40" spans="1:3" x14ac:dyDescent="0.2">
      <c r="B40" s="6"/>
    </row>
    <row r="41" spans="1:3" x14ac:dyDescent="0.2">
      <c r="B41" s="6"/>
    </row>
    <row r="42" spans="1:3" x14ac:dyDescent="0.2">
      <c r="A42" s="1" t="s">
        <v>7</v>
      </c>
      <c r="B42" s="1" t="s">
        <v>44</v>
      </c>
      <c r="C42" s="14">
        <v>18.34</v>
      </c>
    </row>
    <row r="43" spans="1:3" x14ac:dyDescent="0.2">
      <c r="A43" s="1" t="s">
        <v>59</v>
      </c>
      <c r="B43" s="13" t="s">
        <v>45</v>
      </c>
      <c r="C43" s="1">
        <v>17.48</v>
      </c>
    </row>
    <row r="44" spans="1:3" x14ac:dyDescent="0.2">
      <c r="A44" s="1" t="s">
        <v>60</v>
      </c>
      <c r="B44" s="1" t="s">
        <v>46</v>
      </c>
      <c r="C44" s="12">
        <v>17.32</v>
      </c>
    </row>
    <row r="45" spans="1:3" x14ac:dyDescent="0.2">
      <c r="A45" s="1" t="s">
        <v>61</v>
      </c>
      <c r="B45" s="1" t="s">
        <v>47</v>
      </c>
      <c r="C45" s="1">
        <v>16.8</v>
      </c>
    </row>
    <row r="46" spans="1:3" x14ac:dyDescent="0.2">
      <c r="A46" s="1" t="s">
        <v>62</v>
      </c>
      <c r="B46" s="6" t="s">
        <v>63</v>
      </c>
      <c r="C46" t="s">
        <v>24</v>
      </c>
    </row>
    <row r="70" spans="4:4" x14ac:dyDescent="0.2">
      <c r="D70">
        <v>3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N3:X31"/>
  <sheetViews>
    <sheetView topLeftCell="G1" zoomScaleNormal="118" workbookViewId="0">
      <selection activeCell="P48" sqref="P48"/>
    </sheetView>
  </sheetViews>
  <sheetFormatPr baseColWidth="10" defaultColWidth="11.1640625" defaultRowHeight="16" x14ac:dyDescent="0.2"/>
  <cols>
    <col min="13" max="13" width="8.83203125" customWidth="1"/>
    <col min="14" max="14" width="35.1640625" customWidth="1"/>
    <col min="20" max="20" width="16.33203125" customWidth="1"/>
  </cols>
  <sheetData>
    <row r="3" spans="14:24" x14ac:dyDescent="0.2">
      <c r="N3" s="15"/>
      <c r="O3" s="15"/>
      <c r="P3" s="15"/>
      <c r="Q3" s="15"/>
      <c r="R3" s="15"/>
      <c r="S3" s="15"/>
      <c r="T3" s="15"/>
      <c r="U3" s="16"/>
      <c r="V3" s="17"/>
      <c r="W3" s="17"/>
      <c r="X3" s="16"/>
    </row>
    <row r="4" spans="14:24" x14ac:dyDescent="0.2">
      <c r="N4" s="18"/>
      <c r="O4" s="18"/>
      <c r="P4" s="18"/>
      <c r="Q4" s="18"/>
      <c r="R4" s="18"/>
      <c r="S4" s="19"/>
      <c r="T4" s="18"/>
      <c r="U4" s="18"/>
      <c r="V4" s="19"/>
      <c r="W4" s="19"/>
      <c r="X4" s="19"/>
    </row>
    <row r="5" spans="14:24" x14ac:dyDescent="0.2">
      <c r="N5" s="6"/>
      <c r="O5" s="6"/>
      <c r="P5" s="20"/>
      <c r="Q5" s="6"/>
      <c r="R5" s="6"/>
      <c r="S5" s="21"/>
      <c r="T5" s="6"/>
    </row>
    <row r="6" spans="14:24" x14ac:dyDescent="0.2">
      <c r="N6" s="6"/>
      <c r="O6" s="6"/>
      <c r="P6" s="20"/>
      <c r="Q6" s="6"/>
      <c r="R6" s="6"/>
      <c r="S6" s="21"/>
      <c r="T6" s="6"/>
    </row>
    <row r="7" spans="14:24" x14ac:dyDescent="0.2">
      <c r="N7" s="6"/>
      <c r="O7" s="6"/>
      <c r="P7" s="20"/>
      <c r="Q7" s="6"/>
      <c r="R7" s="6"/>
      <c r="S7" s="21"/>
      <c r="T7" s="6"/>
    </row>
    <row r="11" spans="14:24" x14ac:dyDescent="0.2">
      <c r="N11" s="22"/>
    </row>
    <row r="28" spans="21:21" x14ac:dyDescent="0.2">
      <c r="U28" s="6"/>
    </row>
    <row r="29" spans="21:21" x14ac:dyDescent="0.2">
      <c r="U29" s="6"/>
    </row>
    <row r="30" spans="21:21" x14ac:dyDescent="0.2">
      <c r="U30" s="6"/>
    </row>
    <row r="31" spans="21:21" x14ac:dyDescent="0.2">
      <c r="U31" s="6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1A6-084A-884D-A0A5-4431E3FDDF37}">
  <dimension ref="B5:B8"/>
  <sheetViews>
    <sheetView zoomScale="50" zoomScaleNormal="96" workbookViewId="0">
      <selection activeCell="V50" sqref="V50"/>
    </sheetView>
  </sheetViews>
  <sheetFormatPr baseColWidth="10" defaultColWidth="11.1640625" defaultRowHeight="16" x14ac:dyDescent="0.2"/>
  <cols>
    <col min="2" max="2" width="19.33203125" bestFit="1" customWidth="1"/>
  </cols>
  <sheetData>
    <row r="5" spans="2:2" x14ac:dyDescent="0.2">
      <c r="B5" s="6"/>
    </row>
    <row r="6" spans="2:2" x14ac:dyDescent="0.2">
      <c r="B6" s="6"/>
    </row>
    <row r="7" spans="2:2" x14ac:dyDescent="0.2">
      <c r="B7" s="6"/>
    </row>
    <row r="8" spans="2:2" x14ac:dyDescent="0.2">
      <c r="B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Summary</vt:lpstr>
      <vt:lpstr>qPCR</vt:lpstr>
      <vt:lpstr>cDNA Agilent</vt:lpstr>
      <vt:lpstr>Lib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Maynard</dc:creator>
  <cp:lastModifiedBy>Ryan Miller</cp:lastModifiedBy>
  <cp:lastPrinted>2021-11-03T13:38:35Z</cp:lastPrinted>
  <dcterms:created xsi:type="dcterms:W3CDTF">2020-07-21T18:20:54Z</dcterms:created>
  <dcterms:modified xsi:type="dcterms:W3CDTF">2025-01-13T16:55:12Z</dcterms:modified>
</cp:coreProperties>
</file>