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ar/folders/h7/32q988ts46nf0kdx_s4kpmx80000gn/T/ch.sudo.cyberduck/7b024307-bfa4-4925-b909-d31cd642bbf6/dcs04/lieber/lcolladotor/spatialHPC_LIBD4035/spatial_hpc/raw-data/sample_info/"/>
    </mc:Choice>
  </mc:AlternateContent>
  <xr:revisionPtr revIDLastSave="0" documentId="13_ncr:1_{985DF207-F835-C841-91F6-811544C82093}" xr6:coauthVersionLast="47" xr6:coauthVersionMax="47" xr10:uidLastSave="{00000000-0000-0000-0000-000000000000}"/>
  <bookViews>
    <workbookView xWindow="0" yWindow="500" windowWidth="28460" windowHeight="14720" tabRatio="500" xr2:uid="{00000000-000D-0000-FFFF-FFFF00000000}"/>
  </bookViews>
  <sheets>
    <sheet name="Summary" sheetId="1" r:id="rId1"/>
    <sheet name="qPCR" sheetId="2" r:id="rId2"/>
    <sheet name="cDNA Agilent" sheetId="3" r:id="rId3"/>
    <sheet name="Lib Agilent" sheetId="5" r:id="rId4"/>
    <sheet name="MiSeq" sheetId="7" r:id="rId5"/>
  </sheets>
  <definedNames>
    <definedName name="_xlnm.Print_Area" localSheetId="4">MiSeq!$A$1:$F$9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7" l="1"/>
  <c r="D9" i="7" s="1"/>
  <c r="B8" i="7"/>
  <c r="D8" i="7" s="1"/>
  <c r="B7" i="7"/>
  <c r="D7" i="7" s="1"/>
  <c r="B6" i="7"/>
  <c r="D6" i="7" s="1"/>
  <c r="B5" i="7"/>
  <c r="D5" i="7" s="1"/>
  <c r="B4" i="7"/>
  <c r="B3" i="7"/>
  <c r="B2" i="7"/>
  <c r="D2" i="7" s="1"/>
  <c r="D3" i="7" l="1"/>
  <c r="E3" i="7" s="1"/>
  <c r="F3" i="7" s="1"/>
  <c r="D4" i="7"/>
  <c r="E4" i="7" s="1"/>
  <c r="F4" i="7" s="1"/>
  <c r="E5" i="7"/>
  <c r="F5" i="7" s="1"/>
  <c r="G6" i="7"/>
  <c r="H6" i="7" s="1"/>
  <c r="I6" i="7" s="1"/>
  <c r="G8" i="7"/>
  <c r="H8" i="7" s="1"/>
  <c r="I8" i="7" s="1"/>
  <c r="G7" i="7"/>
  <c r="H7" i="7" s="1"/>
  <c r="I7" i="7" s="1"/>
  <c r="E9" i="7"/>
  <c r="F9" i="7" s="1"/>
  <c r="G2" i="7"/>
  <c r="H2" i="7" s="1"/>
  <c r="I2" i="7" s="1"/>
  <c r="W3" i="1"/>
  <c r="W4" i="1"/>
  <c r="W5" i="1"/>
  <c r="W6" i="1"/>
  <c r="W7" i="1"/>
  <c r="W8" i="1"/>
  <c r="W9" i="1"/>
  <c r="W2" i="1"/>
  <c r="W11" i="1" s="1"/>
  <c r="K3" i="1" l="1"/>
  <c r="K4" i="1"/>
  <c r="K5" i="1"/>
  <c r="K6" i="1"/>
  <c r="L6" i="1" s="1"/>
  <c r="K7" i="1"/>
  <c r="L7" i="1" s="1"/>
  <c r="K8" i="1"/>
  <c r="L8" i="1" s="1"/>
  <c r="K9" i="1"/>
  <c r="L9" i="1" s="1"/>
  <c r="K2" i="1"/>
  <c r="V11" i="3"/>
  <c r="V10" i="3"/>
  <c r="V9" i="3"/>
  <c r="V8" i="3"/>
  <c r="Q9" i="1"/>
  <c r="Q8" i="1"/>
  <c r="Q7" i="1"/>
  <c r="Q6" i="1"/>
  <c r="V7" i="3" l="1"/>
  <c r="V6" i="3"/>
  <c r="V5" i="3"/>
  <c r="V4" i="3"/>
  <c r="L5" i="1" l="1"/>
  <c r="L4" i="1"/>
  <c r="L3" i="1"/>
  <c r="L2" i="1"/>
  <c r="Q3" i="1" l="1"/>
  <c r="Q4" i="1"/>
  <c r="Q5" i="1"/>
  <c r="Q2" i="1"/>
</calcChain>
</file>

<file path=xl/sharedStrings.xml><?xml version="1.0" encoding="utf-8"?>
<sst xmlns="http://schemas.openxmlformats.org/spreadsheetml/2006/main" count="216" uniqueCount="106">
  <si>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</si>
  <si>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</si>
  <si>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</si>
  <si>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</si>
  <si>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</si>
  <si>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</si>
  <si>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</si>
  <si>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</si>
  <si>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</si>
  <si>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</si>
  <si>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</si>
  <si>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</si>
  <si>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cDNA Input</t>
  </si>
  <si>
    <t>Total cDNA ng</t>
  </si>
  <si>
    <t>SI cycles</t>
  </si>
  <si>
    <t>A2</t>
  </si>
  <si>
    <t>A3</t>
  </si>
  <si>
    <t>A4</t>
  </si>
  <si>
    <t>index_name</t>
  </si>
  <si>
    <t>index(i7)</t>
  </si>
  <si>
    <t>index2_workflow_a(i5)</t>
  </si>
  <si>
    <t>index2_workflow_b(i5)</t>
  </si>
  <si>
    <t>A5</t>
  </si>
  <si>
    <t>Ave frag length</t>
  </si>
  <si>
    <t>Agilent [pg/ul]</t>
  </si>
  <si>
    <t>% Coverage Array</t>
  </si>
  <si>
    <t>Sample</t>
  </si>
  <si>
    <t xml:space="preserve">Est Read Pairs </t>
  </si>
  <si>
    <t>Pos</t>
  </si>
  <si>
    <t>Name</t>
  </si>
  <si>
    <t>Ct FAM</t>
  </si>
  <si>
    <t/>
  </si>
  <si>
    <t>Neg</t>
  </si>
  <si>
    <t>1v_h</t>
  </si>
  <si>
    <t>2v_h</t>
  </si>
  <si>
    <t>3v_h</t>
  </si>
  <si>
    <t>4v_h</t>
  </si>
  <si>
    <t>Dilution (1:5)</t>
  </si>
  <si>
    <t>#1 1:5</t>
  </si>
  <si>
    <t>#2 1:5</t>
  </si>
  <si>
    <t>#3 1:5</t>
  </si>
  <si>
    <t>#4 1:5</t>
  </si>
  <si>
    <t>diluted libraries 1:5 and ran</t>
  </si>
  <si>
    <t>HPC</t>
  </si>
  <si>
    <t>Br6423-O</t>
  </si>
  <si>
    <t>V10B01-085</t>
  </si>
  <si>
    <t>A1=undiluted</t>
  </si>
  <si>
    <t>B1=1:5 dilution</t>
  </si>
  <si>
    <t>C1= 1:5 dilution</t>
  </si>
  <si>
    <t>D1=1:5 dilution</t>
  </si>
  <si>
    <t>SI-TT-F12</t>
  </si>
  <si>
    <t>GAGACGCACG</t>
  </si>
  <si>
    <t>CTATGAACAT</t>
  </si>
  <si>
    <t>ATGTTCATAG</t>
  </si>
  <si>
    <t>SI-TT-G12</t>
  </si>
  <si>
    <t>CTTGCATAAA</t>
  </si>
  <si>
    <t>ATCAGGGCTT</t>
  </si>
  <si>
    <t>AAGCCCTGAT</t>
  </si>
  <si>
    <t>SI-TT-H12</t>
  </si>
  <si>
    <t>TGATGATTCA</t>
  </si>
  <si>
    <t>GTAGGAGTCG</t>
  </si>
  <si>
    <t>CGACTCCTAC</t>
  </si>
  <si>
    <t>cDNA values for B1,C1 and D1 multiplied by 5 to avoid confusion</t>
  </si>
  <si>
    <t>SI-TT-A1</t>
  </si>
  <si>
    <t>GTAACATGCG</t>
  </si>
  <si>
    <t>AGTGTTACCT</t>
  </si>
  <si>
    <t>AGGTAACACT</t>
  </si>
  <si>
    <t>Note</t>
  </si>
  <si>
    <t>cDNA was measured undiluted</t>
  </si>
  <si>
    <t>1v_scp</t>
  </si>
  <si>
    <t>Br6432-R</t>
  </si>
  <si>
    <t>V10B01-086</t>
  </si>
  <si>
    <t>SI-TT-G1</t>
  </si>
  <si>
    <t>TGTAGTCATT</t>
  </si>
  <si>
    <t>CTTGATCGTA</t>
  </si>
  <si>
    <t>TACGATCAAG</t>
  </si>
  <si>
    <t>2v_scp</t>
  </si>
  <si>
    <t>SI-TT-H1</t>
  </si>
  <si>
    <t>ACAATGTGAA</t>
  </si>
  <si>
    <t>CGTACCGTTA</t>
  </si>
  <si>
    <t>TAACGGTACG</t>
  </si>
  <si>
    <t>3v_scp</t>
  </si>
  <si>
    <t>Br2743-Y</t>
  </si>
  <si>
    <t>SI-TT-A2</t>
  </si>
  <si>
    <t>GTGGATCAAA</t>
  </si>
  <si>
    <t>GCCAACCCTG</t>
  </si>
  <si>
    <t>CAGGGTTGGC</t>
  </si>
  <si>
    <t>4v_scp</t>
  </si>
  <si>
    <t>SI-TT-D3</t>
  </si>
  <si>
    <t>CCTTCTAGAG</t>
  </si>
  <si>
    <t>AATACAACGA</t>
  </si>
  <si>
    <t>TCGTTGTATT</t>
  </si>
  <si>
    <t>Libraries for the 4th sample was remade as the bioanalyzer graph looked weird</t>
  </si>
  <si>
    <t xml:space="preserve">neg </t>
  </si>
  <si>
    <t>5v_scp</t>
  </si>
  <si>
    <t>6v_scp</t>
  </si>
  <si>
    <t>7v_scp</t>
  </si>
  <si>
    <t>8v_scp</t>
  </si>
  <si>
    <t>ng/ul to nM: [conc in ng/ul]/(660g/mol X average library size in bp)  X 10^6 = [conc in nM]</t>
  </si>
  <si>
    <t>library conc [ng/ul]</t>
  </si>
  <si>
    <t>10nM X 5ul/[conc nM]</t>
  </si>
  <si>
    <t>H2O</t>
  </si>
  <si>
    <t>10nM X 5ul</t>
  </si>
  <si>
    <t>H2O to 5ul</t>
  </si>
  <si>
    <t>make 1in2 dilution for volumes &gt;2ul</t>
  </si>
  <si>
    <t>Date imaged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</si>
</sst>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4" fillId="0" borderId="0" xfId="0" applyFont="1"/>
    <xf numFmtId="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0" fillId="0" borderId="1" xfId="0" applyFill="1" applyBorder="1" applyAlignment="1">
      <alignment wrapText="1"/>
    </xf>
    <xf numFmtId="2" fontId="0" fillId="0" borderId="1" xfId="0" applyNumberFormat="1" applyBorder="1"/>
    <xf numFmtId="14" fontId="0" fillId="0" borderId="1" xfId="0" applyNumberFormat="1" applyBorder="1"/>
    <xf numFmtId="0" fontId="0" fillId="0" borderId="4" xfId="0" applyFont="1" applyBorder="1" applyAlignment="1">
      <alignment horizontal="center" wrapText="1"/>
    </xf>
    <xf numFmtId="14" fontId="0" fillId="0" borderId="5" xfId="0" applyNumberFormat="1" applyBorder="1"/>
    <xf numFmtId="14" fontId="0" fillId="0" borderId="6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91766</xdr:colOff>
      <xdr:row>28</xdr:row>
      <xdr:rowOff>42332</xdr:rowOff>
    </xdr:from>
    <xdr:to>
      <xdr:col>4</xdr:col>
      <xdr:colOff>757810</xdr:colOff>
      <xdr:row>43</xdr:row>
      <xdr:rowOff>21165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FD622A-704D-C747-95C4-BBFC2E5C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66" y="5905499"/>
          <a:ext cx="3142544" cy="2995083"/>
        </a:xfrm>
        <a:prstGeom prst="rect">
          <a:avLst/>
        </a:prstGeom>
      </xdr:spPr>
    </xdr:pic>
    <xdr:clientData/>
  </xdr:twoCellAnchor>
  <xdr:twoCellAnchor editAs="oneCell">
    <xdr:from>
      <xdr:col>5</xdr:col>
      <xdr:colOff>497416</xdr:colOff>
      <xdr:row>28</xdr:row>
      <xdr:rowOff>31750</xdr:rowOff>
    </xdr:from>
    <xdr:to>
      <xdr:col>9</xdr:col>
      <xdr:colOff>190216</xdr:colOff>
      <xdr:row>43</xdr:row>
      <xdr:rowOff>42334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2DD81C-2070-7747-A636-DA4C66F5B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6999" y="5894917"/>
          <a:ext cx="3164133" cy="3026834"/>
        </a:xfrm>
        <a:prstGeom prst="rect">
          <a:avLst/>
        </a:prstGeom>
      </xdr:spPr>
    </xdr:pic>
    <xdr:clientData/>
  </xdr:twoCellAnchor>
  <xdr:twoCellAnchor editAs="oneCell">
    <xdr:from>
      <xdr:col>10</xdr:col>
      <xdr:colOff>649903</xdr:colOff>
      <xdr:row>28</xdr:row>
      <xdr:rowOff>74083</xdr:rowOff>
    </xdr:from>
    <xdr:to>
      <xdr:col>13</xdr:col>
      <xdr:colOff>1164165</xdr:colOff>
      <xdr:row>43</xdr:row>
      <xdr:rowOff>63501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7DF7F3-3A2A-874D-B294-90EA5244E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60820" y="5937250"/>
          <a:ext cx="3234179" cy="3005668"/>
        </a:xfrm>
        <a:prstGeom prst="rect">
          <a:avLst/>
        </a:prstGeom>
      </xdr:spPr>
    </xdr:pic>
    <xdr:clientData/>
  </xdr:twoCellAnchor>
  <xdr:twoCellAnchor editAs="oneCell">
    <xdr:from>
      <xdr:col>14</xdr:col>
      <xdr:colOff>506014</xdr:colOff>
      <xdr:row>28</xdr:row>
      <xdr:rowOff>42333</xdr:rowOff>
    </xdr:from>
    <xdr:to>
      <xdr:col>16</xdr:col>
      <xdr:colOff>1206497</xdr:colOff>
      <xdr:row>43</xdr:row>
      <xdr:rowOff>52917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DD7239-2FD6-FA43-B61E-9DA5E5F32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17431" y="5905500"/>
          <a:ext cx="3261651" cy="30268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870574</xdr:colOff>
      <xdr:row>63</xdr:row>
      <xdr:rowOff>84183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BF2027-01D8-0644-9F90-8F76602B6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683750"/>
          <a:ext cx="3347074" cy="3301516"/>
        </a:xfrm>
        <a:prstGeom prst="rect">
          <a:avLst/>
        </a:prstGeom>
      </xdr:spPr>
    </xdr:pic>
    <xdr:clientData/>
  </xdr:twoCellAnchor>
  <xdr:twoCellAnchor editAs="oneCell">
    <xdr:from>
      <xdr:col>5</xdr:col>
      <xdr:colOff>363475</xdr:colOff>
      <xdr:row>47</xdr:row>
      <xdr:rowOff>17995</xdr:rowOff>
    </xdr:from>
    <xdr:to>
      <xdr:col>9</xdr:col>
      <xdr:colOff>137756</xdr:colOff>
      <xdr:row>63</xdr:row>
      <xdr:rowOff>34738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D0F60D6-4FC3-F74E-8FD8-55E284E2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03058" y="9701745"/>
          <a:ext cx="3245614" cy="3234076"/>
        </a:xfrm>
        <a:prstGeom prst="rect">
          <a:avLst/>
        </a:prstGeom>
      </xdr:spPr>
    </xdr:pic>
    <xdr:clientData/>
  </xdr:twoCellAnchor>
  <xdr:twoCellAnchor editAs="oneCell">
    <xdr:from>
      <xdr:col>10</xdr:col>
      <xdr:colOff>444670</xdr:colOff>
      <xdr:row>47</xdr:row>
      <xdr:rowOff>42594</xdr:rowOff>
    </xdr:from>
    <xdr:to>
      <xdr:col>13</xdr:col>
      <xdr:colOff>1043757</xdr:colOff>
      <xdr:row>63</xdr:row>
      <xdr:rowOff>63017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B4DD7E1-781E-5F47-8A91-3BCDC1072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5587" y="9726344"/>
          <a:ext cx="3319004" cy="3237756"/>
        </a:xfrm>
        <a:prstGeom prst="rect">
          <a:avLst/>
        </a:prstGeom>
      </xdr:spPr>
    </xdr:pic>
    <xdr:clientData/>
  </xdr:twoCellAnchor>
  <xdr:twoCellAnchor editAs="oneCell">
    <xdr:from>
      <xdr:col>14</xdr:col>
      <xdr:colOff>239424</xdr:colOff>
      <xdr:row>47</xdr:row>
      <xdr:rowOff>31958</xdr:rowOff>
    </xdr:from>
    <xdr:to>
      <xdr:col>16</xdr:col>
      <xdr:colOff>1042715</xdr:colOff>
      <xdr:row>63</xdr:row>
      <xdr:rowOff>34738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6AEB2F6-3707-0E43-9FCF-C96EDC5E0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50841" y="9715708"/>
          <a:ext cx="3364459" cy="3220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253999</xdr:colOff>
      <xdr:row>2</xdr:row>
      <xdr:rowOff>0</xdr:rowOff>
    </xdr:from>
    <xdr:to>
      <xdr:col>12</xdr:col>
      <xdr:colOff>184696</xdr:colOff>
      <xdr:row>36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E5F6DC-3139-9D40-9776-98E90D4B2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499" y="406400"/>
          <a:ext cx="9011197" cy="6972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11</xdr:col>
      <xdr:colOff>723900</xdr:colOff>
      <xdr:row>72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C4F42B-7385-2344-B302-54E5818F9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8331200"/>
          <a:ext cx="8978900" cy="631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47625</xdr:rowOff>
    </xdr:from>
    <xdr:to>
      <xdr:col>11</xdr:col>
      <xdr:colOff>95250</xdr:colOff>
      <xdr:row>30</xdr:row>
      <xdr:rowOff>31751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188A3-68B8-3F4E-BB40-409597749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47625"/>
          <a:ext cx="9048750" cy="6175376"/>
        </a:xfrm>
        <a:prstGeom prst="rect">
          <a:avLst/>
        </a:prstGeom>
      </xdr:spPr>
    </xdr:pic>
    <xdr:clientData/>
  </xdr:twoCellAnchor>
  <xdr:twoCellAnchor editAs="oneCell">
    <xdr:from>
      <xdr:col>12</xdr:col>
      <xdr:colOff>7125</xdr:colOff>
      <xdr:row>1</xdr:row>
      <xdr:rowOff>38874</xdr:rowOff>
    </xdr:from>
    <xdr:to>
      <xdr:col>17</xdr:col>
      <xdr:colOff>79375</xdr:colOff>
      <xdr:row>14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3D31D6-81AF-3C45-8182-C22022A07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3125" y="245249"/>
          <a:ext cx="4199750" cy="2644001"/>
        </a:xfrm>
        <a:prstGeom prst="rect">
          <a:avLst/>
        </a:prstGeom>
      </xdr:spPr>
    </xdr:pic>
    <xdr:clientData/>
  </xdr:twoCellAnchor>
  <xdr:twoCellAnchor editAs="oneCell">
    <xdr:from>
      <xdr:col>12</xdr:col>
      <xdr:colOff>14249</xdr:colOff>
      <xdr:row>15</xdr:row>
      <xdr:rowOff>188875</xdr:rowOff>
    </xdr:from>
    <xdr:to>
      <xdr:col>26</xdr:col>
      <xdr:colOff>79374</xdr:colOff>
      <xdr:row>30</xdr:row>
      <xdr:rowOff>63500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AE3EEF4-D881-B74C-B66F-4AF0AD891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20249" y="3284500"/>
          <a:ext cx="11622125" cy="2970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12</xdr:col>
      <xdr:colOff>47625</xdr:colOff>
      <xdr:row>76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7DD950-C84D-7744-A51E-7261A1A24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" y="9080500"/>
          <a:ext cx="9128125" cy="6699250"/>
        </a:xfrm>
        <a:prstGeom prst="rect">
          <a:avLst/>
        </a:prstGeom>
      </xdr:spPr>
    </xdr:pic>
    <xdr:clientData/>
  </xdr:twoCellAnchor>
  <xdr:twoCellAnchor editAs="oneCell">
    <xdr:from>
      <xdr:col>13</xdr:col>
      <xdr:colOff>70625</xdr:colOff>
      <xdr:row>44</xdr:row>
      <xdr:rowOff>31750</xdr:rowOff>
    </xdr:from>
    <xdr:to>
      <xdr:col>26</xdr:col>
      <xdr:colOff>285750</xdr:colOff>
      <xdr:row>55</xdr:row>
      <xdr:rowOff>79375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37FC8A-5A08-9340-925E-C637A5DDA9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943" b="46808"/>
        <a:stretch/>
      </xdr:blipFill>
      <xdr:spPr>
        <a:xfrm>
          <a:off x="10802125" y="9112250"/>
          <a:ext cx="10946625" cy="2317750"/>
        </a:xfrm>
        <a:prstGeom prst="rect">
          <a:avLst/>
        </a:prstGeom>
      </xdr:spPr>
    </xdr:pic>
    <xdr:clientData/>
  </xdr:twoCellAnchor>
  <xdr:twoCellAnchor editAs="oneCell">
    <xdr:from>
      <xdr:col>2</xdr:col>
      <xdr:colOff>555626</xdr:colOff>
      <xdr:row>77</xdr:row>
      <xdr:rowOff>190500</xdr:rowOff>
    </xdr:from>
    <xdr:to>
      <xdr:col>10</xdr:col>
      <xdr:colOff>358776</xdr:colOff>
      <xdr:row>103</xdr:row>
      <xdr:rowOff>196850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1B14CF-5E31-7A44-861D-8A6F6AC5B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06626" y="16081375"/>
          <a:ext cx="6407150" cy="5372100"/>
        </a:xfrm>
        <a:prstGeom prst="rect">
          <a:avLst/>
        </a:prstGeom>
      </xdr:spPr>
    </xdr:pic>
    <xdr:clientData/>
  </xdr:twoCellAnchor>
  <xdr:twoCellAnchor>
    <xdr:from>
      <xdr:col>5</xdr:col>
      <xdr:colOff>333376</xdr:colOff>
      <xdr:row>77</xdr:row>
      <xdr:rowOff>190500</xdr:rowOff>
    </xdr:from>
    <xdr:to>
      <xdr:col>6</xdr:col>
      <xdr:colOff>1</xdr:colOff>
      <xdr:row>103</xdr:row>
      <xdr:rowOff>111125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76A8E8F-D9AB-F447-AC59-F474C069E37B}"/>
            </a:ext>
          </a:extLst>
        </xdr:cNvPr>
        <xdr:cNvSpPr/>
      </xdr:nvSpPr>
      <xdr:spPr>
        <a:xfrm>
          <a:off x="4460876" y="16081375"/>
          <a:ext cx="492125" cy="5286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485776</xdr:colOff>
      <xdr:row>45</xdr:row>
      <xdr:rowOff>73025</xdr:rowOff>
    </xdr:from>
    <xdr:to>
      <xdr:col>5</xdr:col>
      <xdr:colOff>571501</xdr:colOff>
      <xdr:row>76</xdr:row>
      <xdr:rowOff>79375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6949A3E-6827-F143-B929-79CE9D185BB0}"/>
            </a:ext>
          </a:extLst>
        </xdr:cNvPr>
        <xdr:cNvSpPr/>
      </xdr:nvSpPr>
      <xdr:spPr>
        <a:xfrm>
          <a:off x="3787776" y="9359900"/>
          <a:ext cx="911225" cy="6403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79376</xdr:colOff>
      <xdr:row>56</xdr:row>
      <xdr:rowOff>63500</xdr:rowOff>
    </xdr:from>
    <xdr:to>
      <xdr:col>18</xdr:col>
      <xdr:colOff>403226</xdr:colOff>
      <xdr:row>68</xdr:row>
      <xdr:rowOff>63500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3604B67-C43C-024B-BE60-EA1977AB73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8152"/>
        <a:stretch/>
      </xdr:blipFill>
      <xdr:spPr>
        <a:xfrm>
          <a:off x="10810876" y="11620500"/>
          <a:ext cx="445135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abSelected="1" zoomScale="120" zoomScaleNormal="120" workbookViewId="0">
      <pane ySplit="1" topLeftCell="A2" activePane="bottomLeft" state="frozen"/>
      <selection pane="bottomLeft" sqref="A1:A8"/>
    </sheetView>
  </sheetViews>
  <sheetFormatPr baseColWidth="10" defaultColWidth="11.1640625" defaultRowHeight="16" x14ac:dyDescent="0.2"/>
  <cols>
    <col min="5" max="5" width="12.6640625" customWidth="1"/>
    <col min="6" max="6" width="9.33203125" customWidth="1"/>
    <col min="7" max="7" width="8.1640625" customWidth="1"/>
    <col min="8" max="8" width="14.83203125" customWidth="1"/>
    <col min="9" max="9" width="13.1640625" customWidth="1"/>
    <col min="10" max="10" width="13.1640625" style="1" customWidth="1"/>
    <col min="11" max="11" width="14" customWidth="1"/>
    <col min="14" max="17" width="16.83203125" customWidth="1"/>
    <col min="19" max="19" width="13.5" customWidth="1"/>
    <col min="20" max="20" width="19.6640625" customWidth="1"/>
    <col min="21" max="21" width="20.33203125" customWidth="1"/>
    <col min="22" max="22" width="15.83203125" customWidth="1"/>
    <col min="23" max="23" width="15.1640625" customWidth="1"/>
  </cols>
  <sheetData>
    <row r="1" spans="1:26" s="13" customFormat="1" ht="34" x14ac:dyDescent="0.2">
      <c r="A1" s="32" t="s">
        <v>105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9</v>
      </c>
      <c r="H1" s="12" t="s">
        <v>10</v>
      </c>
      <c r="I1" s="12" t="s">
        <v>11</v>
      </c>
      <c r="J1" s="21" t="s">
        <v>37</v>
      </c>
      <c r="K1" s="12" t="s">
        <v>13</v>
      </c>
      <c r="L1" s="12" t="s">
        <v>12</v>
      </c>
      <c r="M1" s="12" t="s">
        <v>14</v>
      </c>
      <c r="N1" s="12" t="s">
        <v>23</v>
      </c>
      <c r="O1" s="12" t="s">
        <v>24</v>
      </c>
      <c r="P1" s="12" t="s">
        <v>37</v>
      </c>
      <c r="Q1" s="12" t="s">
        <v>24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25</v>
      </c>
      <c r="W1" s="12" t="s">
        <v>27</v>
      </c>
      <c r="Y1" s="13" t="s">
        <v>67</v>
      </c>
    </row>
    <row r="2" spans="1:26" x14ac:dyDescent="0.2">
      <c r="A2" s="31">
        <v>44475</v>
      </c>
      <c r="B2" s="4" t="s">
        <v>33</v>
      </c>
      <c r="C2" s="4" t="s">
        <v>43</v>
      </c>
      <c r="D2" s="4" t="s">
        <v>44</v>
      </c>
      <c r="E2" s="4" t="s">
        <v>45</v>
      </c>
      <c r="F2" s="4" t="s">
        <v>5</v>
      </c>
      <c r="G2" s="5">
        <v>15.76</v>
      </c>
      <c r="H2" s="4">
        <v>16</v>
      </c>
      <c r="I2" s="4">
        <v>15217.05</v>
      </c>
      <c r="J2" s="5">
        <v>1</v>
      </c>
      <c r="K2" s="5">
        <f>(I2*J2*40)/1000</f>
        <v>608.68200000000002</v>
      </c>
      <c r="L2" s="5">
        <f>0.25*K2</f>
        <v>152.1705</v>
      </c>
      <c r="M2" s="4">
        <v>15</v>
      </c>
      <c r="N2" s="4">
        <v>411</v>
      </c>
      <c r="O2" s="4">
        <v>5398.6</v>
      </c>
      <c r="P2" s="5">
        <v>5</v>
      </c>
      <c r="Q2" s="15">
        <f>O2*P2</f>
        <v>26993</v>
      </c>
      <c r="R2" s="4" t="s">
        <v>50</v>
      </c>
      <c r="S2" s="4" t="s">
        <v>51</v>
      </c>
      <c r="T2" s="4" t="s">
        <v>52</v>
      </c>
      <c r="U2" s="4" t="s">
        <v>53</v>
      </c>
      <c r="V2" s="22">
        <v>80</v>
      </c>
      <c r="W2" s="19">
        <f>((V2/100)*5000*60000)</f>
        <v>240000000</v>
      </c>
      <c r="Y2" s="16" t="s">
        <v>46</v>
      </c>
      <c r="Z2" s="16" t="s">
        <v>68</v>
      </c>
    </row>
    <row r="3" spans="1:26" x14ac:dyDescent="0.2">
      <c r="A3" s="33">
        <v>44475</v>
      </c>
      <c r="B3" s="4" t="s">
        <v>34</v>
      </c>
      <c r="C3" s="4" t="s">
        <v>43</v>
      </c>
      <c r="D3" s="14" t="s">
        <v>44</v>
      </c>
      <c r="E3" s="4" t="s">
        <v>45</v>
      </c>
      <c r="F3" s="4" t="s">
        <v>6</v>
      </c>
      <c r="G3" s="5">
        <v>15.66</v>
      </c>
      <c r="H3" s="4">
        <v>16</v>
      </c>
      <c r="I3" s="4">
        <v>11607.8</v>
      </c>
      <c r="J3" s="5">
        <v>1</v>
      </c>
      <c r="K3" s="5">
        <f t="shared" ref="K3:K9" si="0">(I3*J3*40)/1000</f>
        <v>464.31200000000001</v>
      </c>
      <c r="L3" s="5">
        <f t="shared" ref="L3:L5" si="1">0.25*K3</f>
        <v>116.078</v>
      </c>
      <c r="M3" s="4">
        <v>16</v>
      </c>
      <c r="N3" s="4">
        <v>443</v>
      </c>
      <c r="O3" s="4">
        <v>1238.0899999999999</v>
      </c>
      <c r="P3" s="5">
        <v>5</v>
      </c>
      <c r="Q3" s="15">
        <f t="shared" ref="Q3:Q5" si="2">O3*P3</f>
        <v>6190.45</v>
      </c>
      <c r="R3" s="4" t="s">
        <v>54</v>
      </c>
      <c r="S3" s="4" t="s">
        <v>55</v>
      </c>
      <c r="T3" s="4" t="s">
        <v>56</v>
      </c>
      <c r="U3" s="4" t="s">
        <v>57</v>
      </c>
      <c r="V3" s="22">
        <v>70</v>
      </c>
      <c r="W3" s="19">
        <f t="shared" ref="W3:W9" si="3">((V3/100)*5000*60000)</f>
        <v>210000000</v>
      </c>
      <c r="Y3" s="16" t="s">
        <v>47</v>
      </c>
      <c r="Z3" s="16" t="s">
        <v>62</v>
      </c>
    </row>
    <row r="4" spans="1:26" x14ac:dyDescent="0.2">
      <c r="A4" s="33">
        <v>44475</v>
      </c>
      <c r="B4" s="4" t="s">
        <v>35</v>
      </c>
      <c r="C4" s="4" t="s">
        <v>43</v>
      </c>
      <c r="D4" s="14" t="s">
        <v>44</v>
      </c>
      <c r="E4" s="4" t="s">
        <v>45</v>
      </c>
      <c r="F4" s="4" t="s">
        <v>7</v>
      </c>
      <c r="G4" s="5">
        <v>15.51</v>
      </c>
      <c r="H4" s="4">
        <v>16</v>
      </c>
      <c r="I4" s="4">
        <v>21102.55</v>
      </c>
      <c r="J4" s="5">
        <v>1</v>
      </c>
      <c r="K4" s="5">
        <f t="shared" si="0"/>
        <v>844.10199999999998</v>
      </c>
      <c r="L4" s="5">
        <f t="shared" si="1"/>
        <v>211.02549999999999</v>
      </c>
      <c r="M4" s="4">
        <v>15</v>
      </c>
      <c r="N4" s="4">
        <v>440</v>
      </c>
      <c r="O4" s="4">
        <v>1010.97</v>
      </c>
      <c r="P4" s="5">
        <v>5</v>
      </c>
      <c r="Q4" s="15">
        <f t="shared" si="2"/>
        <v>5054.8500000000004</v>
      </c>
      <c r="R4" s="4" t="s">
        <v>58</v>
      </c>
      <c r="S4" s="4" t="s">
        <v>59</v>
      </c>
      <c r="T4" s="4" t="s">
        <v>60</v>
      </c>
      <c r="U4" s="4" t="s">
        <v>61</v>
      </c>
      <c r="V4" s="22">
        <v>90</v>
      </c>
      <c r="W4" s="19">
        <f t="shared" si="3"/>
        <v>270000000</v>
      </c>
      <c r="Y4" s="16" t="s">
        <v>48</v>
      </c>
      <c r="Z4" s="16"/>
    </row>
    <row r="5" spans="1:26" x14ac:dyDescent="0.2">
      <c r="A5" s="33">
        <v>44475</v>
      </c>
      <c r="B5" s="4" t="s">
        <v>36</v>
      </c>
      <c r="C5" s="4" t="s">
        <v>43</v>
      </c>
      <c r="D5" s="14" t="s">
        <v>44</v>
      </c>
      <c r="E5" s="4" t="s">
        <v>45</v>
      </c>
      <c r="F5" s="4" t="s">
        <v>8</v>
      </c>
      <c r="G5" s="5">
        <v>15.45</v>
      </c>
      <c r="H5" s="4">
        <v>16</v>
      </c>
      <c r="I5" s="4">
        <v>21669.599999999999</v>
      </c>
      <c r="J5" s="5">
        <v>1</v>
      </c>
      <c r="K5" s="5">
        <f t="shared" si="0"/>
        <v>866.78399999999999</v>
      </c>
      <c r="L5" s="5">
        <f t="shared" si="1"/>
        <v>216.696</v>
      </c>
      <c r="M5" s="4">
        <v>15</v>
      </c>
      <c r="N5" s="4">
        <v>409</v>
      </c>
      <c r="O5" s="4">
        <v>2220.9499999999998</v>
      </c>
      <c r="P5" s="5">
        <v>5</v>
      </c>
      <c r="Q5" s="15">
        <f t="shared" si="2"/>
        <v>11104.75</v>
      </c>
      <c r="R5" s="4" t="s">
        <v>63</v>
      </c>
      <c r="S5" s="4" t="s">
        <v>64</v>
      </c>
      <c r="T5" s="4" t="s">
        <v>65</v>
      </c>
      <c r="U5" s="4" t="s">
        <v>66</v>
      </c>
      <c r="V5" s="22">
        <v>80</v>
      </c>
      <c r="W5" s="19">
        <f t="shared" si="3"/>
        <v>240000000</v>
      </c>
      <c r="Y5" s="16" t="s">
        <v>49</v>
      </c>
      <c r="Z5" s="16"/>
    </row>
    <row r="6" spans="1:26" x14ac:dyDescent="0.2">
      <c r="A6" s="33">
        <v>44480</v>
      </c>
      <c r="B6" s="4" t="s">
        <v>94</v>
      </c>
      <c r="C6" s="4" t="s">
        <v>43</v>
      </c>
      <c r="D6" s="4" t="s">
        <v>70</v>
      </c>
      <c r="E6" s="4" t="s">
        <v>71</v>
      </c>
      <c r="F6" s="4" t="s">
        <v>5</v>
      </c>
      <c r="G6" s="5">
        <v>16.510000000000002</v>
      </c>
      <c r="H6" s="4">
        <v>17</v>
      </c>
      <c r="I6" s="4">
        <v>9346.7999999999993</v>
      </c>
      <c r="J6" s="5">
        <v>5</v>
      </c>
      <c r="K6" s="5">
        <f t="shared" si="0"/>
        <v>1869.36</v>
      </c>
      <c r="L6" s="5">
        <f>0.25*K6</f>
        <v>467.34</v>
      </c>
      <c r="M6" s="4">
        <v>16</v>
      </c>
      <c r="N6" s="4">
        <v>418</v>
      </c>
      <c r="O6" s="4">
        <v>3584.85</v>
      </c>
      <c r="P6" s="5">
        <v>5</v>
      </c>
      <c r="Q6" s="17">
        <f>O6*P6</f>
        <v>17924.25</v>
      </c>
      <c r="R6" s="4" t="s">
        <v>72</v>
      </c>
      <c r="S6" s="4" t="s">
        <v>73</v>
      </c>
      <c r="T6" s="4" t="s">
        <v>74</v>
      </c>
      <c r="U6" s="4" t="s">
        <v>75</v>
      </c>
      <c r="V6" s="18">
        <v>85</v>
      </c>
      <c r="W6" s="19">
        <f t="shared" si="3"/>
        <v>255000000</v>
      </c>
    </row>
    <row r="7" spans="1:26" x14ac:dyDescent="0.2">
      <c r="A7" s="33">
        <v>44480</v>
      </c>
      <c r="B7" s="4" t="s">
        <v>95</v>
      </c>
      <c r="C7" s="4" t="s">
        <v>43</v>
      </c>
      <c r="D7" s="14" t="s">
        <v>70</v>
      </c>
      <c r="E7" s="4" t="s">
        <v>71</v>
      </c>
      <c r="F7" s="4" t="s">
        <v>6</v>
      </c>
      <c r="G7" s="5">
        <v>16.95</v>
      </c>
      <c r="H7" s="4">
        <v>17</v>
      </c>
      <c r="I7" s="4">
        <v>8048.7</v>
      </c>
      <c r="J7" s="5">
        <v>5</v>
      </c>
      <c r="K7" s="5">
        <f t="shared" si="0"/>
        <v>1609.74</v>
      </c>
      <c r="L7" s="5">
        <f t="shared" ref="L7:L9" si="4">0.25*K7</f>
        <v>402.435</v>
      </c>
      <c r="M7" s="4">
        <v>16</v>
      </c>
      <c r="N7" s="4">
        <v>418</v>
      </c>
      <c r="O7" s="4">
        <v>2774.46</v>
      </c>
      <c r="P7" s="5">
        <v>5</v>
      </c>
      <c r="Q7" s="17">
        <f t="shared" ref="Q7:Q9" si="5">O7*P7</f>
        <v>13872.3</v>
      </c>
      <c r="R7" s="4" t="s">
        <v>77</v>
      </c>
      <c r="S7" s="4" t="s">
        <v>78</v>
      </c>
      <c r="T7" s="4" t="s">
        <v>79</v>
      </c>
      <c r="U7" s="4" t="s">
        <v>80</v>
      </c>
      <c r="V7" s="18">
        <v>65</v>
      </c>
      <c r="W7" s="19">
        <f t="shared" si="3"/>
        <v>195000000</v>
      </c>
    </row>
    <row r="8" spans="1:26" x14ac:dyDescent="0.2">
      <c r="A8" s="33">
        <v>44480</v>
      </c>
      <c r="B8" s="4" t="s">
        <v>96</v>
      </c>
      <c r="C8" s="4" t="s">
        <v>43</v>
      </c>
      <c r="D8" s="14" t="s">
        <v>82</v>
      </c>
      <c r="E8" s="4" t="s">
        <v>71</v>
      </c>
      <c r="F8" s="4" t="s">
        <v>7</v>
      </c>
      <c r="G8" s="5">
        <v>17.579999999999998</v>
      </c>
      <c r="H8" s="4">
        <v>18</v>
      </c>
      <c r="I8" s="4">
        <v>5842.9</v>
      </c>
      <c r="J8" s="5">
        <v>5</v>
      </c>
      <c r="K8" s="5">
        <f t="shared" si="0"/>
        <v>1168.58</v>
      </c>
      <c r="L8" s="5">
        <f t="shared" si="4"/>
        <v>292.14499999999998</v>
      </c>
      <c r="M8" s="4">
        <v>17</v>
      </c>
      <c r="N8" s="4">
        <v>406</v>
      </c>
      <c r="O8" s="4">
        <v>2851.82</v>
      </c>
      <c r="P8" s="5">
        <v>5</v>
      </c>
      <c r="Q8" s="17">
        <f t="shared" si="5"/>
        <v>14259.1</v>
      </c>
      <c r="R8" s="4" t="s">
        <v>83</v>
      </c>
      <c r="S8" s="4" t="s">
        <v>84</v>
      </c>
      <c r="T8" s="4" t="s">
        <v>85</v>
      </c>
      <c r="U8" s="4" t="s">
        <v>86</v>
      </c>
      <c r="V8" s="18">
        <v>50</v>
      </c>
      <c r="W8" s="19">
        <f t="shared" si="3"/>
        <v>150000000</v>
      </c>
    </row>
    <row r="9" spans="1:26" x14ac:dyDescent="0.2">
      <c r="A9" s="34">
        <v>44480</v>
      </c>
      <c r="B9" s="4" t="s">
        <v>97</v>
      </c>
      <c r="C9" s="4" t="s">
        <v>43</v>
      </c>
      <c r="D9" s="14" t="s">
        <v>82</v>
      </c>
      <c r="E9" s="4" t="s">
        <v>71</v>
      </c>
      <c r="F9" s="4" t="s">
        <v>8</v>
      </c>
      <c r="G9" s="5">
        <v>17.46</v>
      </c>
      <c r="H9" s="4">
        <v>18</v>
      </c>
      <c r="I9" s="4">
        <v>1755.6</v>
      </c>
      <c r="J9" s="5">
        <v>5</v>
      </c>
      <c r="K9" s="5">
        <f t="shared" si="0"/>
        <v>351.12</v>
      </c>
      <c r="L9" s="5">
        <f t="shared" si="4"/>
        <v>87.78</v>
      </c>
      <c r="M9" s="4">
        <v>19</v>
      </c>
      <c r="N9" s="4">
        <v>438</v>
      </c>
      <c r="O9" s="4">
        <v>1714.26</v>
      </c>
      <c r="P9" s="5">
        <v>5</v>
      </c>
      <c r="Q9" s="17">
        <f t="shared" si="5"/>
        <v>8571.2999999999993</v>
      </c>
      <c r="R9" t="s">
        <v>88</v>
      </c>
      <c r="S9" t="s">
        <v>89</v>
      </c>
      <c r="T9" t="s">
        <v>90</v>
      </c>
      <c r="U9" t="s">
        <v>91</v>
      </c>
      <c r="V9" s="18">
        <v>65</v>
      </c>
      <c r="W9" s="19">
        <f t="shared" si="3"/>
        <v>195000000</v>
      </c>
    </row>
    <row r="11" spans="1:26" x14ac:dyDescent="0.2">
      <c r="W11">
        <f>SUM(W2:W9)</f>
        <v>1755000000</v>
      </c>
    </row>
    <row r="28" spans="2:15" x14ac:dyDescent="0.2">
      <c r="B28" t="s">
        <v>26</v>
      </c>
      <c r="C28" s="4" t="s">
        <v>33</v>
      </c>
      <c r="H28" s="4" t="s">
        <v>34</v>
      </c>
      <c r="L28" s="4" t="s">
        <v>35</v>
      </c>
      <c r="O28" s="4" t="s">
        <v>36</v>
      </c>
    </row>
    <row r="47" spans="3:16" x14ac:dyDescent="0.2">
      <c r="C47" t="s">
        <v>94</v>
      </c>
      <c r="H47" t="s">
        <v>95</v>
      </c>
      <c r="M47" t="s">
        <v>96</v>
      </c>
      <c r="P47" t="s">
        <v>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B16" sqref="B16"/>
    </sheetView>
  </sheetViews>
  <sheetFormatPr baseColWidth="10" defaultColWidth="11.1640625" defaultRowHeight="16" x14ac:dyDescent="0.2"/>
  <cols>
    <col min="1" max="1" width="17.1640625" bestFit="1" customWidth="1"/>
    <col min="2" max="2" width="146" bestFit="1" customWidth="1"/>
  </cols>
  <sheetData>
    <row r="1" spans="1:5" s="11" customFormat="1" ht="17" x14ac:dyDescent="0.2">
      <c r="A1" s="8" t="s">
        <v>28</v>
      </c>
      <c r="B1" s="9" t="s">
        <v>29</v>
      </c>
      <c r="C1" s="8" t="s">
        <v>30</v>
      </c>
      <c r="D1" s="10"/>
      <c r="E1" s="10"/>
    </row>
    <row r="2" spans="1:5" x14ac:dyDescent="0.2">
      <c r="A2" s="2" t="s">
        <v>5</v>
      </c>
      <c r="B2" s="4" t="s">
        <v>33</v>
      </c>
      <c r="C2" s="5">
        <v>15.76</v>
      </c>
      <c r="D2" s="2"/>
      <c r="E2" s="2" t="s">
        <v>31</v>
      </c>
    </row>
    <row r="3" spans="1:5" x14ac:dyDescent="0.2">
      <c r="A3" s="2" t="s">
        <v>15</v>
      </c>
      <c r="B3" s="4" t="s">
        <v>34</v>
      </c>
      <c r="C3" s="5">
        <v>15.66</v>
      </c>
      <c r="D3" s="2"/>
      <c r="E3" s="2" t="s">
        <v>31</v>
      </c>
    </row>
    <row r="4" spans="1:5" x14ac:dyDescent="0.2">
      <c r="A4" s="2" t="s">
        <v>16</v>
      </c>
      <c r="B4" s="4" t="s">
        <v>35</v>
      </c>
      <c r="C4" s="5">
        <v>15.51</v>
      </c>
      <c r="D4" s="2"/>
      <c r="E4" s="2" t="s">
        <v>31</v>
      </c>
    </row>
    <row r="5" spans="1:5" x14ac:dyDescent="0.2">
      <c r="A5" s="2" t="s">
        <v>17</v>
      </c>
      <c r="B5" s="4" t="s">
        <v>36</v>
      </c>
      <c r="C5" s="5">
        <v>15.45</v>
      </c>
      <c r="D5" s="2"/>
      <c r="E5" s="2" t="s">
        <v>31</v>
      </c>
    </row>
    <row r="6" spans="1:5" x14ac:dyDescent="0.2">
      <c r="A6" s="2" t="s">
        <v>22</v>
      </c>
      <c r="B6" s="20" t="s">
        <v>93</v>
      </c>
      <c r="C6" s="1"/>
      <c r="D6" s="2"/>
      <c r="E6" s="2" t="s">
        <v>31</v>
      </c>
    </row>
    <row r="7" spans="1:5" x14ac:dyDescent="0.2">
      <c r="A7" s="2" t="s">
        <v>5</v>
      </c>
      <c r="B7" s="4" t="s">
        <v>94</v>
      </c>
      <c r="C7" s="5">
        <v>16.510000000000002</v>
      </c>
    </row>
    <row r="8" spans="1:5" x14ac:dyDescent="0.2">
      <c r="A8" s="2" t="s">
        <v>15</v>
      </c>
      <c r="B8" s="4" t="s">
        <v>95</v>
      </c>
      <c r="C8" s="5">
        <v>16.95</v>
      </c>
    </row>
    <row r="9" spans="1:5" x14ac:dyDescent="0.2">
      <c r="A9" s="2" t="s">
        <v>16</v>
      </c>
      <c r="B9" s="4" t="s">
        <v>96</v>
      </c>
      <c r="C9" s="5">
        <v>17.579999999999998</v>
      </c>
    </row>
    <row r="10" spans="1:5" x14ac:dyDescent="0.2">
      <c r="A10" s="2" t="s">
        <v>17</v>
      </c>
      <c r="B10" s="4" t="s">
        <v>97</v>
      </c>
      <c r="C10" s="5">
        <v>17.46</v>
      </c>
    </row>
    <row r="11" spans="1:5" x14ac:dyDescent="0.2">
      <c r="A11" s="2" t="s">
        <v>22</v>
      </c>
      <c r="B11" s="6" t="s">
        <v>32</v>
      </c>
      <c r="C11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:V11"/>
  <sheetViews>
    <sheetView topLeftCell="A7" workbookViewId="0">
      <selection activeCell="N14" sqref="N14"/>
    </sheetView>
  </sheetViews>
  <sheetFormatPr baseColWidth="10" defaultColWidth="11.1640625" defaultRowHeight="16" x14ac:dyDescent="0.2"/>
  <cols>
    <col min="20" max="20" width="16.33203125" customWidth="1"/>
    <col min="21" max="21" width="13.5" customWidth="1"/>
    <col min="22" max="22" width="16.6640625" customWidth="1"/>
  </cols>
  <sheetData>
    <row r="3" spans="14:22" x14ac:dyDescent="0.2"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3" t="s">
        <v>9</v>
      </c>
      <c r="T3" s="3" t="s">
        <v>10</v>
      </c>
      <c r="U3" s="7" t="s">
        <v>11</v>
      </c>
      <c r="V3" s="7" t="s">
        <v>13</v>
      </c>
    </row>
    <row r="4" spans="14:22" x14ac:dyDescent="0.2">
      <c r="N4" s="4" t="s">
        <v>33</v>
      </c>
      <c r="O4" s="4" t="s">
        <v>43</v>
      </c>
      <c r="P4" s="4" t="s">
        <v>44</v>
      </c>
      <c r="Q4" s="4" t="s">
        <v>45</v>
      </c>
      <c r="R4" s="4" t="s">
        <v>5</v>
      </c>
      <c r="S4" s="5">
        <v>15.76</v>
      </c>
      <c r="T4" s="4">
        <v>15</v>
      </c>
      <c r="U4" s="4">
        <v>15217.05</v>
      </c>
      <c r="V4" s="5">
        <f>(U4*40)/1000</f>
        <v>608.68200000000002</v>
      </c>
    </row>
    <row r="5" spans="14:22" x14ac:dyDescent="0.2">
      <c r="N5" s="4" t="s">
        <v>34</v>
      </c>
      <c r="O5" s="4" t="s">
        <v>43</v>
      </c>
      <c r="P5" s="14" t="s">
        <v>44</v>
      </c>
      <c r="Q5" s="4" t="s">
        <v>45</v>
      </c>
      <c r="R5" s="4" t="s">
        <v>6</v>
      </c>
      <c r="S5" s="5">
        <v>15.66</v>
      </c>
      <c r="T5" s="4">
        <v>16</v>
      </c>
      <c r="U5" s="4">
        <v>11607.8</v>
      </c>
      <c r="V5" s="5">
        <f t="shared" ref="V5:V7" si="0">(U5*40)/1000</f>
        <v>464.31200000000001</v>
      </c>
    </row>
    <row r="6" spans="14:22" x14ac:dyDescent="0.2">
      <c r="N6" s="4" t="s">
        <v>35</v>
      </c>
      <c r="O6" s="4" t="s">
        <v>43</v>
      </c>
      <c r="P6" s="14" t="s">
        <v>44</v>
      </c>
      <c r="Q6" s="4" t="s">
        <v>45</v>
      </c>
      <c r="R6" s="4" t="s">
        <v>7</v>
      </c>
      <c r="S6" s="5">
        <v>15.51</v>
      </c>
      <c r="T6" s="4">
        <v>15</v>
      </c>
      <c r="U6" s="4">
        <v>21102.55</v>
      </c>
      <c r="V6" s="5">
        <f t="shared" si="0"/>
        <v>844.10199999999998</v>
      </c>
    </row>
    <row r="7" spans="14:22" x14ac:dyDescent="0.2">
      <c r="N7" s="4" t="s">
        <v>36</v>
      </c>
      <c r="O7" s="4" t="s">
        <v>43</v>
      </c>
      <c r="P7" s="14" t="s">
        <v>44</v>
      </c>
      <c r="Q7" s="4" t="s">
        <v>45</v>
      </c>
      <c r="R7" s="4" t="s">
        <v>8</v>
      </c>
      <c r="S7" s="5">
        <v>15.45</v>
      </c>
      <c r="T7" s="4">
        <v>15</v>
      </c>
      <c r="U7" s="4">
        <v>21669.599999999999</v>
      </c>
      <c r="V7" s="5">
        <f t="shared" si="0"/>
        <v>866.78399999999999</v>
      </c>
    </row>
    <row r="8" spans="14:22" x14ac:dyDescent="0.2">
      <c r="N8" s="4" t="s">
        <v>94</v>
      </c>
      <c r="O8" s="4" t="s">
        <v>43</v>
      </c>
      <c r="P8" s="4" t="s">
        <v>44</v>
      </c>
      <c r="Q8" s="4" t="s">
        <v>71</v>
      </c>
      <c r="R8" s="4" t="s">
        <v>5</v>
      </c>
      <c r="S8" s="5">
        <v>16.510000000000002</v>
      </c>
      <c r="T8" s="4">
        <v>17</v>
      </c>
      <c r="U8" s="4">
        <v>9346.7999999999993</v>
      </c>
      <c r="V8" s="5">
        <f>(U8*40)/1000</f>
        <v>373.87200000000001</v>
      </c>
    </row>
    <row r="9" spans="14:22" x14ac:dyDescent="0.2">
      <c r="N9" s="4" t="s">
        <v>95</v>
      </c>
      <c r="O9" s="4" t="s">
        <v>43</v>
      </c>
      <c r="P9" s="14" t="s">
        <v>44</v>
      </c>
      <c r="Q9" s="4" t="s">
        <v>71</v>
      </c>
      <c r="R9" s="4" t="s">
        <v>6</v>
      </c>
      <c r="S9" s="5">
        <v>16.95</v>
      </c>
      <c r="T9" s="4">
        <v>17</v>
      </c>
      <c r="U9" s="4">
        <v>8048.7</v>
      </c>
      <c r="V9" s="5">
        <f t="shared" ref="V9:V11" si="1">(U9*40)/1000</f>
        <v>321.94799999999998</v>
      </c>
    </row>
    <row r="10" spans="14:22" x14ac:dyDescent="0.2">
      <c r="N10" s="4" t="s">
        <v>96</v>
      </c>
      <c r="O10" s="4" t="s">
        <v>43</v>
      </c>
      <c r="P10" s="14" t="s">
        <v>82</v>
      </c>
      <c r="Q10" s="4" t="s">
        <v>71</v>
      </c>
      <c r="R10" s="4" t="s">
        <v>7</v>
      </c>
      <c r="S10" s="5">
        <v>17.579999999999998</v>
      </c>
      <c r="T10" s="4">
        <v>18</v>
      </c>
      <c r="U10" s="4">
        <v>5842.9</v>
      </c>
      <c r="V10" s="5">
        <f t="shared" si="1"/>
        <v>233.71600000000001</v>
      </c>
    </row>
    <row r="11" spans="14:22" x14ac:dyDescent="0.2">
      <c r="N11" s="4" t="s">
        <v>97</v>
      </c>
      <c r="O11" s="4" t="s">
        <v>43</v>
      </c>
      <c r="P11" s="14" t="s">
        <v>82</v>
      </c>
      <c r="Q11" s="4" t="s">
        <v>71</v>
      </c>
      <c r="R11" s="4" t="s">
        <v>8</v>
      </c>
      <c r="S11" s="5">
        <v>17.46</v>
      </c>
      <c r="T11" s="4">
        <v>18</v>
      </c>
      <c r="U11" s="4">
        <v>1755.6</v>
      </c>
      <c r="V11" s="5">
        <f t="shared" si="1"/>
        <v>70.224000000000004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L35:R79"/>
  <sheetViews>
    <sheetView zoomScale="80" zoomScaleNormal="80" workbookViewId="0">
      <selection activeCell="Q82" sqref="Q82"/>
    </sheetView>
  </sheetViews>
  <sheetFormatPr baseColWidth="10" defaultColWidth="11.1640625" defaultRowHeight="16" x14ac:dyDescent="0.2"/>
  <sheetData>
    <row r="35" spans="12:14" x14ac:dyDescent="0.2">
      <c r="L35" s="4" t="s">
        <v>33</v>
      </c>
      <c r="M35" t="s">
        <v>38</v>
      </c>
      <c r="N35" t="s">
        <v>42</v>
      </c>
    </row>
    <row r="36" spans="12:14" x14ac:dyDescent="0.2">
      <c r="L36" s="4" t="s">
        <v>34</v>
      </c>
      <c r="M36" t="s">
        <v>39</v>
      </c>
    </row>
    <row r="37" spans="12:14" x14ac:dyDescent="0.2">
      <c r="L37" s="4" t="s">
        <v>35</v>
      </c>
      <c r="M37" t="s">
        <v>40</v>
      </c>
    </row>
    <row r="38" spans="12:14" x14ac:dyDescent="0.2">
      <c r="L38" s="4" t="s">
        <v>36</v>
      </c>
      <c r="M38" t="s">
        <v>41</v>
      </c>
    </row>
    <row r="74" spans="16:18" x14ac:dyDescent="0.2">
      <c r="P74" t="s">
        <v>92</v>
      </c>
    </row>
    <row r="76" spans="16:18" x14ac:dyDescent="0.2">
      <c r="P76" s="4" t="s">
        <v>69</v>
      </c>
      <c r="Q76" t="s">
        <v>38</v>
      </c>
      <c r="R76" t="s">
        <v>42</v>
      </c>
    </row>
    <row r="77" spans="16:18" x14ac:dyDescent="0.2">
      <c r="P77" s="4" t="s">
        <v>76</v>
      </c>
      <c r="Q77" t="s">
        <v>39</v>
      </c>
    </row>
    <row r="78" spans="16:18" x14ac:dyDescent="0.2">
      <c r="P78" s="4" t="s">
        <v>81</v>
      </c>
      <c r="Q78" t="s">
        <v>40</v>
      </c>
    </row>
    <row r="79" spans="16:18" x14ac:dyDescent="0.2">
      <c r="P79" s="4" t="s">
        <v>87</v>
      </c>
      <c r="Q79" t="s">
        <v>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871-5774-704A-95DF-FB32EA34E91E}">
  <dimension ref="A1:I9"/>
  <sheetViews>
    <sheetView workbookViewId="0">
      <selection activeCell="J1" sqref="J1"/>
    </sheetView>
  </sheetViews>
  <sheetFormatPr baseColWidth="10" defaultColWidth="11.1640625" defaultRowHeight="16" x14ac:dyDescent="0.2"/>
  <sheetData>
    <row r="1" spans="1:9" ht="170" x14ac:dyDescent="0.2">
      <c r="A1" s="23" t="s">
        <v>24</v>
      </c>
      <c r="B1" s="23" t="s">
        <v>99</v>
      </c>
      <c r="C1" s="27" t="s">
        <v>23</v>
      </c>
      <c r="D1" s="24" t="s">
        <v>98</v>
      </c>
      <c r="E1" s="23" t="s">
        <v>100</v>
      </c>
      <c r="F1" s="29" t="s">
        <v>101</v>
      </c>
      <c r="G1" s="29" t="s">
        <v>104</v>
      </c>
      <c r="H1" s="29" t="s">
        <v>102</v>
      </c>
      <c r="I1" s="29" t="s">
        <v>103</v>
      </c>
    </row>
    <row r="2" spans="1:9" x14ac:dyDescent="0.2">
      <c r="A2" s="25">
        <v>26993</v>
      </c>
      <c r="B2" s="25">
        <f>A2/1000</f>
        <v>26.992999999999999</v>
      </c>
      <c r="C2" s="4">
        <v>411</v>
      </c>
      <c r="D2" s="26">
        <f>(B2/(660*C2))*(10^6)</f>
        <v>99.509695495096949</v>
      </c>
      <c r="E2" s="28"/>
      <c r="F2" s="28"/>
      <c r="G2" s="30">
        <f>D2/2</f>
        <v>49.754847747548475</v>
      </c>
      <c r="H2" s="30">
        <f>(10*5)/G2</f>
        <v>1.0049272033490164</v>
      </c>
      <c r="I2" s="30">
        <f>5-H2</f>
        <v>3.9950727966509838</v>
      </c>
    </row>
    <row r="3" spans="1:9" x14ac:dyDescent="0.2">
      <c r="A3" s="25">
        <v>6190.45</v>
      </c>
      <c r="B3" s="25">
        <f t="shared" ref="B3:B9" si="0">A3/1000</f>
        <v>6.1904500000000002</v>
      </c>
      <c r="C3" s="4">
        <v>443</v>
      </c>
      <c r="D3" s="26">
        <f t="shared" ref="D3:D9" si="1">(B3/(660*C3))*(10^6)</f>
        <v>21.172617826116699</v>
      </c>
      <c r="E3" s="28">
        <f t="shared" ref="E3:E9" si="2">(10*5)/D3</f>
        <v>2.3615407603647554</v>
      </c>
      <c r="F3" s="28">
        <f t="shared" ref="F3:F9" si="3">5-E3</f>
        <v>2.6384592396352446</v>
      </c>
      <c r="G3" s="30"/>
      <c r="H3" s="30"/>
      <c r="I3" s="30"/>
    </row>
    <row r="4" spans="1:9" x14ac:dyDescent="0.2">
      <c r="A4" s="25">
        <v>5054.8500000000004</v>
      </c>
      <c r="B4" s="25">
        <f t="shared" si="0"/>
        <v>5.0548500000000001</v>
      </c>
      <c r="C4" s="4">
        <v>440</v>
      </c>
      <c r="D4" s="26">
        <f t="shared" si="1"/>
        <v>17.406508264462811</v>
      </c>
      <c r="E4" s="28">
        <f t="shared" si="2"/>
        <v>2.8724887978871774</v>
      </c>
      <c r="F4" s="28">
        <f t="shared" si="3"/>
        <v>2.1275112021128226</v>
      </c>
      <c r="G4" s="30"/>
      <c r="H4" s="30"/>
      <c r="I4" s="30"/>
    </row>
    <row r="5" spans="1:9" x14ac:dyDescent="0.2">
      <c r="A5" s="25">
        <v>11104.75</v>
      </c>
      <c r="B5" s="25">
        <f t="shared" si="0"/>
        <v>11.104749999999999</v>
      </c>
      <c r="C5" s="4">
        <v>409</v>
      </c>
      <c r="D5" s="26">
        <f t="shared" si="1"/>
        <v>41.137845447136392</v>
      </c>
      <c r="E5" s="28">
        <f t="shared" si="2"/>
        <v>1.215425831288413</v>
      </c>
      <c r="F5" s="28">
        <f t="shared" si="3"/>
        <v>3.784574168711587</v>
      </c>
      <c r="G5" s="30"/>
      <c r="H5" s="30"/>
      <c r="I5" s="30"/>
    </row>
    <row r="6" spans="1:9" x14ac:dyDescent="0.2">
      <c r="A6" s="25">
        <v>17924.25</v>
      </c>
      <c r="B6" s="25">
        <f t="shared" si="0"/>
        <v>17.924250000000001</v>
      </c>
      <c r="C6" s="4">
        <v>418</v>
      </c>
      <c r="D6" s="26">
        <f t="shared" si="1"/>
        <v>64.971183123097006</v>
      </c>
      <c r="E6" s="28"/>
      <c r="F6" s="28"/>
      <c r="G6" s="30">
        <f t="shared" ref="G6:G8" si="4">D6/2</f>
        <v>32.485591561548503</v>
      </c>
      <c r="H6" s="30">
        <f t="shared" ref="H6:H8" si="5">(10*5)/G6</f>
        <v>1.5391438972341938</v>
      </c>
      <c r="I6" s="30">
        <f t="shared" ref="I6:I8" si="6">5-H6</f>
        <v>3.4608561027658062</v>
      </c>
    </row>
    <row r="7" spans="1:9" x14ac:dyDescent="0.2">
      <c r="A7" s="25">
        <v>13872.3</v>
      </c>
      <c r="B7" s="25">
        <f t="shared" si="0"/>
        <v>13.872299999999999</v>
      </c>
      <c r="C7" s="4">
        <v>418</v>
      </c>
      <c r="D7" s="26">
        <f t="shared" si="1"/>
        <v>50.283819051761633</v>
      </c>
      <c r="E7" s="28"/>
      <c r="F7" s="28"/>
      <c r="G7" s="30">
        <f t="shared" si="4"/>
        <v>25.141909525880816</v>
      </c>
      <c r="H7" s="30">
        <f t="shared" si="5"/>
        <v>1.9887113167967823</v>
      </c>
      <c r="I7" s="30">
        <f t="shared" si="6"/>
        <v>3.011288683203218</v>
      </c>
    </row>
    <row r="8" spans="1:9" x14ac:dyDescent="0.2">
      <c r="A8" s="25">
        <v>14259.1</v>
      </c>
      <c r="B8" s="25">
        <f t="shared" si="0"/>
        <v>14.2591</v>
      </c>
      <c r="C8" s="4">
        <v>406</v>
      </c>
      <c r="D8" s="26">
        <f t="shared" si="1"/>
        <v>53.21353933422899</v>
      </c>
      <c r="E8" s="28"/>
      <c r="F8" s="28"/>
      <c r="G8" s="30">
        <f t="shared" si="4"/>
        <v>26.606769667114495</v>
      </c>
      <c r="H8" s="30">
        <f t="shared" si="5"/>
        <v>1.8792209887019518</v>
      </c>
      <c r="I8" s="30">
        <f t="shared" si="6"/>
        <v>3.1207790112980485</v>
      </c>
    </row>
    <row r="9" spans="1:9" x14ac:dyDescent="0.2">
      <c r="A9" s="25">
        <v>8571.2999999999993</v>
      </c>
      <c r="B9" s="25">
        <f t="shared" si="0"/>
        <v>8.571299999999999</v>
      </c>
      <c r="C9" s="4">
        <v>438</v>
      </c>
      <c r="D9" s="26">
        <f t="shared" si="1"/>
        <v>29.650269821502693</v>
      </c>
      <c r="E9" s="28">
        <f t="shared" si="2"/>
        <v>1.6863252948794234</v>
      </c>
      <c r="F9" s="28">
        <f t="shared" si="3"/>
        <v>3.3136747051205768</v>
      </c>
      <c r="G9" s="30"/>
      <c r="H9" s="30"/>
      <c r="I9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qPCR</vt:lpstr>
      <vt:lpstr>cDNA Agilent</vt:lpstr>
      <vt:lpstr>Lib Agilent</vt:lpstr>
      <vt:lpstr>MiSeq</vt:lpstr>
      <vt:lpstr>MiSeq!Print_Area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Microsoft Office User</cp:lastModifiedBy>
  <cp:lastPrinted>2021-11-03T13:38:35Z</cp:lastPrinted>
  <dcterms:created xsi:type="dcterms:W3CDTF">2020-07-21T18:20:54Z</dcterms:created>
  <dcterms:modified xsi:type="dcterms:W3CDTF">2021-11-18T16:57:06Z</dcterms:modified>
</cp:coreProperties>
</file>