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tang\eclipse\workspace-luna-java-7u65\workspace\blk_dashboard\"/>
    </mc:Choice>
  </mc:AlternateContent>
  <bookViews>
    <workbookView xWindow="0" yWindow="0" windowWidth="19200" windowHeight="1164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D60" i="1"/>
  <c r="C60" i="1"/>
  <c r="E59" i="1"/>
  <c r="D59" i="1"/>
  <c r="C59" i="1"/>
  <c r="D58" i="1"/>
  <c r="C58" i="1"/>
  <c r="E57" i="1"/>
  <c r="D57" i="1"/>
  <c r="C57" i="1"/>
  <c r="E56" i="1"/>
  <c r="D56" i="1"/>
  <c r="C56" i="1"/>
  <c r="E55" i="1"/>
  <c r="D55" i="1"/>
  <c r="C55" i="1"/>
  <c r="D54" i="1"/>
  <c r="C54" i="1"/>
  <c r="E53" i="1"/>
  <c r="D53" i="1"/>
  <c r="C53" i="1"/>
  <c r="E52" i="1"/>
  <c r="D52" i="1"/>
  <c r="C52" i="1"/>
  <c r="D51" i="1"/>
  <c r="C51" i="1"/>
  <c r="E50" i="1"/>
  <c r="D50" i="1"/>
  <c r="C50" i="1"/>
  <c r="E49" i="1"/>
  <c r="D49" i="1"/>
  <c r="C49" i="1"/>
  <c r="B49" i="1"/>
  <c r="E48" i="1"/>
  <c r="D48" i="1"/>
  <c r="C48" i="1"/>
  <c r="E47" i="1"/>
  <c r="D47" i="1"/>
  <c r="C47" i="1"/>
  <c r="E46" i="1"/>
  <c r="D46" i="1"/>
  <c r="C46" i="1"/>
  <c r="C10" i="1"/>
  <c r="C17" i="1"/>
  <c r="C18" i="1"/>
  <c r="B18" i="1"/>
  <c r="B15" i="1"/>
  <c r="B14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<sst xmlns="http://schemas.openxmlformats.org/spreadsheetml/2006/main" count="53" uniqueCount="43">
  <si>
    <t>Fund</t>
  </si>
  <si>
    <t>AMCAP</t>
  </si>
  <si>
    <t>10-year Period</t>
  </si>
  <si>
    <t>New World Fund</t>
  </si>
  <si>
    <t>Fundamental Investors</t>
  </si>
  <si>
    <t>Fund Type</t>
  </si>
  <si>
    <t>AF</t>
  </si>
  <si>
    <t>Industry</t>
  </si>
  <si>
    <t>Growth</t>
  </si>
  <si>
    <t>Growth and Income</t>
  </si>
  <si>
    <t>International / Global Equity</t>
  </si>
  <si>
    <t>Equity- Income</t>
  </si>
  <si>
    <t>Balanced</t>
  </si>
  <si>
    <t>Taxable Bond</t>
  </si>
  <si>
    <t>Tax- Exempt Bond</t>
  </si>
  <si>
    <t>Money Market</t>
  </si>
  <si>
    <t>Return is Positive (% of time)</t>
  </si>
  <si>
    <t>At least Doubled (%)</t>
  </si>
  <si>
    <t>At least Tripled</t>
  </si>
  <si>
    <t>At least Quadrupled</t>
  </si>
  <si>
    <t>20-year Period</t>
  </si>
  <si>
    <t>EuroPacific</t>
  </si>
  <si>
    <t xml:space="preserve"> New Economy </t>
  </si>
  <si>
    <t>New Perspective</t>
  </si>
  <si>
    <t>American Balanced</t>
  </si>
  <si>
    <t xml:space="preserve"> Income Fund</t>
  </si>
  <si>
    <t>Washington Mututal</t>
  </si>
  <si>
    <t>Investment Company</t>
  </si>
  <si>
    <t>Growth &amp; Income Intl.</t>
  </si>
  <si>
    <t xml:space="preserve">SMALLCAP World </t>
  </si>
  <si>
    <t>New World</t>
  </si>
  <si>
    <t>Growth Fund</t>
  </si>
  <si>
    <t>Percentage of Time Equity Funds Outpace Lipper</t>
  </si>
  <si>
    <t>SMALLCAP</t>
  </si>
  <si>
    <t>New Economy</t>
  </si>
  <si>
    <t>American Mutual</t>
  </si>
  <si>
    <t>Capital World</t>
  </si>
  <si>
    <t>Income Fund</t>
  </si>
  <si>
    <t>Capital Income</t>
  </si>
  <si>
    <t xml:space="preserve">Capital Income </t>
  </si>
  <si>
    <t xml:space="preserve">American Mutual </t>
  </si>
  <si>
    <t>Returns</t>
  </si>
  <si>
    <t>Operating Expense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</si>
</sst>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2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86945710733527"/>
          <c:y val="0.10673237430146056"/>
          <c:w val="0.71441566514711974"/>
          <c:h val="0.80650080729460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10-year Period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accent6"/>
              </a:solidFill>
            </a:ln>
            <a:effectLst/>
          </c:spPr>
          <c:invertIfNegative val="0"/>
          <c:cat>
            <c:strRef>
              <c:f>Sheet1!$A$3:$A$18</c:f>
              <c:strCache>
                <c:ptCount val="16"/>
                <c:pt idx="0">
                  <c:v>AMCAP</c:v>
                </c:pt>
                <c:pt idx="1">
                  <c:v>EuroPacific</c:v>
                </c:pt>
                <c:pt idx="2">
                  <c:v>Growth Fund</c:v>
                </c:pt>
                <c:pt idx="3">
                  <c:v> New Economy </c:v>
                </c:pt>
                <c:pt idx="4">
                  <c:v>New Perspective</c:v>
                </c:pt>
                <c:pt idx="5">
                  <c:v>New World</c:v>
                </c:pt>
                <c:pt idx="6">
                  <c:v>SMALLCAP World </c:v>
                </c:pt>
                <c:pt idx="7">
                  <c:v>American Mutual </c:v>
                </c:pt>
                <c:pt idx="8">
                  <c:v>Capital World</c:v>
                </c:pt>
                <c:pt idx="9">
                  <c:v>Fundamental Investors</c:v>
                </c:pt>
                <c:pt idx="10">
                  <c:v>Growth &amp; Income Intl.</c:v>
                </c:pt>
                <c:pt idx="11">
                  <c:v>Investment Company</c:v>
                </c:pt>
                <c:pt idx="12">
                  <c:v>Washington Mututal</c:v>
                </c:pt>
                <c:pt idx="13">
                  <c:v>Capital Income </c:v>
                </c:pt>
                <c:pt idx="14">
                  <c:v> Income Fund</c:v>
                </c:pt>
                <c:pt idx="15">
                  <c:v>American Balanced</c:v>
                </c:pt>
              </c:strCache>
            </c:strRef>
          </c:cat>
          <c:val>
            <c:numRef>
              <c:f>Sheet1!$B$3:$B$18</c:f>
              <c:numCache>
                <c:formatCode>0%</c:formatCode>
                <c:ptCount val="16"/>
                <c:pt idx="0">
                  <c:v>0.84615384615384615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0.42857142857142855</c:v>
                </c:pt>
                <c:pt idx="6">
                  <c:v>0.4375</c:v>
                </c:pt>
                <c:pt idx="7">
                  <c:v>0.80851063829787229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0.97872340425531912</c:v>
                </c:pt>
                <c:pt idx="12">
                  <c:v>0.97872340425531912</c:v>
                </c:pt>
                <c:pt idx="13">
                  <c:v>1</c:v>
                </c:pt>
                <c:pt idx="14">
                  <c:v>1</c:v>
                </c:pt>
                <c:pt idx="15">
                  <c:v>0.77419354838709675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20-year Period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 w="22225"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34925">
                <a:noFill/>
              </a:ln>
              <a:effectLst/>
            </c:spPr>
          </c:dPt>
          <c:cat>
            <c:strRef>
              <c:f>Sheet1!$A$3:$A$18</c:f>
              <c:strCache>
                <c:ptCount val="16"/>
                <c:pt idx="0">
                  <c:v>AMCAP</c:v>
                </c:pt>
                <c:pt idx="1">
                  <c:v>EuroPacific</c:v>
                </c:pt>
                <c:pt idx="2">
                  <c:v>Growth Fund</c:v>
                </c:pt>
                <c:pt idx="3">
                  <c:v> New Economy </c:v>
                </c:pt>
                <c:pt idx="4">
                  <c:v>New Perspective</c:v>
                </c:pt>
                <c:pt idx="5">
                  <c:v>New World</c:v>
                </c:pt>
                <c:pt idx="6">
                  <c:v>SMALLCAP World </c:v>
                </c:pt>
                <c:pt idx="7">
                  <c:v>American Mutual </c:v>
                </c:pt>
                <c:pt idx="8">
                  <c:v>Capital World</c:v>
                </c:pt>
                <c:pt idx="9">
                  <c:v>Fundamental Investors</c:v>
                </c:pt>
                <c:pt idx="10">
                  <c:v>Growth &amp; Income Intl.</c:v>
                </c:pt>
                <c:pt idx="11">
                  <c:v>Investment Company</c:v>
                </c:pt>
                <c:pt idx="12">
                  <c:v>Washington Mututal</c:v>
                </c:pt>
                <c:pt idx="13">
                  <c:v>Capital Income </c:v>
                </c:pt>
                <c:pt idx="14">
                  <c:v> Income Fund</c:v>
                </c:pt>
                <c:pt idx="15">
                  <c:v>American Balanced</c:v>
                </c:pt>
              </c:strCache>
            </c:strRef>
          </c:cat>
          <c:val>
            <c:numRef>
              <c:f>Sheet1!$C$3:$C$18</c:f>
              <c:numCache>
                <c:formatCode>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0</c:v>
                </c:pt>
                <c:pt idx="7">
                  <c:v>0.97297297297297303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0.76190476190476186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8"/>
        <c:overlap val="-20"/>
        <c:axId val="211816440"/>
        <c:axId val="211818872"/>
      </c:barChart>
      <c:catAx>
        <c:axId val="211816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8872"/>
        <c:crosses val="autoZero"/>
        <c:auto val="1"/>
        <c:lblAlgn val="ctr"/>
        <c:lblOffset val="100"/>
        <c:noMultiLvlLbl val="0"/>
      </c:catAx>
      <c:valAx>
        <c:axId val="211818872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114414069027888"/>
          <c:y val="3.5466245673440831E-3"/>
          <c:w val="0.3374897085232767"/>
          <c:h val="6.1740029089657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Expense Ratios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Sheet1!$A$27:$A$34</c:f>
              <c:strCache>
                <c:ptCount val="8"/>
                <c:pt idx="0">
                  <c:v>Growth</c:v>
                </c:pt>
                <c:pt idx="1">
                  <c:v>Growth and Income</c:v>
                </c:pt>
                <c:pt idx="2">
                  <c:v>International / Global Equity</c:v>
                </c:pt>
                <c:pt idx="3">
                  <c:v>Equity- Income</c:v>
                </c:pt>
                <c:pt idx="4">
                  <c:v>Balanced</c:v>
                </c:pt>
                <c:pt idx="5">
                  <c:v>Taxable Bond</c:v>
                </c:pt>
                <c:pt idx="6">
                  <c:v>Tax- Exempt Bond</c:v>
                </c:pt>
                <c:pt idx="7">
                  <c:v>Money Market</c:v>
                </c:pt>
              </c:strCache>
            </c:strRef>
          </c:cat>
          <c:val>
            <c:numRef>
              <c:f>Sheet1!$B$27:$B$34</c:f>
              <c:numCache>
                <c:formatCode>0%</c:formatCode>
                <c:ptCount val="8"/>
                <c:pt idx="0">
                  <c:v>0.71</c:v>
                </c:pt>
                <c:pt idx="1">
                  <c:v>0.59</c:v>
                </c:pt>
                <c:pt idx="2">
                  <c:v>0.96</c:v>
                </c:pt>
                <c:pt idx="3">
                  <c:v>0.56999999999999995</c:v>
                </c:pt>
                <c:pt idx="4">
                  <c:v>0.72</c:v>
                </c:pt>
                <c:pt idx="5">
                  <c:v>0.7</c:v>
                </c:pt>
                <c:pt idx="6">
                  <c:v>0.63</c:v>
                </c:pt>
                <c:pt idx="7">
                  <c:v>0.38</c:v>
                </c:pt>
              </c:numCache>
            </c:numRef>
          </c:val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Sheet1!$A$27:$A$34</c:f>
              <c:strCache>
                <c:ptCount val="8"/>
                <c:pt idx="0">
                  <c:v>Growth</c:v>
                </c:pt>
                <c:pt idx="1">
                  <c:v>Growth and Income</c:v>
                </c:pt>
                <c:pt idx="2">
                  <c:v>International / Global Equity</c:v>
                </c:pt>
                <c:pt idx="3">
                  <c:v>Equity- Income</c:v>
                </c:pt>
                <c:pt idx="4">
                  <c:v>Balanced</c:v>
                </c:pt>
                <c:pt idx="5">
                  <c:v>Taxable Bond</c:v>
                </c:pt>
                <c:pt idx="6">
                  <c:v>Tax- Exempt Bond</c:v>
                </c:pt>
                <c:pt idx="7">
                  <c:v>Money Market</c:v>
                </c:pt>
              </c:strCache>
            </c:strRef>
          </c:cat>
          <c:val>
            <c:numRef>
              <c:f>Sheet1!$C$27:$C$34</c:f>
              <c:numCache>
                <c:formatCode>0%</c:formatCode>
                <c:ptCount val="8"/>
                <c:pt idx="0">
                  <c:v>1.28</c:v>
                </c:pt>
                <c:pt idx="1">
                  <c:v>1.1000000000000001</c:v>
                </c:pt>
                <c:pt idx="2">
                  <c:v>1.45</c:v>
                </c:pt>
                <c:pt idx="3">
                  <c:v>1.1399999999999999</c:v>
                </c:pt>
                <c:pt idx="4">
                  <c:v>1.2</c:v>
                </c:pt>
                <c:pt idx="5">
                  <c:v>0.93</c:v>
                </c:pt>
                <c:pt idx="6">
                  <c:v>0.8</c:v>
                </c:pt>
                <c:pt idx="7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38616"/>
        <c:axId val="211746920"/>
      </c:barChart>
      <c:catAx>
        <c:axId val="21263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6920"/>
        <c:crosses val="autoZero"/>
        <c:auto val="1"/>
        <c:lblAlgn val="ctr"/>
        <c:lblOffset val="100"/>
        <c:noMultiLvlLbl val="0"/>
      </c:catAx>
      <c:valAx>
        <c:axId val="21174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of Time Returns Doubled, Tripled, Quadrupled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9696454747111"/>
          <c:y val="0.14562383612662944"/>
          <c:w val="0.8940030354525289"/>
          <c:h val="0.47182568659364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At least Doubled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Sheet1!$A$46:$A$60</c:f>
              <c:strCache>
                <c:ptCount val="15"/>
                <c:pt idx="0">
                  <c:v>AMCAP</c:v>
                </c:pt>
                <c:pt idx="1">
                  <c:v>EuroPacific</c:v>
                </c:pt>
                <c:pt idx="2">
                  <c:v>Growth Fund</c:v>
                </c:pt>
                <c:pt idx="3">
                  <c:v>New Economy</c:v>
                </c:pt>
                <c:pt idx="4">
                  <c:v>New Perspective</c:v>
                </c:pt>
                <c:pt idx="5">
                  <c:v>New World Fund</c:v>
                </c:pt>
                <c:pt idx="6">
                  <c:v>SMALLCAP</c:v>
                </c:pt>
                <c:pt idx="7">
                  <c:v>American Mutual</c:v>
                </c:pt>
                <c:pt idx="8">
                  <c:v>Capital World</c:v>
                </c:pt>
                <c:pt idx="9">
                  <c:v>Fundamental Investors</c:v>
                </c:pt>
                <c:pt idx="10">
                  <c:v>Investment Company</c:v>
                </c:pt>
                <c:pt idx="11">
                  <c:v>Washington Mututal</c:v>
                </c:pt>
                <c:pt idx="12">
                  <c:v>Capital Income</c:v>
                </c:pt>
                <c:pt idx="13">
                  <c:v>Income Fund</c:v>
                </c:pt>
                <c:pt idx="14">
                  <c:v>American Balanced</c:v>
                </c:pt>
              </c:strCache>
            </c:strRef>
          </c:cat>
          <c:val>
            <c:numRef>
              <c:f>Sheet1!$C$46:$C$60</c:f>
              <c:numCache>
                <c:formatCode>0%</c:formatCode>
                <c:ptCount val="15"/>
                <c:pt idx="0">
                  <c:v>0.84615384615384615</c:v>
                </c:pt>
                <c:pt idx="1">
                  <c:v>0.72727272727272696</c:v>
                </c:pt>
                <c:pt idx="2">
                  <c:v>0.87878787878787878</c:v>
                </c:pt>
                <c:pt idx="3">
                  <c:v>0.82608695652173902</c:v>
                </c:pt>
                <c:pt idx="4">
                  <c:v>0.87878787878787878</c:v>
                </c:pt>
                <c:pt idx="5">
                  <c:v>0.8571428571428571</c:v>
                </c:pt>
                <c:pt idx="6">
                  <c:v>0.625</c:v>
                </c:pt>
                <c:pt idx="7">
                  <c:v>0.8035714285714286</c:v>
                </c:pt>
                <c:pt idx="8">
                  <c:v>0.76923076923076938</c:v>
                </c:pt>
                <c:pt idx="9">
                  <c:v>0.8571428571428571</c:v>
                </c:pt>
                <c:pt idx="10">
                  <c:v>0.83561643835616439</c:v>
                </c:pt>
                <c:pt idx="11">
                  <c:v>0.81481481481481477</c:v>
                </c:pt>
                <c:pt idx="12">
                  <c:v>0.73684210526315785</c:v>
                </c:pt>
                <c:pt idx="13">
                  <c:v>0.81818181818181823</c:v>
                </c:pt>
                <c:pt idx="14">
                  <c:v>0.74193548387096764</c:v>
                </c:pt>
              </c:numCache>
            </c:numRef>
          </c:val>
        </c:ser>
        <c:ser>
          <c:idx val="1"/>
          <c:order val="1"/>
          <c:tx>
            <c:strRef>
              <c:f>Sheet1!$D$45</c:f>
              <c:strCache>
                <c:ptCount val="1"/>
                <c:pt idx="0">
                  <c:v>At least Tripled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Sheet1!$A$46:$A$60</c:f>
              <c:strCache>
                <c:ptCount val="15"/>
                <c:pt idx="0">
                  <c:v>AMCAP</c:v>
                </c:pt>
                <c:pt idx="1">
                  <c:v>EuroPacific</c:v>
                </c:pt>
                <c:pt idx="2">
                  <c:v>Growth Fund</c:v>
                </c:pt>
                <c:pt idx="3">
                  <c:v>New Economy</c:v>
                </c:pt>
                <c:pt idx="4">
                  <c:v>New Perspective</c:v>
                </c:pt>
                <c:pt idx="5">
                  <c:v>New World Fund</c:v>
                </c:pt>
                <c:pt idx="6">
                  <c:v>SMALLCAP</c:v>
                </c:pt>
                <c:pt idx="7">
                  <c:v>American Mutual</c:v>
                </c:pt>
                <c:pt idx="8">
                  <c:v>Capital World</c:v>
                </c:pt>
                <c:pt idx="9">
                  <c:v>Fundamental Investors</c:v>
                </c:pt>
                <c:pt idx="10">
                  <c:v>Investment Company</c:v>
                </c:pt>
                <c:pt idx="11">
                  <c:v>Washington Mututal</c:v>
                </c:pt>
                <c:pt idx="12">
                  <c:v>Capital Income</c:v>
                </c:pt>
                <c:pt idx="13">
                  <c:v>Income Fund</c:v>
                </c:pt>
                <c:pt idx="14">
                  <c:v>American Balanced</c:v>
                </c:pt>
              </c:strCache>
            </c:strRef>
          </c:cat>
          <c:val>
            <c:numRef>
              <c:f>Sheet1!$D$46:$D$60</c:f>
              <c:numCache>
                <c:formatCode>0%</c:formatCode>
                <c:ptCount val="15"/>
                <c:pt idx="0">
                  <c:v>0.61538461538461542</c:v>
                </c:pt>
                <c:pt idx="1">
                  <c:v>0.36363636363636365</c:v>
                </c:pt>
                <c:pt idx="2">
                  <c:v>0.72727272727272729</c:v>
                </c:pt>
                <c:pt idx="3">
                  <c:v>0.39130434782608697</c:v>
                </c:pt>
                <c:pt idx="4">
                  <c:v>0.69696969696969702</c:v>
                </c:pt>
                <c:pt idx="5">
                  <c:v>0.2857142857142857</c:v>
                </c:pt>
                <c:pt idx="6">
                  <c:v>0.125</c:v>
                </c:pt>
                <c:pt idx="7">
                  <c:v>0.5</c:v>
                </c:pt>
                <c:pt idx="8">
                  <c:v>0.38461538461538469</c:v>
                </c:pt>
                <c:pt idx="9">
                  <c:v>0.5714285714285714</c:v>
                </c:pt>
                <c:pt idx="10">
                  <c:v>0.56164383561643838</c:v>
                </c:pt>
                <c:pt idx="11">
                  <c:v>0.51851851851851849</c:v>
                </c:pt>
                <c:pt idx="12">
                  <c:v>0.26315789473684209</c:v>
                </c:pt>
                <c:pt idx="13">
                  <c:v>0.54545454545454541</c:v>
                </c:pt>
                <c:pt idx="14">
                  <c:v>0.58064516129032262</c:v>
                </c:pt>
              </c:numCache>
            </c:numRef>
          </c:val>
        </c:ser>
        <c:ser>
          <c:idx val="2"/>
          <c:order val="2"/>
          <c:tx>
            <c:strRef>
              <c:f>Sheet1!$E$45</c:f>
              <c:strCache>
                <c:ptCount val="1"/>
                <c:pt idx="0">
                  <c:v>At least Quadrupled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Sheet1!$A$46:$A$60</c:f>
              <c:strCache>
                <c:ptCount val="15"/>
                <c:pt idx="0">
                  <c:v>AMCAP</c:v>
                </c:pt>
                <c:pt idx="1">
                  <c:v>EuroPacific</c:v>
                </c:pt>
                <c:pt idx="2">
                  <c:v>Growth Fund</c:v>
                </c:pt>
                <c:pt idx="3">
                  <c:v>New Economy</c:v>
                </c:pt>
                <c:pt idx="4">
                  <c:v>New Perspective</c:v>
                </c:pt>
                <c:pt idx="5">
                  <c:v>New World Fund</c:v>
                </c:pt>
                <c:pt idx="6">
                  <c:v>SMALLCAP</c:v>
                </c:pt>
                <c:pt idx="7">
                  <c:v>American Mutual</c:v>
                </c:pt>
                <c:pt idx="8">
                  <c:v>Capital World</c:v>
                </c:pt>
                <c:pt idx="9">
                  <c:v>Fundamental Investors</c:v>
                </c:pt>
                <c:pt idx="10">
                  <c:v>Investment Company</c:v>
                </c:pt>
                <c:pt idx="11">
                  <c:v>Washington Mututal</c:v>
                </c:pt>
                <c:pt idx="12">
                  <c:v>Capital Income</c:v>
                </c:pt>
                <c:pt idx="13">
                  <c:v>Income Fund</c:v>
                </c:pt>
                <c:pt idx="14">
                  <c:v>American Balanced</c:v>
                </c:pt>
              </c:strCache>
            </c:strRef>
          </c:cat>
          <c:val>
            <c:numRef>
              <c:f>Sheet1!$E$46:$E$60</c:f>
              <c:numCache>
                <c:formatCode>0%</c:formatCode>
                <c:ptCount val="15"/>
                <c:pt idx="0">
                  <c:v>0.30769230769230771</c:v>
                </c:pt>
                <c:pt idx="1">
                  <c:v>0.13636363636363635</c:v>
                </c:pt>
                <c:pt idx="2">
                  <c:v>0.4242424242424242</c:v>
                </c:pt>
                <c:pt idx="3">
                  <c:v>0.2608695652173913</c:v>
                </c:pt>
                <c:pt idx="4">
                  <c:v>0.45454545454545453</c:v>
                </c:pt>
                <c:pt idx="5">
                  <c:v>0</c:v>
                </c:pt>
                <c:pt idx="6">
                  <c:v>6.25E-2</c:v>
                </c:pt>
                <c:pt idx="7">
                  <c:v>0.25</c:v>
                </c:pt>
                <c:pt idx="8">
                  <c:v>0</c:v>
                </c:pt>
                <c:pt idx="9">
                  <c:v>0.42857142857142855</c:v>
                </c:pt>
                <c:pt idx="10">
                  <c:v>0.27397260273972601</c:v>
                </c:pt>
                <c:pt idx="11">
                  <c:v>0.27777777777777779</c:v>
                </c:pt>
                <c:pt idx="12">
                  <c:v>0</c:v>
                </c:pt>
                <c:pt idx="13">
                  <c:v>0.18181818181818182</c:v>
                </c:pt>
                <c:pt idx="14">
                  <c:v>6.4516129032258063E-2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73208"/>
        <c:axId val="212432096"/>
      </c:barChart>
      <c:catAx>
        <c:axId val="21177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2096"/>
        <c:crosses val="autoZero"/>
        <c:auto val="1"/>
        <c:lblAlgn val="ctr"/>
        <c:lblOffset val="100"/>
        <c:noMultiLvlLbl val="0"/>
      </c:catAx>
      <c:valAx>
        <c:axId val="2124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981074</xdr:colOff>
      <xdr:row>0</xdr:row>
      <xdr:rowOff>0</xdr:rowOff>
    </xdr:from>
    <xdr:to>
      <xdr:col>10</xdr:col>
      <xdr:colOff>238125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1057275</xdr:colOff>
      <xdr:row>20</xdr:row>
      <xdr:rowOff>133350</xdr:rowOff>
    </xdr:from>
    <xdr:to>
      <xdr:col>9</xdr:col>
      <xdr:colOff>323850</xdr:colOff>
      <xdr:row>38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133349</xdr:colOff>
      <xdr:row>43</xdr:row>
      <xdr:rowOff>85725</xdr:rowOff>
    </xdr:from>
    <xdr:to>
      <xdr:col>15</xdr:col>
      <xdr:colOff>428624</xdr:colOff>
      <xdr:row>63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18" totalsRowShown="0" headerRowDxfId="15">
  <autoFilter ref="A2:C18"/>
  <tableColumns count="3">
    <tableColumn id="1" name="Fund" dataDxfId="14"/>
    <tableColumn id="2" name="10-year Period" dataDxfId="13"/>
    <tableColumn id="3" name="20-year Period" dataDxfId="1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6:C34" totalsRowShown="0" headerRowDxfId="11" dataDxfId="10">
  <autoFilter ref="A26:C34"/>
  <tableColumns count="3">
    <tableColumn id="1" name="Fund Type" dataDxfId="9"/>
    <tableColumn id="2" name="AF" dataDxfId="8"/>
    <tableColumn id="3" name="Industry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45:E60" totalsRowShown="0" headerRowDxfId="6" dataDxfId="5">
  <autoFilter ref="A45:E60"/>
  <tableColumns count="5">
    <tableColumn id="1" name="Fund" dataDxfId="4"/>
    <tableColumn id="2" name="Return is Positive (% of time)" dataDxfId="3" dataCellStyle="Percent"/>
    <tableColumn id="3" name="At least Doubled (%)" dataDxfId="2" dataCellStyle="Percent"/>
    <tableColumn id="4" name="At least Tripled" dataDxfId="1" dataCellStyle="Percent"/>
    <tableColumn id="5" name="At least Quadrupled" dataDxfId="0" dataCellStyle="Perce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BlackRock">
  <a:themeElements>
    <a:clrScheme name="BlackRock Colour Wheel">
      <a:dk1>
        <a:srgbClr val="000000"/>
      </a:dk1>
      <a:lt1>
        <a:srgbClr val="FFFFFF"/>
      </a:lt1>
      <a:dk2>
        <a:srgbClr val="4F4E50"/>
      </a:dk2>
      <a:lt2>
        <a:srgbClr val="FFFFFF"/>
      </a:lt2>
      <a:accent1>
        <a:srgbClr val="009A3D"/>
      </a:accent1>
      <a:accent2>
        <a:srgbClr val="0079C1"/>
      </a:accent2>
      <a:accent3>
        <a:srgbClr val="6C207E"/>
      </a:accent3>
      <a:accent4>
        <a:srgbClr val="E31B23"/>
      </a:accent4>
      <a:accent5>
        <a:srgbClr val="F8971D"/>
      </a:accent5>
      <a:accent6>
        <a:srgbClr val="FFD200"/>
      </a:accent6>
      <a:hlink>
        <a:srgbClr val="0079C1"/>
      </a:hlink>
      <a:folHlink>
        <a:srgbClr val="009A3D"/>
      </a:folHlink>
    </a:clrScheme>
    <a:fontScheme name="BlackRock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 w="25400" cap="flat" cmpd="sng" algn="ctr">
          <a:noFill/>
          <a:prstDash val="solid"/>
        </a:ln>
        <a:effectLst/>
      </a:spPr>
      <a:bodyPr rot="0" spcFirstLastPara="0" vertOverflow="overflow" horzOverflow="overflow" vert="horz" wrap="square" lIns="72000" tIns="36000" rIns="72000" bIns="36000" numCol="1" spcCol="0" rtlCol="0" fromWordArt="0" anchor="ctr" anchorCtr="1" forceAA="0" compatLnSpc="1">
        <a:prstTxWarp prst="textNoShape">
          <a:avLst/>
        </a:prstTxWarp>
        <a:noAutofit/>
      </a:bodyPr>
      <a:lstStyle>
        <a:defPPr algn="ctr">
          <a:defRPr sz="1000" b="1" kern="0">
            <a:solidFill>
              <a:schemeClr val="tx2"/>
            </a:solidFill>
          </a:defRPr>
        </a:defPPr>
      </a:lstStyle>
    </a:spDef>
    <a:lnDef>
      <a:spPr>
        <a:ln>
          <a:solidFill>
            <a:srgbClr val="D9D9D9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vertOverflow="clip" horzOverflow="clip" wrap="square" rtlCol="0" anchor="t">
        <a:spAutoFit/>
      </a:bodyPr>
      <a:lstStyle>
        <a:defPPr marL="0" indent="0">
          <a:buClr>
            <a:schemeClr val="tx2"/>
          </a:buClr>
          <a:buFontTx/>
          <a:buNone/>
          <a:defRPr sz="1050">
            <a:solidFill>
              <a:schemeClr val="tx2"/>
            </a:solidFill>
          </a:defRPr>
        </a:defPPr>
      </a:lstStyle>
    </a:txDef>
  </a:objectDefaults>
  <a:extraClrSchemeLst/>
  <a:custClrLst>
    <a:custClr name="BLK 7">
      <a:srgbClr val="59BD81"/>
    </a:custClr>
    <a:custClr name="BLK 8">
      <a:srgbClr val="59A7D7"/>
    </a:custClr>
    <a:custClr name="BLK 9">
      <a:srgbClr val="9F6FAA"/>
    </a:custClr>
    <a:custClr name="BLK 10">
      <a:srgbClr val="ED6B70"/>
    </a:custClr>
    <a:custClr name="BLK 11">
      <a:srgbClr val="FABB6B"/>
    </a:custClr>
    <a:custClr name="BLK 12">
      <a:srgbClr val="FFE159"/>
    </a:custClr>
    <a:custClr name="BLK 13">
      <a:srgbClr val="B3E0C5"/>
    </a:custClr>
    <a:custClr name="BLK 14">
      <a:srgbClr val="B3D6ED"/>
    </a:custClr>
    <a:custClr name="BLK 15">
      <a:srgbClr val="D3BCD8"/>
    </a:custClr>
    <a:custClr name="BLK 16">
      <a:srgbClr val="F39B9D"/>
    </a:custClr>
    <a:custClr name="BLK 17">
      <a:srgbClr val="FDE0BB"/>
    </a:custClr>
    <a:custClr name="BLK 18">
      <a:srgbClr val="FFF1B3"/>
    </a:custClr>
    <a:custClr name="G1">
      <a:srgbClr val="7F7F7F"/>
    </a:custClr>
    <a:custClr name="G2">
      <a:srgbClr val="D9D9D9"/>
    </a:custClr>
    <a:custClr name="G3">
      <a:srgbClr val="F2F2F2"/>
    </a:custClr>
  </a:custClr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A25" sqref="A25:C25"/>
    </sheetView>
  </sheetViews>
  <sheetFormatPr defaultRowHeight="12.75" x14ac:dyDescent="0.2"/>
  <cols>
    <col min="1" max="1" width="57.28515625" customWidth="1"/>
    <col min="2" max="2" width="20.42578125" customWidth="1"/>
    <col min="3" max="3" width="22.42578125" customWidth="1"/>
    <col min="4" max="4" width="15" customWidth="1"/>
    <col min="5" max="5" width="11.28515625" customWidth="1"/>
  </cols>
  <sheetData>
    <row r="1" spans="1:4" x14ac:dyDescent="0.2">
      <c r="A1" s="5" t="s">
        <v>32</v>
      </c>
      <c r="B1" s="5"/>
      <c r="C1" s="5"/>
      <c r="D1" s="5"/>
    </row>
    <row r="2" spans="1:4" x14ac:dyDescent="0.2">
      <c r="A2" s="1" t="s">
        <v>0</v>
      </c>
      <c r="B2" s="1" t="s">
        <v>2</v>
      </c>
      <c r="C2" s="1" t="s">
        <v>20</v>
      </c>
    </row>
    <row r="3" spans="1:4" x14ac:dyDescent="0.2">
      <c r="A3" s="1" t="s">
        <v>1</v>
      </c>
      <c r="B3" s="2">
        <f>33/39</f>
        <v>0.84615384615384615</v>
      </c>
      <c r="C3" s="2">
        <v>1</v>
      </c>
    </row>
    <row r="4" spans="1:4" x14ac:dyDescent="0.2">
      <c r="A4" s="1" t="s">
        <v>21</v>
      </c>
      <c r="B4" s="2">
        <f>1</f>
        <v>1</v>
      </c>
      <c r="C4" s="2">
        <v>1</v>
      </c>
    </row>
    <row r="5" spans="1:4" x14ac:dyDescent="0.2">
      <c r="A5" s="1" t="s">
        <v>31</v>
      </c>
      <c r="B5" s="2">
        <f>1</f>
        <v>1</v>
      </c>
      <c r="C5" s="2">
        <v>1</v>
      </c>
    </row>
    <row r="6" spans="1:4" x14ac:dyDescent="0.2">
      <c r="A6" s="1" t="s">
        <v>22</v>
      </c>
      <c r="B6" s="2">
        <f>1</f>
        <v>1</v>
      </c>
      <c r="C6" s="2">
        <v>1</v>
      </c>
    </row>
    <row r="7" spans="1:4" x14ac:dyDescent="0.2">
      <c r="A7" s="1" t="s">
        <v>23</v>
      </c>
      <c r="B7" s="2">
        <f>1</f>
        <v>1</v>
      </c>
      <c r="C7" s="2">
        <v>1</v>
      </c>
    </row>
    <row r="8" spans="1:4" x14ac:dyDescent="0.2">
      <c r="A8" s="1" t="s">
        <v>30</v>
      </c>
      <c r="B8" s="2">
        <f>3/7</f>
        <v>0.42857142857142855</v>
      </c>
      <c r="C8" s="2"/>
    </row>
    <row r="9" spans="1:4" x14ac:dyDescent="0.2">
      <c r="A9" s="1" t="s">
        <v>29</v>
      </c>
      <c r="B9" s="2">
        <f>7/16</f>
        <v>0.4375</v>
      </c>
      <c r="C9" s="2">
        <v>0</v>
      </c>
    </row>
    <row r="10" spans="1:4" x14ac:dyDescent="0.2">
      <c r="A10" s="1" t="s">
        <v>40</v>
      </c>
      <c r="B10" s="2">
        <f>38/47</f>
        <v>0.80851063829787229</v>
      </c>
      <c r="C10" s="2">
        <f>36/37</f>
        <v>0.97297297297297303</v>
      </c>
    </row>
    <row r="11" spans="1:4" x14ac:dyDescent="0.2">
      <c r="A11" s="1" t="s">
        <v>36</v>
      </c>
      <c r="B11" s="2">
        <f>1</f>
        <v>1</v>
      </c>
      <c r="C11" s="2">
        <v>1</v>
      </c>
    </row>
    <row r="12" spans="1:4" x14ac:dyDescent="0.2">
      <c r="A12" s="1" t="s">
        <v>4</v>
      </c>
      <c r="B12" s="2">
        <v>1</v>
      </c>
      <c r="C12" s="2">
        <v>1</v>
      </c>
    </row>
    <row r="13" spans="1:4" x14ac:dyDescent="0.2">
      <c r="A13" s="1" t="s">
        <v>28</v>
      </c>
      <c r="B13" s="2">
        <v>1</v>
      </c>
      <c r="C13" s="2">
        <v>1</v>
      </c>
    </row>
    <row r="14" spans="1:4" x14ac:dyDescent="0.2">
      <c r="A14" s="1" t="s">
        <v>27</v>
      </c>
      <c r="B14" s="2">
        <f>46/47</f>
        <v>0.97872340425531912</v>
      </c>
      <c r="C14" s="2">
        <v>1</v>
      </c>
    </row>
    <row r="15" spans="1:4" x14ac:dyDescent="0.2">
      <c r="A15" s="1" t="s">
        <v>26</v>
      </c>
      <c r="B15" s="2">
        <f>46/47</f>
        <v>0.97872340425531912</v>
      </c>
      <c r="C15" s="2">
        <v>1</v>
      </c>
    </row>
    <row r="16" spans="1:4" x14ac:dyDescent="0.2">
      <c r="A16" s="1" t="s">
        <v>39</v>
      </c>
      <c r="B16" s="2">
        <v>1</v>
      </c>
      <c r="C16" s="2">
        <v>1</v>
      </c>
    </row>
    <row r="17" spans="1:3" x14ac:dyDescent="0.2">
      <c r="A17" s="1" t="s">
        <v>25</v>
      </c>
      <c r="B17" s="2">
        <v>1</v>
      </c>
      <c r="C17" s="2">
        <f>1</f>
        <v>1</v>
      </c>
    </row>
    <row r="18" spans="1:3" x14ac:dyDescent="0.2">
      <c r="A18" s="1" t="s">
        <v>24</v>
      </c>
      <c r="B18" s="2">
        <f>24/31</f>
        <v>0.77419354838709675</v>
      </c>
      <c r="C18" s="2">
        <f>16/21</f>
        <v>0.76190476190476186</v>
      </c>
    </row>
    <row r="19" spans="1:3" x14ac:dyDescent="0.2">
      <c r="A19" s="1"/>
      <c r="B19" s="1"/>
      <c r="C19" s="1"/>
    </row>
    <row r="25" spans="1:3" x14ac:dyDescent="0.2">
      <c r="A25" s="5" t="s">
        <v>42</v>
      </c>
      <c r="B25" s="5"/>
      <c r="C25" s="5"/>
    </row>
    <row r="26" spans="1:3" x14ac:dyDescent="0.2">
      <c r="A26" s="1" t="s">
        <v>5</v>
      </c>
      <c r="B26" s="1" t="s">
        <v>6</v>
      </c>
      <c r="C26" s="1" t="s">
        <v>7</v>
      </c>
    </row>
    <row r="27" spans="1:3" x14ac:dyDescent="0.2">
      <c r="A27" s="1" t="s">
        <v>8</v>
      </c>
      <c r="B27" s="2">
        <v>0.71</v>
      </c>
      <c r="C27" s="2">
        <v>1.28</v>
      </c>
    </row>
    <row r="28" spans="1:3" x14ac:dyDescent="0.2">
      <c r="A28" s="1" t="s">
        <v>9</v>
      </c>
      <c r="B28" s="2">
        <v>0.59</v>
      </c>
      <c r="C28" s="2">
        <v>1.1000000000000001</v>
      </c>
    </row>
    <row r="29" spans="1:3" x14ac:dyDescent="0.2">
      <c r="A29" s="1" t="s">
        <v>10</v>
      </c>
      <c r="B29" s="2">
        <v>0.96</v>
      </c>
      <c r="C29" s="2">
        <v>1.45</v>
      </c>
    </row>
    <row r="30" spans="1:3" x14ac:dyDescent="0.2">
      <c r="A30" s="1" t="s">
        <v>11</v>
      </c>
      <c r="B30" s="2">
        <v>0.56999999999999995</v>
      </c>
      <c r="C30" s="2">
        <v>1.1399999999999999</v>
      </c>
    </row>
    <row r="31" spans="1:3" x14ac:dyDescent="0.2">
      <c r="A31" s="1" t="s">
        <v>12</v>
      </c>
      <c r="B31" s="2">
        <v>0.72</v>
      </c>
      <c r="C31" s="2">
        <v>1.2</v>
      </c>
    </row>
    <row r="32" spans="1:3" x14ac:dyDescent="0.2">
      <c r="A32" s="1" t="s">
        <v>13</v>
      </c>
      <c r="B32" s="2">
        <v>0.7</v>
      </c>
      <c r="C32" s="2">
        <v>0.93</v>
      </c>
    </row>
    <row r="33" spans="1:5" x14ac:dyDescent="0.2">
      <c r="A33" s="1" t="s">
        <v>14</v>
      </c>
      <c r="B33" s="2">
        <v>0.63</v>
      </c>
      <c r="C33" s="2">
        <v>0.8</v>
      </c>
    </row>
    <row r="34" spans="1:5" x14ac:dyDescent="0.2">
      <c r="A34" s="1" t="s">
        <v>15</v>
      </c>
      <c r="B34" s="2">
        <v>0.38</v>
      </c>
      <c r="C34" s="2">
        <v>0.08</v>
      </c>
    </row>
    <row r="44" spans="1:5" x14ac:dyDescent="0.2">
      <c r="A44" s="5" t="s">
        <v>41</v>
      </c>
      <c r="B44" s="5"/>
      <c r="C44" s="5"/>
      <c r="D44" s="5"/>
      <c r="E44" s="5"/>
    </row>
    <row r="45" spans="1:5" ht="24.75" customHeight="1" x14ac:dyDescent="0.2">
      <c r="A45" s="1" t="s">
        <v>0</v>
      </c>
      <c r="B45" s="4" t="s">
        <v>16</v>
      </c>
      <c r="C45" s="1" t="s">
        <v>17</v>
      </c>
      <c r="D45" s="1" t="s">
        <v>18</v>
      </c>
      <c r="E45" s="1" t="s">
        <v>19</v>
      </c>
    </row>
    <row r="46" spans="1:5" x14ac:dyDescent="0.2">
      <c r="A46" s="1" t="s">
        <v>1</v>
      </c>
      <c r="B46" s="3">
        <v>1</v>
      </c>
      <c r="C46" s="3">
        <f>((33/39)*100)/100</f>
        <v>0.84615384615384615</v>
      </c>
      <c r="D46" s="3">
        <f>(24/39*100)/100</f>
        <v>0.61538461538461542</v>
      </c>
      <c r="E46" s="3">
        <f>(12/39*100)/100</f>
        <v>0.30769230769230771</v>
      </c>
    </row>
    <row r="47" spans="1:5" x14ac:dyDescent="0.2">
      <c r="A47" s="1" t="s">
        <v>21</v>
      </c>
      <c r="B47" s="3">
        <v>1</v>
      </c>
      <c r="C47" s="3">
        <f>(0.727272727272727*100)/100</f>
        <v>0.72727272727272696</v>
      </c>
      <c r="D47" s="3">
        <f>(8/22*100)/100</f>
        <v>0.36363636363636365</v>
      </c>
      <c r="E47" s="3">
        <f>(3/22*100)/100</f>
        <v>0.13636363636363635</v>
      </c>
    </row>
    <row r="48" spans="1:5" x14ac:dyDescent="0.2">
      <c r="A48" s="1" t="s">
        <v>31</v>
      </c>
      <c r="B48" s="3">
        <v>1</v>
      </c>
      <c r="C48" s="3">
        <f>((29/33)*100)/100</f>
        <v>0.87878787878787878</v>
      </c>
      <c r="D48" s="3">
        <f>(24/33*100)/100</f>
        <v>0.72727272727272729</v>
      </c>
      <c r="E48" s="3">
        <f>(14/33*100)/100</f>
        <v>0.4242424242424242</v>
      </c>
    </row>
    <row r="49" spans="1:5" x14ac:dyDescent="0.2">
      <c r="A49" s="1" t="s">
        <v>34</v>
      </c>
      <c r="B49" s="3">
        <f>(21/23*100)/100</f>
        <v>0.91304347826086951</v>
      </c>
      <c r="C49" s="3">
        <f>(19/23*100)/100</f>
        <v>0.82608695652173902</v>
      </c>
      <c r="D49" s="3">
        <f>(9/23*100)/100</f>
        <v>0.39130434782608697</v>
      </c>
      <c r="E49" s="3">
        <f>(6/23*100)/100</f>
        <v>0.2608695652173913</v>
      </c>
    </row>
    <row r="50" spans="1:5" x14ac:dyDescent="0.2">
      <c r="A50" s="1" t="s">
        <v>23</v>
      </c>
      <c r="B50" s="3">
        <v>1</v>
      </c>
      <c r="C50" s="3">
        <f>(29/33*100)/100</f>
        <v>0.87878787878787878</v>
      </c>
      <c r="D50" s="3">
        <f>(23/33*100)/100</f>
        <v>0.69696969696969702</v>
      </c>
      <c r="E50" s="3">
        <f>(15/33*100)/100</f>
        <v>0.45454545454545453</v>
      </c>
    </row>
    <row r="51" spans="1:5" x14ac:dyDescent="0.2">
      <c r="A51" s="1" t="s">
        <v>3</v>
      </c>
      <c r="B51" s="3">
        <v>1</v>
      </c>
      <c r="C51" s="3">
        <f>(6/7*100)/100</f>
        <v>0.8571428571428571</v>
      </c>
      <c r="D51" s="3">
        <f>(2/7*100)/100</f>
        <v>0.2857142857142857</v>
      </c>
      <c r="E51" s="3">
        <v>0</v>
      </c>
    </row>
    <row r="52" spans="1:5" x14ac:dyDescent="0.2">
      <c r="A52" s="1" t="s">
        <v>33</v>
      </c>
      <c r="B52" s="3">
        <v>1</v>
      </c>
      <c r="C52" s="3">
        <f>(10/16*100)/100</f>
        <v>0.625</v>
      </c>
      <c r="D52" s="3">
        <f>(2/16*100)/100</f>
        <v>0.125</v>
      </c>
      <c r="E52" s="3">
        <f>(1/16*100)/100</f>
        <v>6.25E-2</v>
      </c>
    </row>
    <row r="53" spans="1:5" x14ac:dyDescent="0.2">
      <c r="A53" s="1" t="s">
        <v>35</v>
      </c>
      <c r="B53" s="3">
        <v>1</v>
      </c>
      <c r="C53" s="3">
        <f>(45/56*100)/100</f>
        <v>0.8035714285714286</v>
      </c>
      <c r="D53" s="3">
        <f>(28/56*100)/100</f>
        <v>0.5</v>
      </c>
      <c r="E53" s="3">
        <f>(14/56*100)/100</f>
        <v>0.25</v>
      </c>
    </row>
    <row r="54" spans="1:5" x14ac:dyDescent="0.2">
      <c r="A54" s="1" t="s">
        <v>36</v>
      </c>
      <c r="B54" s="3">
        <v>1</v>
      </c>
      <c r="C54" s="3">
        <f>(10/13*100)/100</f>
        <v>0.76923076923076938</v>
      </c>
      <c r="D54" s="3">
        <f>(5/13*100)/100</f>
        <v>0.38461538461538469</v>
      </c>
      <c r="E54" s="3">
        <v>0</v>
      </c>
    </row>
    <row r="55" spans="1:5" x14ac:dyDescent="0.2">
      <c r="A55" s="1" t="s">
        <v>4</v>
      </c>
      <c r="B55" s="3">
        <v>1</v>
      </c>
      <c r="C55" s="3">
        <f>(24/28*100)/100</f>
        <v>0.8571428571428571</v>
      </c>
      <c r="D55" s="3">
        <f>(16/28*100)/100</f>
        <v>0.5714285714285714</v>
      </c>
      <c r="E55" s="3">
        <f>(12/28*100)/100</f>
        <v>0.42857142857142855</v>
      </c>
    </row>
    <row r="56" spans="1:5" x14ac:dyDescent="0.2">
      <c r="A56" s="1" t="s">
        <v>27</v>
      </c>
      <c r="B56" s="3">
        <v>1</v>
      </c>
      <c r="C56" s="3">
        <f>(61/73*100)/100</f>
        <v>0.83561643835616439</v>
      </c>
      <c r="D56" s="3">
        <f>(41/73*100)/100</f>
        <v>0.56164383561643838</v>
      </c>
      <c r="E56" s="3">
        <f>(20/73*100)/100</f>
        <v>0.27397260273972601</v>
      </c>
    </row>
    <row r="57" spans="1:5" x14ac:dyDescent="0.2">
      <c r="A57" s="1" t="s">
        <v>26</v>
      </c>
      <c r="B57" s="3">
        <v>1</v>
      </c>
      <c r="C57" s="3">
        <f>(44/54*100)/100</f>
        <v>0.81481481481481477</v>
      </c>
      <c r="D57" s="3">
        <f>(28/54*100)/100</f>
        <v>0.51851851851851849</v>
      </c>
      <c r="E57" s="3">
        <f>(15/54*100)/100</f>
        <v>0.27777777777777779</v>
      </c>
    </row>
    <row r="58" spans="1:5" x14ac:dyDescent="0.2">
      <c r="A58" s="1" t="s">
        <v>38</v>
      </c>
      <c r="B58" s="3">
        <v>1</v>
      </c>
      <c r="C58" s="3">
        <f>(14/19*100)/100</f>
        <v>0.73684210526315785</v>
      </c>
      <c r="D58" s="3">
        <f>(5/19*100)/100</f>
        <v>0.26315789473684209</v>
      </c>
      <c r="E58" s="3">
        <v>0</v>
      </c>
    </row>
    <row r="59" spans="1:5" x14ac:dyDescent="0.2">
      <c r="A59" s="1" t="s">
        <v>37</v>
      </c>
      <c r="B59" s="3">
        <v>1</v>
      </c>
      <c r="C59" s="3">
        <f>(27/33*100)/100</f>
        <v>0.81818181818181823</v>
      </c>
      <c r="D59" s="3">
        <f>(18/33*100)/100</f>
        <v>0.54545454545454541</v>
      </c>
      <c r="E59" s="3">
        <f>(6/33*100)/100</f>
        <v>0.18181818181818182</v>
      </c>
    </row>
    <row r="60" spans="1:5" x14ac:dyDescent="0.2">
      <c r="A60" s="1" t="s">
        <v>24</v>
      </c>
      <c r="B60" s="3">
        <v>1</v>
      </c>
      <c r="C60" s="3">
        <f>(23/31*100)/100</f>
        <v>0.74193548387096764</v>
      </c>
      <c r="D60" s="3">
        <f>(18/31*100)/100</f>
        <v>0.58064516129032262</v>
      </c>
      <c r="E60" s="3">
        <f>(2/31*100)/100</f>
        <v>6.4516129032258063E-2</v>
      </c>
    </row>
  </sheetData>
  <mergeCells count="3">
    <mergeCell ref="A1:D1"/>
    <mergeCell ref="A25:C25"/>
    <mergeCell ref="A44:E44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Glowniak, Claire</dc:creator>
  <cp:lastModifiedBy>Tang, William</cp:lastModifiedBy>
  <dcterms:created xsi:type="dcterms:W3CDTF">2014-06-06T12:11:21Z</dcterms:created>
  <dcterms:modified xsi:type="dcterms:W3CDTF">2016-08-05T23:35:05Z</dcterms:modified>
</cp:coreProperties>
</file>