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ivenData" sheetId="1" state="visible" r:id="rId2"/>
    <sheet name="MonthlyDeposit" sheetId="2" state="visible" r:id="rId3"/>
    <sheet name="WeekdaysAndWorkdays" sheetId="3" state="visible" r:id="rId4"/>
    <sheet name="WeeklyDeposit" sheetId="4" state="visible" r:id="rId5"/>
    <sheet name="DaysOfTheWeek" sheetId="5" state="visible" r:id="rId6"/>
    <sheet name="weeks" sheetId="6" state="visible" r:id="rId7"/>
    <sheet name="24HDeposits" sheetId="7" state="visible" r:id="rId8"/>
    <sheet name="periodsOfaDay" sheetId="8" state="visible" r:id="rId9"/>
    <sheet name="UserDepositCountAndSum" sheetId="9" state="visible" r:id="rId10"/>
    <sheet name="userCountOfDeposits" sheetId="10" state="visible" r:id="rId11"/>
    <sheet name="userDepositAmount" sheetId="11" state="visible" r:id="rId12"/>
    <sheet name="averageComparison" sheetId="12" state="visible" r:id="rId13"/>
    <sheet name="Sweden" sheetId="13" state="visible" r:id="rId14"/>
    <sheet name="Estonia" sheetId="14" state="visible" r:id="rId15"/>
    <sheet name="Finland" sheetId="15" state="visible" r:id="rId16"/>
    <sheet name="AffiliateOverview" sheetId="16" state="visible" r:id="rId17"/>
  </sheets>
  <definedNames>
    <definedName function="false" hidden="true" localSheetId="0" name="_xlnm._FilterDatabase" vbProcedure="false">GivenData!$A$1:$H$350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<sst xmlns="http://schemas.openxmlformats.org/spreadsheetml/2006/main" count="802" uniqueCount="212">
  <si>
    <t xml:space="preserve">AffiliateID</t>
  </si>
  <si>
    <t xml:space="preserve">UserID</t>
  </si>
  <si>
    <t xml:space="preserve">Country</t>
  </si>
  <si>
    <t xml:space="preserve">Deposit amount (EUR)</t>
  </si>
  <si>
    <t xml:space="preserve">Deposit date</t>
  </si>
  <si>
    <t xml:space="preserve">date</t>
  </si>
  <si>
    <t xml:space="preserve">time</t>
  </si>
  <si>
    <t xml:space="preserve">workdays and weekends</t>
  </si>
  <si>
    <t xml:space="preserve">Sweden</t>
  </si>
  <si>
    <t xml:space="preserve">2022-09-13 20:00</t>
  </si>
  <si>
    <t xml:space="preserve">2022-09-16 19:00</t>
  </si>
  <si>
    <t xml:space="preserve">2022-09-22 17:00</t>
  </si>
  <si>
    <t xml:space="preserve">2022-09-24 0:00</t>
  </si>
  <si>
    <t xml:space="preserve">2022-09-25 19:00</t>
  </si>
  <si>
    <t xml:space="preserve">2022-09-28 9:00</t>
  </si>
  <si>
    <t xml:space="preserve">2022-09-30 22:00</t>
  </si>
  <si>
    <t xml:space="preserve">2022-09-14 9:00</t>
  </si>
  <si>
    <t xml:space="preserve">2022-09-17 5:00</t>
  </si>
  <si>
    <t xml:space="preserve">2022-09-22 20:00</t>
  </si>
  <si>
    <t xml:space="preserve">2022-09-24 2:00</t>
  </si>
  <si>
    <t xml:space="preserve">2022-09-28 10:00</t>
  </si>
  <si>
    <t xml:space="preserve">2022-09-17 7:00</t>
  </si>
  <si>
    <t xml:space="preserve">2022-09-23 14:00</t>
  </si>
  <si>
    <t xml:space="preserve">2022-09-24 7:00</t>
  </si>
  <si>
    <t xml:space="preserve">2022-09-25 20:00</t>
  </si>
  <si>
    <t xml:space="preserve">2022-09-28 11:00</t>
  </si>
  <si>
    <t xml:space="preserve">2022-09-30 23:00</t>
  </si>
  <si>
    <t xml:space="preserve">2022-09-14 10:00</t>
  </si>
  <si>
    <t xml:space="preserve">2022-09-17 9:00</t>
  </si>
  <si>
    <t xml:space="preserve">2022-09-28 17:00</t>
  </si>
  <si>
    <t xml:space="preserve">2022-09-13 19:00</t>
  </si>
  <si>
    <t xml:space="preserve">2022-09-14 19:00</t>
  </si>
  <si>
    <t xml:space="preserve">2022-09-15 19:00</t>
  </si>
  <si>
    <t xml:space="preserve">2022-09-16 18:00</t>
  </si>
  <si>
    <t xml:space="preserve">2022-09-17 4:00</t>
  </si>
  <si>
    <t xml:space="preserve">2022-09-18 1:00</t>
  </si>
  <si>
    <t xml:space="preserve">2022-09-19 17:00</t>
  </si>
  <si>
    <t xml:space="preserve">2022-09-22 18:00</t>
  </si>
  <si>
    <t xml:space="preserve">2022-09-22 19:00</t>
  </si>
  <si>
    <t xml:space="preserve">2022-09-23 20:00</t>
  </si>
  <si>
    <t xml:space="preserve">2022-09-23 21:00</t>
  </si>
  <si>
    <t xml:space="preserve">2022-09-24 3:00</t>
  </si>
  <si>
    <t xml:space="preserve">2022-09-24 18:00</t>
  </si>
  <si>
    <t xml:space="preserve">2022-09-24 19:00</t>
  </si>
  <si>
    <t xml:space="preserve">2022-09-25 17:00</t>
  </si>
  <si>
    <t xml:space="preserve">2022-09-25 18:00</t>
  </si>
  <si>
    <t xml:space="preserve">2022-09-25 21:00</t>
  </si>
  <si>
    <t xml:space="preserve">2022-09-26 19:00</t>
  </si>
  <si>
    <t xml:space="preserve">2022-09-28 20:00</t>
  </si>
  <si>
    <t xml:space="preserve">2022-09-30 21:00</t>
  </si>
  <si>
    <t xml:space="preserve">2022-09-14 11:00</t>
  </si>
  <si>
    <t xml:space="preserve">2022-09-18 3:00</t>
  </si>
  <si>
    <t xml:space="preserve">2022-09-23 15:00</t>
  </si>
  <si>
    <t xml:space="preserve">2022-09-24 9:00</t>
  </si>
  <si>
    <t xml:space="preserve">2022-09-28 18:00</t>
  </si>
  <si>
    <t xml:space="preserve">2022-09-14 18:00</t>
  </si>
  <si>
    <t xml:space="preserve">2022-09-18 4:00</t>
  </si>
  <si>
    <t xml:space="preserve">2022-09-24 13:00</t>
  </si>
  <si>
    <t xml:space="preserve">2022-09-25 22:00</t>
  </si>
  <si>
    <t xml:space="preserve">2022-09-28 19:00</t>
  </si>
  <si>
    <t xml:space="preserve">2022-09-18 6:00</t>
  </si>
  <si>
    <t xml:space="preserve">2022-09-23 16:00</t>
  </si>
  <si>
    <t xml:space="preserve">2022-09-24 14:00</t>
  </si>
  <si>
    <t xml:space="preserve">2022-09-26 9:00</t>
  </si>
  <si>
    <t xml:space="preserve">2022-09-14 20:00</t>
  </si>
  <si>
    <t xml:space="preserve">2022-09-19 5:00</t>
  </si>
  <si>
    <t xml:space="preserve">2022-09-24 15:00</t>
  </si>
  <si>
    <t xml:space="preserve">2022-09-29 9:00</t>
  </si>
  <si>
    <t xml:space="preserve">2022-09-19 6:00</t>
  </si>
  <si>
    <t xml:space="preserve">2022-09-23 17:00</t>
  </si>
  <si>
    <t xml:space="preserve">2022-09-24 16:00</t>
  </si>
  <si>
    <t xml:space="preserve">2022-09-26 10:00</t>
  </si>
  <si>
    <t xml:space="preserve">2022-09-29 10:00</t>
  </si>
  <si>
    <t xml:space="preserve">2022-09-15 9:00</t>
  </si>
  <si>
    <t xml:space="preserve">2022-09-19 16:00</t>
  </si>
  <si>
    <t xml:space="preserve">2022-09-23 18:00</t>
  </si>
  <si>
    <t xml:space="preserve">2022-09-26 11:00</t>
  </si>
  <si>
    <t xml:space="preserve">2022-09-29 11:00</t>
  </si>
  <si>
    <t xml:space="preserve">2022-09-15 10:00</t>
  </si>
  <si>
    <t xml:space="preserve">2022-09-20 5:00</t>
  </si>
  <si>
    <t xml:space="preserve">2022-09-24 17:00</t>
  </si>
  <si>
    <t xml:space="preserve">2022-09-26 14:00</t>
  </si>
  <si>
    <t xml:space="preserve">2022-09-15 11:00</t>
  </si>
  <si>
    <t xml:space="preserve">2022-09-23 19:00</t>
  </si>
  <si>
    <t xml:space="preserve">2022-09-24 20:00</t>
  </si>
  <si>
    <t xml:space="preserve">2022-09-26 18:00</t>
  </si>
  <si>
    <t xml:space="preserve">2022-09-29 19:00</t>
  </si>
  <si>
    <t xml:space="preserve">2022-09-15 18:00</t>
  </si>
  <si>
    <t xml:space="preserve">2022-09-25 10:00</t>
  </si>
  <si>
    <t xml:space="preserve">2022-09-26 20:00</t>
  </si>
  <si>
    <t xml:space="preserve">2022-09-29 20:00</t>
  </si>
  <si>
    <t xml:space="preserve">2022-09-15 20:00</t>
  </si>
  <si>
    <t xml:space="preserve">2022-09-20 19:00</t>
  </si>
  <si>
    <t xml:space="preserve">2022-09-25 11:00</t>
  </si>
  <si>
    <t xml:space="preserve">2022-09-27 9:00</t>
  </si>
  <si>
    <t xml:space="preserve">2022-09-29 18:00</t>
  </si>
  <si>
    <t xml:space="preserve">2022-09-13 9:00</t>
  </si>
  <si>
    <t xml:space="preserve">2022-09-22 9:00</t>
  </si>
  <si>
    <t xml:space="preserve">2022-09-23 22:00</t>
  </si>
  <si>
    <t xml:space="preserve">2022-09-25 13:00</t>
  </si>
  <si>
    <t xml:space="preserve">2022-09-27 10:00</t>
  </si>
  <si>
    <t xml:space="preserve">2022-09-13 11:00</t>
  </si>
  <si>
    <t xml:space="preserve">2022-09-16 10:00</t>
  </si>
  <si>
    <t xml:space="preserve">2022-09-22 10:00</t>
  </si>
  <si>
    <t xml:space="preserve">2022-09-25 15:00</t>
  </si>
  <si>
    <t xml:space="preserve">2022-09-30 20:00</t>
  </si>
  <si>
    <t xml:space="preserve">2022-09-13 17:00</t>
  </si>
  <si>
    <t xml:space="preserve">2022-09-16 14:00</t>
  </si>
  <si>
    <t xml:space="preserve">2022-09-22 11:00</t>
  </si>
  <si>
    <t xml:space="preserve">2022-09-25 16:00</t>
  </si>
  <si>
    <t xml:space="preserve">2022-09-27 18:00</t>
  </si>
  <si>
    <t xml:space="preserve">2022-09-30 19:00</t>
  </si>
  <si>
    <t xml:space="preserve">2022-09-16 16:00</t>
  </si>
  <si>
    <t xml:space="preserve">2022-09-23 23:00</t>
  </si>
  <si>
    <t xml:space="preserve">2022-09-27 19:00</t>
  </si>
  <si>
    <t xml:space="preserve">Estonia</t>
  </si>
  <si>
    <t xml:space="preserve">2022-09-17 8:00</t>
  </si>
  <si>
    <t xml:space="preserve">2022-09-18 7:00</t>
  </si>
  <si>
    <t xml:space="preserve">2022-09-25 14:00</t>
  </si>
  <si>
    <t xml:space="preserve">2022-09-13 10:00</t>
  </si>
  <si>
    <t xml:space="preserve">2022-09-16 17:00</t>
  </si>
  <si>
    <t xml:space="preserve">Finland</t>
  </si>
  <si>
    <t xml:space="preserve">2022-09-13 18:00</t>
  </si>
  <si>
    <t xml:space="preserve">2022-09-17 3:00</t>
  </si>
  <si>
    <t xml:space="preserve">2022-09-24 4:00</t>
  </si>
  <si>
    <t xml:space="preserve">2022-09-17 6:00</t>
  </si>
  <si>
    <t xml:space="preserve">2022-09-24 6:00</t>
  </si>
  <si>
    <t xml:space="preserve">2022-09-18 2:00</t>
  </si>
  <si>
    <t xml:space="preserve">2022-09-18 5:00</t>
  </si>
  <si>
    <t xml:space="preserve">2022-09-19 15:00</t>
  </si>
  <si>
    <t xml:space="preserve">2022-09-19 18:00</t>
  </si>
  <si>
    <t xml:space="preserve">2022-09-25 9:00</t>
  </si>
  <si>
    <t xml:space="preserve">2022-09-20 20:00</t>
  </si>
  <si>
    <t xml:space="preserve">2022-09-25 12:00</t>
  </si>
  <si>
    <t xml:space="preserve">2022-09-16 9:00</t>
  </si>
  <si>
    <t xml:space="preserve">2022-09-16 15:00</t>
  </si>
  <si>
    <t xml:space="preserve">Date</t>
  </si>
  <si>
    <t xml:space="preserve">Deposit count</t>
  </si>
  <si>
    <t xml:space="preserve">Deposit amount sum (EUR)</t>
  </si>
  <si>
    <t xml:space="preserve">User count</t>
  </si>
  <si>
    <t xml:space="preserve">            </t>
  </si>
  <si>
    <t xml:space="preserve">Workday</t>
  </si>
  <si>
    <t xml:space="preserve">Weekend</t>
  </si>
  <si>
    <t xml:space="preserve">Day count</t>
  </si>
  <si>
    <t xml:space="preserve">---</t>
  </si>
  <si>
    <t xml:space="preserve">Deposit count sum</t>
  </si>
  <si>
    <t xml:space="preserve">Average count</t>
  </si>
  <si>
    <t xml:space="preserve">Above average</t>
  </si>
  <si>
    <t xml:space="preserve">Below average</t>
  </si>
  <si>
    <t xml:space="preserve">Max count</t>
  </si>
  <si>
    <t xml:space="preserve">Min count</t>
  </si>
  <si>
    <t xml:space="preserve">Average amount (EUR)</t>
  </si>
  <si>
    <t xml:space="preserve">Max amount (EUR)</t>
  </si>
  <si>
    <t xml:space="preserve">Min amount (EUR)</t>
  </si>
  <si>
    <t xml:space="preserve">User count sum</t>
  </si>
  <si>
    <t xml:space="preserve">Day of week</t>
  </si>
  <si>
    <t xml:space="preserve">Deposit sum (EUR)</t>
  </si>
  <si>
    <t xml:space="preserve">                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</si>
  <si>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</si>
  <si>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</si>
  <si>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</si>
  <si>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</si>
  <si>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</si>
  <si>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</si>
  <si>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</si>
  <si>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                  </t>
  </si>
  <si>
    <t xml:space="preserve">1st week (01-04)</t>
  </si>
  <si>
    <t xml:space="preserve">2nd week (05-11)</t>
  </si>
  <si>
    <t xml:space="preserve">3rd week (12-18)</t>
  </si>
  <si>
    <t xml:space="preserve">4th week (19-25)</t>
  </si>
  <si>
    <t xml:space="preserve">5th week (26-30)</t>
  </si>
  <si>
    <t xml:space="preserve">Time</t>
  </si>
  <si>
    <t xml:space="preserve">Deposit sum(EUR)</t>
  </si>
  <si>
    <t xml:space="preserve">                   </t>
  </si>
  <si>
    <t xml:space="preserve">Morning (5am - 12pm)</t>
  </si>
  <si>
    <t xml:space="preserve">Afternoon (12pm - 5pm)</t>
  </si>
  <si>
    <t xml:space="preserve">Evening (5pm - 9pm)</t>
  </si>
  <si>
    <t xml:space="preserve">Night (9pm - 5am)</t>
  </si>
  <si>
    <t xml:space="preserve">Deposit amount sum(EUR)</t>
  </si>
  <si>
    <t xml:space="preserve">Average amount sum(EUR)</t>
  </si>
  <si>
    <t xml:space="preserve">Max deposit sum(EUR)</t>
  </si>
  <si>
    <t xml:space="preserve">Min deposit sum(EUR)</t>
  </si>
  <si>
    <t xml:space="preserve">Average user count</t>
  </si>
  <si>
    <t xml:space="preserve">Max user count</t>
  </si>
  <si>
    <t xml:space="preserve">Min user count</t>
  </si>
  <si>
    <t xml:space="preserve">Total deposit count</t>
  </si>
  <si>
    <t xml:space="preserve">              </t>
  </si>
  <si>
    <t xml:space="preserve">Result</t>
  </si>
  <si>
    <t xml:space="preserve">Max count of deposits</t>
  </si>
  <si>
    <t xml:space="preserve">UserID with max deposit count</t>
  </si>
  <si>
    <t xml:space="preserve">Min count of deposits</t>
  </si>
  <si>
    <t xml:space="preserve">UserID with min deposit count</t>
  </si>
  <si>
    <t xml:space="preserve">Average deposit count</t>
  </si>
  <si>
    <t xml:space="preserve">User count above average</t>
  </si>
  <si>
    <t xml:space="preserve">User count below average</t>
  </si>
  <si>
    <t xml:space="preserve">             </t>
  </si>
  <si>
    <t xml:space="preserve">Max deposit amount(EUR)</t>
  </si>
  <si>
    <t xml:space="preserve">UserID with max deposit amount</t>
  </si>
  <si>
    <t xml:space="preserve">Min deposit amount(EUR)</t>
  </si>
  <si>
    <t xml:space="preserve">UserID with min deposit amount</t>
  </si>
  <si>
    <t xml:space="preserve">Average deposit amount(EUR)</t>
  </si>
  <si>
    <t xml:space="preserve">                    </t>
  </si>
  <si>
    <t xml:space="preserve">dep. a. &gt; avg but count of dep. &lt; avg</t>
  </si>
  <si>
    <t xml:space="preserve">dep. a. &gt; avg and count of dep. &gt; avg</t>
  </si>
  <si>
    <t xml:space="preserve">dep. a. &lt; avg and count of dep. &lt; avg</t>
  </si>
  <si>
    <t xml:space="preserve">dep. a. &lt; avg but count of dep. &gt; avg</t>
  </si>
  <si>
    <t xml:space="preserve">Sweden affiliates</t>
  </si>
  <si>
    <t xml:space="preserve">Sum</t>
  </si>
  <si>
    <t xml:space="preserve">Estonia affiliates</t>
  </si>
  <si>
    <t xml:space="preserve">Finland affiliates</t>
  </si>
  <si>
    <t xml:space="preserve">Affiliate</t>
  </si>
  <si>
    <t xml:space="preserve">Count of deposits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</si>
</sst>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dd\-mm\ hh:mm"/>
    <numFmt numFmtId="166" formatCode="yyyy/d/m"/>
    <numFmt numFmtId="167" formatCode="hh:mm:ss"/>
    <numFmt numFmtId="168" formatCode="General"/>
    <numFmt numFmtId="169" formatCode="yyyy/d/m\ hh:mm:ss"/>
    <numFmt numFmtId="170" formatCode="0.00"/>
    <numFmt numFmtId="171" formatCode="0"/>
    <numFmt numFmtId="172" formatCode="0.0"/>
    <numFmt numFmtId="173" formatCode="#,##0"/>
    <numFmt numFmtId="174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8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11"/>
      <color rgb="FF000000"/>
      <name val="Arial"/>
      <family val="0"/>
      <charset val="1"/>
    </font>
    <font>
      <sz val="11"/>
      <color rgb="FF1F1F1F"/>
      <name val="&quot;Google Sans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1F1F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17.63"/>
    <col collapsed="false" customWidth="true" hidden="false" outlineLevel="0" max="5" min="5" style="0" width="13.24"/>
    <col collapsed="false" customWidth="true" hidden="false" outlineLevel="0" max="9" min="9" style="0" width="6.01"/>
    <col collapsed="false" customWidth="true" hidden="false" outlineLevel="0" max="11" min="11" style="0" width="15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G1" s="1" t="s">
        <v>5</v>
      </c>
      <c r="H1" s="1" t="s">
        <v>6</v>
      </c>
      <c r="J1" s="1" t="s">
        <v>5</v>
      </c>
      <c r="K1" s="1" t="s">
        <v>7</v>
      </c>
    </row>
    <row r="2" customFormat="false" ht="15.75" hidden="false" customHeight="false" outlineLevel="0" collapsed="false">
      <c r="A2" s="3" t="n">
        <v>123</v>
      </c>
      <c r="B2" s="3" t="n">
        <v>1230</v>
      </c>
      <c r="C2" s="2" t="s">
        <v>8</v>
      </c>
      <c r="D2" s="3" t="n">
        <v>100</v>
      </c>
      <c r="E2" s="4" t="n">
        <v>44570.4166666667</v>
      </c>
      <c r="G2" s="5" t="n">
        <v>44805</v>
      </c>
      <c r="H2" s="6" t="n">
        <v>0.416666666666667</v>
      </c>
      <c r="J2" s="5" t="n">
        <v>44805</v>
      </c>
      <c r="K2" s="7" t="str">
        <f aca="false">IF(WEEKDAY(J2,2) &gt;= 6, "Weekend", "Workday")</f>
        <v>Workday</v>
      </c>
    </row>
    <row r="3" customFormat="false" ht="15.75" hidden="false" customHeight="false" outlineLevel="0" collapsed="false">
      <c r="A3" s="3" t="n">
        <v>123</v>
      </c>
      <c r="B3" s="3" t="n">
        <v>1230</v>
      </c>
      <c r="C3" s="2" t="s">
        <v>8</v>
      </c>
      <c r="D3" s="3" t="n">
        <v>100</v>
      </c>
      <c r="E3" s="4" t="n">
        <v>44660.125</v>
      </c>
      <c r="G3" s="5" t="n">
        <v>44808</v>
      </c>
      <c r="H3" s="6" t="n">
        <v>0.125</v>
      </c>
      <c r="J3" s="5" t="n">
        <v>44806</v>
      </c>
      <c r="K3" s="7" t="str">
        <f aca="false">IF(WEEKDAY(J3,2) &gt;= 6, "Weekend", "Workday")</f>
        <v>Workday</v>
      </c>
    </row>
    <row r="4" customFormat="false" ht="15.75" hidden="false" customHeight="false" outlineLevel="0" collapsed="false">
      <c r="A4" s="3" t="n">
        <v>123</v>
      </c>
      <c r="B4" s="3" t="n">
        <v>1230</v>
      </c>
      <c r="C4" s="2" t="s">
        <v>8</v>
      </c>
      <c r="D4" s="3" t="n">
        <v>150</v>
      </c>
      <c r="E4" s="4" t="n">
        <v>44751.7916666667</v>
      </c>
      <c r="G4" s="5" t="n">
        <v>44811</v>
      </c>
      <c r="H4" s="6" t="n">
        <v>0.791666666666667</v>
      </c>
      <c r="J4" s="5" t="n">
        <v>44807</v>
      </c>
      <c r="K4" s="7" t="str">
        <f aca="false">IF(WEEKDAY(J4,2) &gt;= 6, "Weekend", "Workday")</f>
        <v>Weekend</v>
      </c>
    </row>
    <row r="5" customFormat="false" ht="15.75" hidden="false" customHeight="false" outlineLevel="0" collapsed="false">
      <c r="A5" s="3" t="n">
        <v>123</v>
      </c>
      <c r="B5" s="3" t="n">
        <v>1230</v>
      </c>
      <c r="C5" s="2" t="s">
        <v>8</v>
      </c>
      <c r="D5" s="3" t="n">
        <v>200</v>
      </c>
      <c r="E5" s="4" t="n">
        <v>44813.875</v>
      </c>
      <c r="G5" s="5" t="n">
        <v>44813</v>
      </c>
      <c r="H5" s="6" t="n">
        <v>0.875</v>
      </c>
      <c r="J5" s="5" t="n">
        <v>44808</v>
      </c>
      <c r="K5" s="7" t="str">
        <f aca="false">IF(WEEKDAY(J5,2) &gt;= 6, "Weekend", "Workday")</f>
        <v>Weekend</v>
      </c>
    </row>
    <row r="6" customFormat="false" ht="15.75" hidden="false" customHeight="false" outlineLevel="0" collapsed="false">
      <c r="A6" s="3" t="n">
        <v>123</v>
      </c>
      <c r="B6" s="3" t="n">
        <v>1230</v>
      </c>
      <c r="C6" s="2" t="s">
        <v>8</v>
      </c>
      <c r="D6" s="3" t="n">
        <v>50</v>
      </c>
      <c r="E6" s="1" t="s">
        <v>9</v>
      </c>
      <c r="G6" s="5" t="n">
        <v>44817</v>
      </c>
      <c r="H6" s="6" t="n">
        <v>0.833333333333333</v>
      </c>
      <c r="J6" s="5" t="n">
        <v>44809</v>
      </c>
      <c r="K6" s="7" t="str">
        <f aca="false">IF(WEEKDAY(J6,2) &gt;= 6, "Weekend", "Workday")</f>
        <v>Workday</v>
      </c>
    </row>
    <row r="7" customFormat="false" ht="15.75" hidden="false" customHeight="false" outlineLevel="0" collapsed="false">
      <c r="A7" s="3" t="n">
        <v>123</v>
      </c>
      <c r="B7" s="3" t="n">
        <v>1230</v>
      </c>
      <c r="C7" s="2" t="s">
        <v>8</v>
      </c>
      <c r="D7" s="3" t="n">
        <v>50</v>
      </c>
      <c r="E7" s="1" t="s">
        <v>10</v>
      </c>
      <c r="G7" s="5" t="n">
        <v>44820</v>
      </c>
      <c r="H7" s="6" t="n">
        <v>0.791666666666667</v>
      </c>
      <c r="J7" s="5" t="n">
        <v>44810</v>
      </c>
      <c r="K7" s="7" t="str">
        <f aca="false">IF(WEEKDAY(J7,2) &gt;= 6, "Weekend", "Workday")</f>
        <v>Workday</v>
      </c>
    </row>
    <row r="8" customFormat="false" ht="15.75" hidden="false" customHeight="false" outlineLevel="0" collapsed="false">
      <c r="A8" s="3" t="n">
        <v>123</v>
      </c>
      <c r="B8" s="3" t="n">
        <v>1230</v>
      </c>
      <c r="C8" s="2" t="s">
        <v>8</v>
      </c>
      <c r="D8" s="3" t="n">
        <v>100</v>
      </c>
      <c r="E8" s="1" t="s">
        <v>11</v>
      </c>
      <c r="G8" s="5" t="n">
        <v>44826</v>
      </c>
      <c r="H8" s="6" t="n">
        <v>0.708333333333333</v>
      </c>
      <c r="J8" s="5" t="n">
        <v>44811</v>
      </c>
      <c r="K8" s="7" t="str">
        <f aca="false">IF(WEEKDAY(J8,2) &gt;= 6, "Weekend", "Workday")</f>
        <v>Workday</v>
      </c>
    </row>
    <row r="9" customFormat="false" ht="15.75" hidden="false" customHeight="false" outlineLevel="0" collapsed="false">
      <c r="A9" s="3" t="n">
        <v>123</v>
      </c>
      <c r="B9" s="3" t="n">
        <v>1230</v>
      </c>
      <c r="C9" s="2" t="s">
        <v>8</v>
      </c>
      <c r="D9" s="3" t="n">
        <v>100</v>
      </c>
      <c r="E9" s="1" t="s">
        <v>12</v>
      </c>
      <c r="G9" s="5" t="n">
        <v>44828</v>
      </c>
      <c r="H9" s="6" t="n">
        <v>0</v>
      </c>
      <c r="J9" s="5" t="n">
        <v>44812</v>
      </c>
      <c r="K9" s="7" t="str">
        <f aca="false">IF(WEEKDAY(J9,2) &gt;= 6, "Weekend", "Workday")</f>
        <v>Workday</v>
      </c>
    </row>
    <row r="10" customFormat="false" ht="15.75" hidden="false" customHeight="false" outlineLevel="0" collapsed="false">
      <c r="A10" s="3" t="n">
        <v>123</v>
      </c>
      <c r="B10" s="3" t="n">
        <v>1230</v>
      </c>
      <c r="C10" s="2" t="s">
        <v>8</v>
      </c>
      <c r="D10" s="3" t="n">
        <v>100</v>
      </c>
      <c r="E10" s="1" t="s">
        <v>13</v>
      </c>
      <c r="G10" s="5" t="n">
        <v>44829</v>
      </c>
      <c r="H10" s="6" t="n">
        <v>0.791666666666667</v>
      </c>
      <c r="J10" s="5" t="n">
        <v>44813</v>
      </c>
      <c r="K10" s="7" t="str">
        <f aca="false">IF(WEEKDAY(J10,2) &gt;= 6, "Weekend", "Workday")</f>
        <v>Workday</v>
      </c>
    </row>
    <row r="11" customFormat="false" ht="15.75" hidden="false" customHeight="false" outlineLevel="0" collapsed="false">
      <c r="A11" s="3" t="n">
        <v>123</v>
      </c>
      <c r="B11" s="3" t="n">
        <v>1230</v>
      </c>
      <c r="C11" s="2" t="s">
        <v>8</v>
      </c>
      <c r="D11" s="3" t="n">
        <v>150</v>
      </c>
      <c r="E11" s="1" t="s">
        <v>14</v>
      </c>
      <c r="G11" s="5" t="n">
        <v>44832</v>
      </c>
      <c r="H11" s="6" t="n">
        <v>0.375</v>
      </c>
      <c r="J11" s="5" t="n">
        <v>44814</v>
      </c>
      <c r="K11" s="7" t="str">
        <f aca="false">IF(WEEKDAY(J11,2) &gt;= 6, "Weekend", "Workday")</f>
        <v>Weekend</v>
      </c>
    </row>
    <row r="12" customFormat="false" ht="15.75" hidden="false" customHeight="false" outlineLevel="0" collapsed="false">
      <c r="A12" s="3" t="n">
        <v>123</v>
      </c>
      <c r="B12" s="3" t="n">
        <v>1230</v>
      </c>
      <c r="C12" s="2" t="s">
        <v>8</v>
      </c>
      <c r="D12" s="3" t="n">
        <v>50</v>
      </c>
      <c r="E12" s="1" t="s">
        <v>15</v>
      </c>
      <c r="G12" s="5" t="n">
        <v>44834</v>
      </c>
      <c r="H12" s="6" t="n">
        <v>0.916666666666667</v>
      </c>
      <c r="J12" s="5" t="n">
        <v>44815</v>
      </c>
      <c r="K12" s="7" t="str">
        <f aca="false">IF(WEEKDAY(J12,2) &gt;= 6, "Weekend", "Workday")</f>
        <v>Weekend</v>
      </c>
    </row>
    <row r="13" customFormat="false" ht="15.75" hidden="false" customHeight="false" outlineLevel="0" collapsed="false">
      <c r="A13" s="3" t="n">
        <v>123</v>
      </c>
      <c r="B13" s="3" t="n">
        <v>1231</v>
      </c>
      <c r="C13" s="2" t="s">
        <v>8</v>
      </c>
      <c r="D13" s="3" t="n">
        <v>50</v>
      </c>
      <c r="E13" s="4" t="n">
        <v>44570.5</v>
      </c>
      <c r="G13" s="5" t="n">
        <v>44805</v>
      </c>
      <c r="H13" s="6" t="n">
        <v>0.5</v>
      </c>
      <c r="J13" s="5" t="n">
        <v>44816</v>
      </c>
      <c r="K13" s="7" t="str">
        <f aca="false">IF(WEEKDAY(J13,2) &gt;= 6, "Weekend", "Workday")</f>
        <v>Workday</v>
      </c>
    </row>
    <row r="14" customFormat="false" ht="15.75" hidden="false" customHeight="false" outlineLevel="0" collapsed="false">
      <c r="A14" s="3" t="n">
        <v>123</v>
      </c>
      <c r="B14" s="3" t="n">
        <v>1231</v>
      </c>
      <c r="C14" s="2" t="s">
        <v>8</v>
      </c>
      <c r="D14" s="3" t="n">
        <v>50</v>
      </c>
      <c r="E14" s="4" t="n">
        <v>44660.625</v>
      </c>
      <c r="G14" s="5" t="n">
        <v>44808</v>
      </c>
      <c r="H14" s="6" t="n">
        <v>0.625</v>
      </c>
      <c r="J14" s="5" t="n">
        <v>44817</v>
      </c>
      <c r="K14" s="7" t="str">
        <f aca="false">IF(WEEKDAY(J14,2) &gt;= 6, "Weekend", "Workday")</f>
        <v>Workday</v>
      </c>
    </row>
    <row r="15" customFormat="false" ht="15.75" hidden="false" customHeight="false" outlineLevel="0" collapsed="false">
      <c r="A15" s="3" t="n">
        <v>123</v>
      </c>
      <c r="B15" s="3" t="n">
        <v>1231</v>
      </c>
      <c r="C15" s="2" t="s">
        <v>8</v>
      </c>
      <c r="D15" s="3" t="n">
        <v>200</v>
      </c>
      <c r="E15" s="1" t="s">
        <v>16</v>
      </c>
      <c r="G15" s="5" t="n">
        <v>44818</v>
      </c>
      <c r="H15" s="6" t="n">
        <v>0.375</v>
      </c>
      <c r="J15" s="5" t="n">
        <v>44818</v>
      </c>
      <c r="K15" s="7" t="str">
        <f aca="false">IF(WEEKDAY(J15,2) &gt;= 6, "Weekend", "Workday")</f>
        <v>Workday</v>
      </c>
    </row>
    <row r="16" customFormat="false" ht="15.75" hidden="false" customHeight="false" outlineLevel="0" collapsed="false">
      <c r="A16" s="3" t="n">
        <v>123</v>
      </c>
      <c r="B16" s="3" t="n">
        <v>1231</v>
      </c>
      <c r="C16" s="2" t="s">
        <v>8</v>
      </c>
      <c r="D16" s="3" t="n">
        <v>200</v>
      </c>
      <c r="E16" s="1" t="s">
        <v>17</v>
      </c>
      <c r="G16" s="5" t="n">
        <v>44821</v>
      </c>
      <c r="H16" s="6" t="n">
        <v>0.208333333333333</v>
      </c>
      <c r="J16" s="5" t="n">
        <v>44819</v>
      </c>
      <c r="K16" s="7" t="str">
        <f aca="false">IF(WEEKDAY(J16,2) &gt;= 6, "Weekend", "Workday")</f>
        <v>Workday</v>
      </c>
    </row>
    <row r="17" customFormat="false" ht="15.75" hidden="false" customHeight="false" outlineLevel="0" collapsed="false">
      <c r="A17" s="3" t="n">
        <v>123</v>
      </c>
      <c r="B17" s="3" t="n">
        <v>1231</v>
      </c>
      <c r="C17" s="2" t="s">
        <v>8</v>
      </c>
      <c r="D17" s="3" t="n">
        <v>100</v>
      </c>
      <c r="E17" s="1" t="s">
        <v>18</v>
      </c>
      <c r="G17" s="5" t="n">
        <v>44826</v>
      </c>
      <c r="H17" s="6" t="n">
        <v>0.833333333333333</v>
      </c>
      <c r="J17" s="5" t="n">
        <v>44820</v>
      </c>
      <c r="K17" s="7" t="str">
        <f aca="false">IF(WEEKDAY(J17,2) &gt;= 6, "Weekend", "Workday")</f>
        <v>Workday</v>
      </c>
    </row>
    <row r="18" customFormat="false" ht="15.75" hidden="false" customHeight="false" outlineLevel="0" collapsed="false">
      <c r="A18" s="3" t="n">
        <v>123</v>
      </c>
      <c r="B18" s="3" t="n">
        <v>1231</v>
      </c>
      <c r="C18" s="2" t="s">
        <v>8</v>
      </c>
      <c r="D18" s="3" t="n">
        <v>100</v>
      </c>
      <c r="E18" s="1" t="s">
        <v>19</v>
      </c>
      <c r="G18" s="5" t="n">
        <v>44828</v>
      </c>
      <c r="H18" s="6" t="n">
        <v>0.0833333333333333</v>
      </c>
      <c r="J18" s="5" t="n">
        <v>44821</v>
      </c>
      <c r="K18" s="7" t="str">
        <f aca="false">IF(WEEKDAY(J18,2) &gt;= 6, "Weekend", "Workday")</f>
        <v>Weekend</v>
      </c>
    </row>
    <row r="19" customFormat="false" ht="15.75" hidden="false" customHeight="false" outlineLevel="0" collapsed="false">
      <c r="A19" s="3" t="n">
        <v>123</v>
      </c>
      <c r="B19" s="3" t="n">
        <v>1231</v>
      </c>
      <c r="C19" s="2" t="s">
        <v>8</v>
      </c>
      <c r="D19" s="3" t="n">
        <v>50</v>
      </c>
      <c r="E19" s="1" t="s">
        <v>13</v>
      </c>
      <c r="G19" s="5" t="n">
        <v>44829</v>
      </c>
      <c r="H19" s="6" t="n">
        <v>0.791666666666667</v>
      </c>
      <c r="J19" s="5" t="n">
        <v>44822</v>
      </c>
      <c r="K19" s="7" t="str">
        <f aca="false">IF(WEEKDAY(J19,2) &gt;= 6, "Weekend", "Workday")</f>
        <v>Weekend</v>
      </c>
    </row>
    <row r="20" customFormat="false" ht="15.75" hidden="false" customHeight="false" outlineLevel="0" collapsed="false">
      <c r="A20" s="3" t="n">
        <v>123</v>
      </c>
      <c r="B20" s="3" t="n">
        <v>1231</v>
      </c>
      <c r="C20" s="2" t="s">
        <v>8</v>
      </c>
      <c r="D20" s="3" t="n">
        <v>100</v>
      </c>
      <c r="E20" s="1" t="s">
        <v>20</v>
      </c>
      <c r="G20" s="5" t="n">
        <v>44832</v>
      </c>
      <c r="H20" s="6" t="n">
        <v>0.416666666666667</v>
      </c>
      <c r="J20" s="5" t="n">
        <v>44823</v>
      </c>
      <c r="K20" s="7" t="str">
        <f aca="false">IF(WEEKDAY(J20,2) &gt;= 6, "Weekend", "Workday")</f>
        <v>Workday</v>
      </c>
    </row>
    <row r="21" customFormat="false" ht="15.75" hidden="false" customHeight="false" outlineLevel="0" collapsed="false">
      <c r="A21" s="3" t="n">
        <v>123</v>
      </c>
      <c r="B21" s="3" t="n">
        <v>1231</v>
      </c>
      <c r="C21" s="2" t="s">
        <v>8</v>
      </c>
      <c r="D21" s="3" t="n">
        <v>200</v>
      </c>
      <c r="E21" s="1" t="s">
        <v>15</v>
      </c>
      <c r="G21" s="5" t="n">
        <v>44834</v>
      </c>
      <c r="H21" s="6" t="n">
        <v>0.916666666666667</v>
      </c>
      <c r="J21" s="5" t="n">
        <v>44824</v>
      </c>
      <c r="K21" s="7" t="str">
        <f aca="false">IF(WEEKDAY(J21,2) &gt;= 6, "Weekend", "Workday")</f>
        <v>Workday</v>
      </c>
    </row>
    <row r="22" customFormat="false" ht="15.75" hidden="false" customHeight="false" outlineLevel="0" collapsed="false">
      <c r="A22" s="3" t="n">
        <v>123</v>
      </c>
      <c r="B22" s="3" t="n">
        <v>1232</v>
      </c>
      <c r="C22" s="2" t="s">
        <v>8</v>
      </c>
      <c r="D22" s="3" t="n">
        <v>200</v>
      </c>
      <c r="E22" s="4" t="n">
        <v>44570.5416666667</v>
      </c>
      <c r="G22" s="5" t="n">
        <v>44805</v>
      </c>
      <c r="H22" s="6" t="n">
        <v>0.541666666666667</v>
      </c>
      <c r="J22" s="5" t="n">
        <v>44825</v>
      </c>
      <c r="K22" s="7" t="str">
        <f aca="false">IF(WEEKDAY(J22,2) &gt;= 6, "Weekend", "Workday")</f>
        <v>Workday</v>
      </c>
    </row>
    <row r="23" customFormat="false" ht="15.75" hidden="false" customHeight="false" outlineLevel="0" collapsed="false">
      <c r="A23" s="3" t="n">
        <v>123</v>
      </c>
      <c r="B23" s="3" t="n">
        <v>1232</v>
      </c>
      <c r="C23" s="2" t="s">
        <v>8</v>
      </c>
      <c r="D23" s="3" t="n">
        <v>200</v>
      </c>
      <c r="E23" s="4" t="n">
        <v>44660.6666666667</v>
      </c>
      <c r="G23" s="5" t="n">
        <v>44808</v>
      </c>
      <c r="H23" s="6" t="n">
        <v>0.666666666666667</v>
      </c>
      <c r="J23" s="5" t="n">
        <v>44826</v>
      </c>
      <c r="K23" s="7" t="str">
        <f aca="false">IF(WEEKDAY(J23,2) &gt;= 6, "Weekend", "Workday")</f>
        <v>Workday</v>
      </c>
    </row>
    <row r="24" customFormat="false" ht="15.75" hidden="false" customHeight="false" outlineLevel="0" collapsed="false">
      <c r="A24" s="3" t="n">
        <v>123</v>
      </c>
      <c r="B24" s="3" t="n">
        <v>1232</v>
      </c>
      <c r="C24" s="2" t="s">
        <v>8</v>
      </c>
      <c r="D24" s="3" t="n">
        <v>100</v>
      </c>
      <c r="E24" s="4" t="n">
        <v>44751.8333333333</v>
      </c>
      <c r="G24" s="5" t="n">
        <v>44811</v>
      </c>
      <c r="H24" s="6" t="n">
        <v>0.833333333333333</v>
      </c>
      <c r="J24" s="5" t="n">
        <v>44827</v>
      </c>
      <c r="K24" s="7" t="str">
        <f aca="false">IF(WEEKDAY(J24,2) &gt;= 6, "Weekend", "Workday")</f>
        <v>Workday</v>
      </c>
    </row>
    <row r="25" customFormat="false" ht="15.75" hidden="false" customHeight="false" outlineLevel="0" collapsed="false">
      <c r="A25" s="3" t="n">
        <v>123</v>
      </c>
      <c r="B25" s="3" t="n">
        <v>1232</v>
      </c>
      <c r="C25" s="2" t="s">
        <v>8</v>
      </c>
      <c r="D25" s="3" t="n">
        <v>150</v>
      </c>
      <c r="E25" s="4" t="n">
        <v>44843.5833333333</v>
      </c>
      <c r="G25" s="5" t="n">
        <v>44814</v>
      </c>
      <c r="H25" s="6" t="n">
        <v>0.583333333333333</v>
      </c>
      <c r="J25" s="5" t="n">
        <v>44828</v>
      </c>
      <c r="K25" s="7" t="str">
        <f aca="false">IF(WEEKDAY(J25,2) &gt;= 6, "Weekend", "Workday")</f>
        <v>Weekend</v>
      </c>
    </row>
    <row r="26" customFormat="false" ht="15.75" hidden="false" customHeight="false" outlineLevel="0" collapsed="false">
      <c r="A26" s="3" t="n">
        <v>123</v>
      </c>
      <c r="B26" s="3" t="n">
        <v>1232</v>
      </c>
      <c r="C26" s="2" t="s">
        <v>8</v>
      </c>
      <c r="D26" s="3" t="n">
        <v>150</v>
      </c>
      <c r="E26" s="1" t="s">
        <v>16</v>
      </c>
      <c r="G26" s="5" t="n">
        <v>44818</v>
      </c>
      <c r="H26" s="6" t="n">
        <v>0.375</v>
      </c>
      <c r="J26" s="5" t="n">
        <v>44829</v>
      </c>
      <c r="K26" s="7" t="str">
        <f aca="false">IF(WEEKDAY(J26,2) &gt;= 6, "Weekend", "Workday")</f>
        <v>Weekend</v>
      </c>
    </row>
    <row r="27" customFormat="false" ht="15.75" hidden="false" customHeight="false" outlineLevel="0" collapsed="false">
      <c r="A27" s="3" t="n">
        <v>123</v>
      </c>
      <c r="B27" s="3" t="n">
        <v>1232</v>
      </c>
      <c r="C27" s="2" t="s">
        <v>8</v>
      </c>
      <c r="D27" s="3" t="n">
        <v>150</v>
      </c>
      <c r="E27" s="1" t="s">
        <v>21</v>
      </c>
      <c r="G27" s="5" t="n">
        <v>44821</v>
      </c>
      <c r="H27" s="6" t="n">
        <v>0.291666666666667</v>
      </c>
      <c r="J27" s="5" t="n">
        <v>44830</v>
      </c>
      <c r="K27" s="7" t="str">
        <f aca="false">IF(WEEKDAY(J27,2) &gt;= 6, "Weekend", "Workday")</f>
        <v>Workday</v>
      </c>
    </row>
    <row r="28" customFormat="false" ht="15.75" hidden="false" customHeight="false" outlineLevel="0" collapsed="false">
      <c r="A28" s="3" t="n">
        <v>123</v>
      </c>
      <c r="B28" s="3" t="n">
        <v>1232</v>
      </c>
      <c r="C28" s="2" t="s">
        <v>8</v>
      </c>
      <c r="D28" s="3" t="n">
        <v>50</v>
      </c>
      <c r="E28" s="1" t="s">
        <v>22</v>
      </c>
      <c r="G28" s="5" t="n">
        <v>44827</v>
      </c>
      <c r="H28" s="6" t="n">
        <v>0.583333333333333</v>
      </c>
      <c r="J28" s="5" t="n">
        <v>44831</v>
      </c>
      <c r="K28" s="7" t="str">
        <f aca="false">IF(WEEKDAY(J28,2) &gt;= 6, "Weekend", "Workday")</f>
        <v>Workday</v>
      </c>
    </row>
    <row r="29" customFormat="false" ht="15.75" hidden="false" customHeight="false" outlineLevel="0" collapsed="false">
      <c r="A29" s="3" t="n">
        <v>123</v>
      </c>
      <c r="B29" s="3" t="n">
        <v>1232</v>
      </c>
      <c r="C29" s="2" t="s">
        <v>8</v>
      </c>
      <c r="D29" s="3" t="n">
        <v>100</v>
      </c>
      <c r="E29" s="1" t="s">
        <v>23</v>
      </c>
      <c r="G29" s="5" t="n">
        <v>44828</v>
      </c>
      <c r="H29" s="6" t="n">
        <v>0.291666666666667</v>
      </c>
      <c r="J29" s="5" t="n">
        <v>44832</v>
      </c>
      <c r="K29" s="7" t="str">
        <f aca="false">IF(WEEKDAY(J29,2) &gt;= 6, "Weekend", "Workday")</f>
        <v>Workday</v>
      </c>
    </row>
    <row r="30" customFormat="false" ht="15.75" hidden="false" customHeight="false" outlineLevel="0" collapsed="false">
      <c r="A30" s="3" t="n">
        <v>123</v>
      </c>
      <c r="B30" s="3" t="n">
        <v>1232</v>
      </c>
      <c r="C30" s="2" t="s">
        <v>8</v>
      </c>
      <c r="D30" s="3" t="n">
        <v>200</v>
      </c>
      <c r="E30" s="1" t="s">
        <v>24</v>
      </c>
      <c r="G30" s="5" t="n">
        <v>44829</v>
      </c>
      <c r="H30" s="6" t="n">
        <v>0.833333333333333</v>
      </c>
      <c r="J30" s="5" t="n">
        <v>44833</v>
      </c>
      <c r="K30" s="7" t="str">
        <f aca="false">IF(WEEKDAY(J30,2) &gt;= 6, "Weekend", "Workday")</f>
        <v>Workday</v>
      </c>
    </row>
    <row r="31" customFormat="false" ht="15.75" hidden="false" customHeight="false" outlineLevel="0" collapsed="false">
      <c r="A31" s="3" t="n">
        <v>123</v>
      </c>
      <c r="B31" s="3" t="n">
        <v>1232</v>
      </c>
      <c r="C31" s="2" t="s">
        <v>8</v>
      </c>
      <c r="D31" s="3" t="n">
        <v>50</v>
      </c>
      <c r="E31" s="1" t="s">
        <v>25</v>
      </c>
      <c r="G31" s="5" t="n">
        <v>44832</v>
      </c>
      <c r="H31" s="6" t="n">
        <v>0.458333333333333</v>
      </c>
      <c r="J31" s="5" t="n">
        <v>44834</v>
      </c>
      <c r="K31" s="7" t="str">
        <f aca="false">IF(WEEKDAY(J31,2) &gt;= 6, "Weekend", "Workday")</f>
        <v>Workday</v>
      </c>
    </row>
    <row r="32" customFormat="false" ht="15.75" hidden="false" customHeight="false" outlineLevel="0" collapsed="false">
      <c r="A32" s="3" t="n">
        <v>123</v>
      </c>
      <c r="B32" s="3" t="n">
        <v>1232</v>
      </c>
      <c r="C32" s="2" t="s">
        <v>8</v>
      </c>
      <c r="D32" s="3" t="n">
        <v>150</v>
      </c>
      <c r="E32" s="1" t="s">
        <v>26</v>
      </c>
      <c r="G32" s="5" t="n">
        <v>44834</v>
      </c>
      <c r="H32" s="6" t="n">
        <v>0.958333333333333</v>
      </c>
    </row>
    <row r="33" customFormat="false" ht="15.75" hidden="false" customHeight="false" outlineLevel="0" collapsed="false">
      <c r="A33" s="3" t="n">
        <v>123</v>
      </c>
      <c r="B33" s="3" t="n">
        <v>1233</v>
      </c>
      <c r="C33" s="2" t="s">
        <v>8</v>
      </c>
      <c r="D33" s="3" t="n">
        <v>150</v>
      </c>
      <c r="E33" s="4" t="n">
        <v>44570.7083333333</v>
      </c>
      <c r="G33" s="5" t="n">
        <v>44805</v>
      </c>
      <c r="H33" s="6" t="n">
        <v>0.708333333333333</v>
      </c>
    </row>
    <row r="34" customFormat="false" ht="15.75" hidden="false" customHeight="false" outlineLevel="0" collapsed="false">
      <c r="A34" s="3" t="n">
        <v>123</v>
      </c>
      <c r="B34" s="3" t="n">
        <v>1233</v>
      </c>
      <c r="C34" s="2" t="s">
        <v>8</v>
      </c>
      <c r="D34" s="3" t="n">
        <v>150</v>
      </c>
      <c r="E34" s="4" t="n">
        <v>44690.375</v>
      </c>
      <c r="G34" s="5" t="n">
        <v>44809</v>
      </c>
      <c r="H34" s="6" t="n">
        <v>0.375</v>
      </c>
    </row>
    <row r="35" customFormat="false" ht="15.75" hidden="false" customHeight="false" outlineLevel="0" collapsed="false">
      <c r="A35" s="3" t="n">
        <v>123</v>
      </c>
      <c r="B35" s="3" t="n">
        <v>1233</v>
      </c>
      <c r="C35" s="2" t="s">
        <v>8</v>
      </c>
      <c r="D35" s="3" t="n">
        <v>50</v>
      </c>
      <c r="E35" s="4" t="n">
        <v>44751.875</v>
      </c>
      <c r="G35" s="5" t="n">
        <v>44811</v>
      </c>
      <c r="H35" s="6" t="n">
        <v>0.875</v>
      </c>
    </row>
    <row r="36" customFormat="false" ht="15.75" hidden="false" customHeight="false" outlineLevel="0" collapsed="false">
      <c r="A36" s="3" t="n">
        <v>123</v>
      </c>
      <c r="B36" s="3" t="n">
        <v>1233</v>
      </c>
      <c r="C36" s="2" t="s">
        <v>8</v>
      </c>
      <c r="D36" s="3" t="n">
        <v>100</v>
      </c>
      <c r="E36" s="4" t="n">
        <v>44843.6666666667</v>
      </c>
      <c r="G36" s="5" t="n">
        <v>44814</v>
      </c>
      <c r="H36" s="6" t="n">
        <v>0.666666666666667</v>
      </c>
    </row>
    <row r="37" customFormat="false" ht="15.75" hidden="false" customHeight="false" outlineLevel="0" collapsed="false">
      <c r="A37" s="3" t="n">
        <v>123</v>
      </c>
      <c r="B37" s="3" t="n">
        <v>1233</v>
      </c>
      <c r="C37" s="2" t="s">
        <v>8</v>
      </c>
      <c r="D37" s="3" t="n">
        <v>100</v>
      </c>
      <c r="E37" s="1" t="s">
        <v>27</v>
      </c>
      <c r="G37" s="5" t="n">
        <v>44818</v>
      </c>
      <c r="H37" s="6" t="n">
        <v>0.416666666666667</v>
      </c>
    </row>
    <row r="38" customFormat="false" ht="15.75" hidden="false" customHeight="false" outlineLevel="0" collapsed="false">
      <c r="A38" s="3" t="n">
        <v>123</v>
      </c>
      <c r="B38" s="3" t="n">
        <v>1233</v>
      </c>
      <c r="C38" s="2" t="s">
        <v>8</v>
      </c>
      <c r="D38" s="3" t="n">
        <v>100</v>
      </c>
      <c r="E38" s="1" t="s">
        <v>28</v>
      </c>
      <c r="G38" s="5" t="n">
        <v>44821</v>
      </c>
      <c r="H38" s="6" t="n">
        <v>0.375</v>
      </c>
    </row>
    <row r="39" customFormat="false" ht="15.75" hidden="false" customHeight="false" outlineLevel="0" collapsed="false">
      <c r="A39" s="3" t="n">
        <v>123</v>
      </c>
      <c r="B39" s="3" t="n">
        <v>1233</v>
      </c>
      <c r="C39" s="2" t="s">
        <v>8</v>
      </c>
      <c r="D39" s="3" t="n">
        <v>200</v>
      </c>
      <c r="E39" s="1" t="s">
        <v>22</v>
      </c>
      <c r="G39" s="5" t="n">
        <v>44827</v>
      </c>
      <c r="H39" s="6" t="n">
        <v>0.583333333333333</v>
      </c>
    </row>
    <row r="40" customFormat="false" ht="15.75" hidden="false" customHeight="false" outlineLevel="0" collapsed="false">
      <c r="A40" s="3" t="n">
        <v>123</v>
      </c>
      <c r="B40" s="3" t="n">
        <v>1233</v>
      </c>
      <c r="C40" s="2" t="s">
        <v>8</v>
      </c>
      <c r="D40" s="3" t="n">
        <v>501</v>
      </c>
      <c r="E40" s="1" t="s">
        <v>23</v>
      </c>
      <c r="G40" s="5" t="n">
        <v>44828</v>
      </c>
      <c r="H40" s="6" t="n">
        <v>0.291666666666667</v>
      </c>
    </row>
    <row r="41" customFormat="false" ht="15.75" hidden="false" customHeight="false" outlineLevel="0" collapsed="false">
      <c r="A41" s="3" t="n">
        <v>123</v>
      </c>
      <c r="B41" s="3" t="n">
        <v>1233</v>
      </c>
      <c r="C41" s="2" t="s">
        <v>8</v>
      </c>
      <c r="D41" s="3" t="n">
        <v>150</v>
      </c>
      <c r="E41" s="1" t="s">
        <v>24</v>
      </c>
      <c r="G41" s="5" t="n">
        <v>44829</v>
      </c>
      <c r="H41" s="6" t="n">
        <v>0.833333333333333</v>
      </c>
    </row>
    <row r="42" customFormat="false" ht="15.75" hidden="false" customHeight="false" outlineLevel="0" collapsed="false">
      <c r="A42" s="3" t="n">
        <v>123</v>
      </c>
      <c r="B42" s="3" t="n">
        <v>1233</v>
      </c>
      <c r="C42" s="2" t="s">
        <v>8</v>
      </c>
      <c r="D42" s="3" t="n">
        <v>200</v>
      </c>
      <c r="E42" s="1" t="s">
        <v>29</v>
      </c>
      <c r="G42" s="5" t="n">
        <v>44832</v>
      </c>
      <c r="H42" s="6" t="n">
        <v>0.708333333333333</v>
      </c>
    </row>
    <row r="43" customFormat="false" ht="15.75" hidden="false" customHeight="false" outlineLevel="0" collapsed="false">
      <c r="A43" s="3" t="n">
        <v>123</v>
      </c>
      <c r="B43" s="3" t="n">
        <v>1234</v>
      </c>
      <c r="C43" s="2" t="s">
        <v>8</v>
      </c>
      <c r="D43" s="3" t="n">
        <v>500</v>
      </c>
      <c r="E43" s="4" t="n">
        <v>44570.375</v>
      </c>
      <c r="G43" s="5" t="n">
        <v>44805</v>
      </c>
      <c r="H43" s="6" t="n">
        <v>0.375</v>
      </c>
    </row>
    <row r="44" customFormat="false" ht="15.75" hidden="false" customHeight="false" outlineLevel="0" collapsed="false">
      <c r="A44" s="3" t="n">
        <v>123</v>
      </c>
      <c r="B44" s="3" t="n">
        <v>1234</v>
      </c>
      <c r="C44" s="2" t="s">
        <v>8</v>
      </c>
      <c r="D44" s="3" t="n">
        <v>300</v>
      </c>
      <c r="E44" s="4" t="n">
        <v>44601.75</v>
      </c>
      <c r="G44" s="5" t="n">
        <v>44806</v>
      </c>
      <c r="H44" s="6" t="n">
        <v>0.75</v>
      </c>
    </row>
    <row r="45" customFormat="false" ht="15.75" hidden="false" customHeight="false" outlineLevel="0" collapsed="false">
      <c r="A45" s="3" t="n">
        <v>123</v>
      </c>
      <c r="B45" s="3" t="n">
        <v>1234</v>
      </c>
      <c r="C45" s="2" t="s">
        <v>8</v>
      </c>
      <c r="D45" s="3" t="n">
        <v>500</v>
      </c>
      <c r="E45" s="4" t="n">
        <v>44751.7916666667</v>
      </c>
      <c r="G45" s="5" t="n">
        <v>44811</v>
      </c>
      <c r="H45" s="6" t="n">
        <v>0.791666666666667</v>
      </c>
    </row>
    <row r="46" customFormat="false" ht="15.75" hidden="false" customHeight="false" outlineLevel="0" collapsed="false">
      <c r="A46" s="3" t="n">
        <v>123</v>
      </c>
      <c r="B46" s="3" t="n">
        <v>1234</v>
      </c>
      <c r="C46" s="2" t="s">
        <v>8</v>
      </c>
      <c r="D46" s="3" t="n">
        <v>300</v>
      </c>
      <c r="E46" s="4" t="n">
        <v>44782.375</v>
      </c>
      <c r="G46" s="5" t="n">
        <v>44812</v>
      </c>
      <c r="H46" s="6" t="n">
        <v>0.375</v>
      </c>
    </row>
    <row r="47" customFormat="false" ht="15.75" hidden="false" customHeight="false" outlineLevel="0" collapsed="false">
      <c r="A47" s="3" t="n">
        <v>123</v>
      </c>
      <c r="B47" s="3" t="n">
        <v>1234</v>
      </c>
      <c r="C47" s="2" t="s">
        <v>8</v>
      </c>
      <c r="D47" s="3" t="n">
        <v>400</v>
      </c>
      <c r="E47" s="4" t="n">
        <v>44813.75</v>
      </c>
      <c r="G47" s="5" t="n">
        <v>44813</v>
      </c>
      <c r="H47" s="6" t="n">
        <v>0.75</v>
      </c>
    </row>
    <row r="48" customFormat="false" ht="15.75" hidden="false" customHeight="false" outlineLevel="0" collapsed="false">
      <c r="A48" s="3" t="n">
        <v>123</v>
      </c>
      <c r="B48" s="3" t="n">
        <v>1234</v>
      </c>
      <c r="C48" s="2" t="s">
        <v>8</v>
      </c>
      <c r="D48" s="3" t="n">
        <v>550</v>
      </c>
      <c r="E48" s="4" t="n">
        <v>44843.8333333333</v>
      </c>
      <c r="G48" s="5" t="n">
        <v>44814</v>
      </c>
      <c r="H48" s="6" t="n">
        <v>0.833333333333333</v>
      </c>
    </row>
    <row r="49" customFormat="false" ht="15.75" hidden="false" customHeight="false" outlineLevel="0" collapsed="false">
      <c r="A49" s="3" t="n">
        <v>123</v>
      </c>
      <c r="B49" s="3" t="n">
        <v>1234</v>
      </c>
      <c r="C49" s="2" t="s">
        <v>8</v>
      </c>
      <c r="D49" s="3" t="n">
        <v>600</v>
      </c>
      <c r="E49" s="4" t="n">
        <v>44874.7083333333</v>
      </c>
      <c r="G49" s="5" t="n">
        <v>44815</v>
      </c>
      <c r="H49" s="6" t="n">
        <v>0.708333333333333</v>
      </c>
    </row>
    <row r="50" customFormat="false" ht="15.75" hidden="false" customHeight="false" outlineLevel="0" collapsed="false">
      <c r="A50" s="3" t="n">
        <v>123</v>
      </c>
      <c r="B50" s="3" t="n">
        <v>1234</v>
      </c>
      <c r="C50" s="2" t="s">
        <v>8</v>
      </c>
      <c r="D50" s="3" t="n">
        <v>200</v>
      </c>
      <c r="E50" s="1" t="s">
        <v>30</v>
      </c>
      <c r="G50" s="5" t="n">
        <v>44817</v>
      </c>
      <c r="H50" s="6" t="n">
        <v>0.791666666666667</v>
      </c>
    </row>
    <row r="51" customFormat="false" ht="15.75" hidden="false" customHeight="false" outlineLevel="0" collapsed="false">
      <c r="A51" s="3" t="n">
        <v>123</v>
      </c>
      <c r="B51" s="3" t="n">
        <v>1234</v>
      </c>
      <c r="C51" s="2" t="s">
        <v>8</v>
      </c>
      <c r="D51" s="3" t="n">
        <v>500</v>
      </c>
      <c r="E51" s="1" t="s">
        <v>31</v>
      </c>
      <c r="G51" s="5" t="n">
        <v>44818</v>
      </c>
      <c r="H51" s="6" t="n">
        <v>0.791666666666667</v>
      </c>
    </row>
    <row r="52" customFormat="false" ht="15.75" hidden="false" customHeight="false" outlineLevel="0" collapsed="false">
      <c r="A52" s="3" t="n">
        <v>123</v>
      </c>
      <c r="B52" s="3" t="n">
        <v>1234</v>
      </c>
      <c r="C52" s="2" t="s">
        <v>8</v>
      </c>
      <c r="D52" s="3" t="n">
        <v>400</v>
      </c>
      <c r="E52" s="1" t="s">
        <v>32</v>
      </c>
      <c r="G52" s="5" t="n">
        <v>44819</v>
      </c>
      <c r="H52" s="6" t="n">
        <v>0.791666666666667</v>
      </c>
    </row>
    <row r="53" customFormat="false" ht="15.75" hidden="false" customHeight="false" outlineLevel="0" collapsed="false">
      <c r="A53" s="3" t="n">
        <v>123</v>
      </c>
      <c r="B53" s="3" t="n">
        <v>1234</v>
      </c>
      <c r="C53" s="2" t="s">
        <v>8</v>
      </c>
      <c r="D53" s="3" t="n">
        <v>300</v>
      </c>
      <c r="E53" s="1" t="s">
        <v>33</v>
      </c>
      <c r="G53" s="5" t="n">
        <v>44820</v>
      </c>
      <c r="H53" s="6" t="n">
        <v>0.75</v>
      </c>
    </row>
    <row r="54" customFormat="false" ht="15.75" hidden="false" customHeight="false" outlineLevel="0" collapsed="false">
      <c r="A54" s="3" t="n">
        <v>123</v>
      </c>
      <c r="B54" s="3" t="n">
        <v>1234</v>
      </c>
      <c r="C54" s="2" t="s">
        <v>8</v>
      </c>
      <c r="D54" s="3" t="n">
        <v>400</v>
      </c>
      <c r="E54" s="1" t="s">
        <v>34</v>
      </c>
      <c r="G54" s="5" t="n">
        <v>44821</v>
      </c>
      <c r="H54" s="6" t="n">
        <v>0.166666666666667</v>
      </c>
    </row>
    <row r="55" customFormat="false" ht="15.75" hidden="false" customHeight="false" outlineLevel="0" collapsed="false">
      <c r="A55" s="3" t="n">
        <v>123</v>
      </c>
      <c r="B55" s="3" t="n">
        <v>1234</v>
      </c>
      <c r="C55" s="2" t="s">
        <v>8</v>
      </c>
      <c r="D55" s="3" t="n">
        <v>350</v>
      </c>
      <c r="E55" s="1" t="s">
        <v>35</v>
      </c>
      <c r="G55" s="5" t="n">
        <v>44822</v>
      </c>
      <c r="H55" s="6" t="n">
        <v>0.0416666666666667</v>
      </c>
    </row>
    <row r="56" customFormat="false" ht="15.75" hidden="false" customHeight="false" outlineLevel="0" collapsed="false">
      <c r="A56" s="3" t="n">
        <v>123</v>
      </c>
      <c r="B56" s="3" t="n">
        <v>1234</v>
      </c>
      <c r="C56" s="2" t="s">
        <v>8</v>
      </c>
      <c r="D56" s="3" t="n">
        <v>678</v>
      </c>
      <c r="E56" s="1" t="s">
        <v>36</v>
      </c>
      <c r="G56" s="5" t="n">
        <v>44823</v>
      </c>
      <c r="H56" s="6" t="n">
        <v>0.708333333333333</v>
      </c>
    </row>
    <row r="57" customFormat="false" ht="15.75" hidden="false" customHeight="false" outlineLevel="0" collapsed="false">
      <c r="A57" s="3" t="n">
        <v>123</v>
      </c>
      <c r="B57" s="3" t="n">
        <v>1234</v>
      </c>
      <c r="C57" s="2" t="s">
        <v>8</v>
      </c>
      <c r="D57" s="3" t="n">
        <v>435</v>
      </c>
      <c r="E57" s="1" t="s">
        <v>37</v>
      </c>
      <c r="G57" s="5" t="n">
        <v>44826</v>
      </c>
      <c r="H57" s="6" t="n">
        <v>0.75</v>
      </c>
    </row>
    <row r="58" customFormat="false" ht="15.75" hidden="false" customHeight="false" outlineLevel="0" collapsed="false">
      <c r="A58" s="3" t="n">
        <v>123</v>
      </c>
      <c r="B58" s="3" t="n">
        <v>1234</v>
      </c>
      <c r="C58" s="2" t="s">
        <v>8</v>
      </c>
      <c r="D58" s="3" t="n">
        <v>620</v>
      </c>
      <c r="E58" s="1" t="s">
        <v>38</v>
      </c>
      <c r="G58" s="5" t="n">
        <v>44826</v>
      </c>
      <c r="H58" s="6" t="n">
        <v>0.791666666666667</v>
      </c>
    </row>
    <row r="59" customFormat="false" ht="15.75" hidden="false" customHeight="false" outlineLevel="0" collapsed="false">
      <c r="A59" s="3" t="n">
        <v>123</v>
      </c>
      <c r="B59" s="3" t="n">
        <v>1234</v>
      </c>
      <c r="C59" s="2" t="s">
        <v>8</v>
      </c>
      <c r="D59" s="3" t="n">
        <v>1000</v>
      </c>
      <c r="E59" s="1" t="s">
        <v>39</v>
      </c>
      <c r="G59" s="5" t="n">
        <v>44827</v>
      </c>
      <c r="H59" s="6" t="n">
        <v>0.833333333333333</v>
      </c>
    </row>
    <row r="60" customFormat="false" ht="15.75" hidden="false" customHeight="false" outlineLevel="0" collapsed="false">
      <c r="A60" s="3" t="n">
        <v>123</v>
      </c>
      <c r="B60" s="3" t="n">
        <v>1234</v>
      </c>
      <c r="C60" s="2" t="s">
        <v>8</v>
      </c>
      <c r="D60" s="3" t="n">
        <v>2000</v>
      </c>
      <c r="E60" s="1" t="s">
        <v>39</v>
      </c>
      <c r="G60" s="5" t="n">
        <v>44827</v>
      </c>
      <c r="H60" s="6" t="n">
        <v>0.833333333333333</v>
      </c>
    </row>
    <row r="61" customFormat="false" ht="15.75" hidden="false" customHeight="false" outlineLevel="0" collapsed="false">
      <c r="A61" s="3" t="n">
        <v>123</v>
      </c>
      <c r="B61" s="3" t="n">
        <v>1234</v>
      </c>
      <c r="C61" s="2" t="s">
        <v>8</v>
      </c>
      <c r="D61" s="3" t="n">
        <v>1300</v>
      </c>
      <c r="E61" s="1" t="s">
        <v>40</v>
      </c>
      <c r="G61" s="5" t="n">
        <v>44827</v>
      </c>
      <c r="H61" s="6" t="n">
        <v>0.875</v>
      </c>
    </row>
    <row r="62" customFormat="false" ht="15.75" hidden="false" customHeight="false" outlineLevel="0" collapsed="false">
      <c r="A62" s="3" t="n">
        <v>123</v>
      </c>
      <c r="B62" s="3" t="n">
        <v>1234</v>
      </c>
      <c r="C62" s="2" t="s">
        <v>8</v>
      </c>
      <c r="D62" s="3" t="n">
        <v>800</v>
      </c>
      <c r="E62" s="1" t="s">
        <v>40</v>
      </c>
      <c r="G62" s="5" t="n">
        <v>44827</v>
      </c>
      <c r="H62" s="6" t="n">
        <v>0.875</v>
      </c>
    </row>
    <row r="63" customFormat="false" ht="15.75" hidden="false" customHeight="false" outlineLevel="0" collapsed="false">
      <c r="A63" s="3" t="n">
        <v>123</v>
      </c>
      <c r="B63" s="3" t="n">
        <v>1234</v>
      </c>
      <c r="C63" s="2" t="s">
        <v>8</v>
      </c>
      <c r="D63" s="3" t="n">
        <v>1325</v>
      </c>
      <c r="E63" s="1" t="s">
        <v>41</v>
      </c>
      <c r="G63" s="5" t="n">
        <v>44828</v>
      </c>
      <c r="H63" s="6" t="n">
        <v>0.125</v>
      </c>
    </row>
    <row r="64" customFormat="false" ht="15.75" hidden="false" customHeight="false" outlineLevel="0" collapsed="false">
      <c r="A64" s="3" t="n">
        <v>123</v>
      </c>
      <c r="B64" s="3" t="n">
        <v>1234</v>
      </c>
      <c r="C64" s="2" t="s">
        <v>8</v>
      </c>
      <c r="D64" s="3" t="n">
        <v>800</v>
      </c>
      <c r="E64" s="1" t="s">
        <v>41</v>
      </c>
      <c r="G64" s="5" t="n">
        <v>44828</v>
      </c>
      <c r="H64" s="6" t="n">
        <v>0.125</v>
      </c>
    </row>
    <row r="65" customFormat="false" ht="15.75" hidden="false" customHeight="false" outlineLevel="0" collapsed="false">
      <c r="A65" s="3" t="n">
        <v>123</v>
      </c>
      <c r="B65" s="3" t="n">
        <v>1234</v>
      </c>
      <c r="C65" s="2" t="s">
        <v>8</v>
      </c>
      <c r="D65" s="3" t="n">
        <v>900</v>
      </c>
      <c r="E65" s="1" t="s">
        <v>41</v>
      </c>
      <c r="G65" s="5" t="n">
        <v>44828</v>
      </c>
      <c r="H65" s="6" t="n">
        <v>0.125</v>
      </c>
    </row>
    <row r="66" customFormat="false" ht="15.75" hidden="false" customHeight="false" outlineLevel="0" collapsed="false">
      <c r="A66" s="3" t="n">
        <v>123</v>
      </c>
      <c r="B66" s="3" t="n">
        <v>1234</v>
      </c>
      <c r="C66" s="2" t="s">
        <v>8</v>
      </c>
      <c r="D66" s="3" t="n">
        <v>1000</v>
      </c>
      <c r="E66" s="1" t="s">
        <v>42</v>
      </c>
      <c r="G66" s="5" t="n">
        <v>44828</v>
      </c>
      <c r="H66" s="6" t="n">
        <v>0.75</v>
      </c>
    </row>
    <row r="67" customFormat="false" ht="15.75" hidden="false" customHeight="false" outlineLevel="0" collapsed="false">
      <c r="A67" s="3" t="n">
        <v>123</v>
      </c>
      <c r="B67" s="3" t="n">
        <v>1234</v>
      </c>
      <c r="C67" s="2" t="s">
        <v>8</v>
      </c>
      <c r="D67" s="3" t="n">
        <v>1100</v>
      </c>
      <c r="E67" s="1" t="s">
        <v>43</v>
      </c>
      <c r="G67" s="5" t="n">
        <v>44828</v>
      </c>
      <c r="H67" s="6" t="n">
        <v>0.791666666666667</v>
      </c>
    </row>
    <row r="68" customFormat="false" ht="15.75" hidden="false" customHeight="false" outlineLevel="0" collapsed="false">
      <c r="A68" s="3" t="n">
        <v>123</v>
      </c>
      <c r="B68" s="3" t="n">
        <v>1234</v>
      </c>
      <c r="C68" s="2" t="s">
        <v>8</v>
      </c>
      <c r="D68" s="3" t="n">
        <v>2000</v>
      </c>
      <c r="E68" s="1" t="s">
        <v>44</v>
      </c>
      <c r="G68" s="5" t="n">
        <v>44829</v>
      </c>
      <c r="H68" s="6" t="n">
        <v>0.708333333333333</v>
      </c>
    </row>
    <row r="69" customFormat="false" ht="15.75" hidden="false" customHeight="false" outlineLevel="0" collapsed="false">
      <c r="A69" s="3" t="n">
        <v>123</v>
      </c>
      <c r="B69" s="3" t="n">
        <v>1234</v>
      </c>
      <c r="C69" s="2" t="s">
        <v>8</v>
      </c>
      <c r="D69" s="3" t="n">
        <v>1200</v>
      </c>
      <c r="E69" s="1" t="s">
        <v>45</v>
      </c>
      <c r="G69" s="5" t="n">
        <v>44829</v>
      </c>
      <c r="H69" s="6" t="n">
        <v>0.75</v>
      </c>
    </row>
    <row r="70" customFormat="false" ht="15.75" hidden="false" customHeight="false" outlineLevel="0" collapsed="false">
      <c r="A70" s="3" t="n">
        <v>123</v>
      </c>
      <c r="B70" s="3" t="n">
        <v>1234</v>
      </c>
      <c r="C70" s="2" t="s">
        <v>8</v>
      </c>
      <c r="D70" s="3" t="n">
        <v>900</v>
      </c>
      <c r="E70" s="1" t="s">
        <v>46</v>
      </c>
      <c r="G70" s="5" t="n">
        <v>44829</v>
      </c>
      <c r="H70" s="6" t="n">
        <v>0.875</v>
      </c>
    </row>
    <row r="71" customFormat="false" ht="15.75" hidden="false" customHeight="false" outlineLevel="0" collapsed="false">
      <c r="A71" s="3" t="n">
        <v>123</v>
      </c>
      <c r="B71" s="3" t="n">
        <v>1234</v>
      </c>
      <c r="C71" s="2" t="s">
        <v>8</v>
      </c>
      <c r="D71" s="3" t="n">
        <v>500</v>
      </c>
      <c r="E71" s="1" t="s">
        <v>47</v>
      </c>
      <c r="G71" s="5" t="n">
        <v>44830</v>
      </c>
      <c r="H71" s="6" t="n">
        <v>0.791666666666667</v>
      </c>
    </row>
    <row r="72" customFormat="false" ht="15.75" hidden="false" customHeight="false" outlineLevel="0" collapsed="false">
      <c r="A72" s="3" t="n">
        <v>123</v>
      </c>
      <c r="B72" s="3" t="n">
        <v>1234</v>
      </c>
      <c r="C72" s="2" t="s">
        <v>8</v>
      </c>
      <c r="D72" s="3" t="n">
        <v>600</v>
      </c>
      <c r="E72" s="1" t="s">
        <v>48</v>
      </c>
      <c r="G72" s="5" t="n">
        <v>44832</v>
      </c>
      <c r="H72" s="6" t="n">
        <v>0.833333333333333</v>
      </c>
    </row>
    <row r="73" customFormat="false" ht="15.75" hidden="false" customHeight="false" outlineLevel="0" collapsed="false">
      <c r="A73" s="3" t="n">
        <v>123</v>
      </c>
      <c r="B73" s="3" t="n">
        <v>1234</v>
      </c>
      <c r="C73" s="2" t="s">
        <v>8</v>
      </c>
      <c r="D73" s="3" t="n">
        <v>300</v>
      </c>
      <c r="E73" s="1" t="s">
        <v>49</v>
      </c>
      <c r="G73" s="5" t="n">
        <v>44834</v>
      </c>
      <c r="H73" s="6" t="n">
        <v>0.875</v>
      </c>
    </row>
    <row r="74" customFormat="false" ht="15.75" hidden="false" customHeight="false" outlineLevel="0" collapsed="false">
      <c r="A74" s="3" t="n">
        <v>123</v>
      </c>
      <c r="B74" s="3" t="n">
        <v>1235</v>
      </c>
      <c r="C74" s="2" t="s">
        <v>8</v>
      </c>
      <c r="D74" s="3" t="n">
        <v>100</v>
      </c>
      <c r="E74" s="4" t="n">
        <v>44570.75</v>
      </c>
      <c r="G74" s="5" t="n">
        <v>44805</v>
      </c>
      <c r="H74" s="6" t="n">
        <v>0.75</v>
      </c>
    </row>
    <row r="75" customFormat="false" ht="15.75" hidden="false" customHeight="false" outlineLevel="0" collapsed="false">
      <c r="A75" s="3" t="n">
        <v>123</v>
      </c>
      <c r="B75" s="3" t="n">
        <v>1235</v>
      </c>
      <c r="C75" s="2" t="s">
        <v>8</v>
      </c>
      <c r="D75" s="3" t="n">
        <v>100</v>
      </c>
      <c r="E75" s="4" t="n">
        <v>44690.4166666667</v>
      </c>
      <c r="G75" s="5" t="n">
        <v>44809</v>
      </c>
      <c r="H75" s="6" t="n">
        <v>0.416666666666667</v>
      </c>
    </row>
    <row r="76" customFormat="false" ht="15.75" hidden="false" customHeight="false" outlineLevel="0" collapsed="false">
      <c r="A76" s="3" t="n">
        <v>123</v>
      </c>
      <c r="B76" s="3" t="n">
        <v>1235</v>
      </c>
      <c r="C76" s="2" t="s">
        <v>8</v>
      </c>
      <c r="D76" s="3" t="n">
        <v>200</v>
      </c>
      <c r="E76" s="4" t="n">
        <v>44782.25</v>
      </c>
      <c r="G76" s="5" t="n">
        <v>44812</v>
      </c>
      <c r="H76" s="6" t="n">
        <v>0.25</v>
      </c>
    </row>
    <row r="77" customFormat="false" ht="15.75" hidden="false" customHeight="false" outlineLevel="0" collapsed="false">
      <c r="A77" s="3" t="n">
        <v>123</v>
      </c>
      <c r="B77" s="3" t="n">
        <v>1235</v>
      </c>
      <c r="C77" s="2" t="s">
        <v>8</v>
      </c>
      <c r="D77" s="3" t="n">
        <v>50</v>
      </c>
      <c r="E77" s="4" t="n">
        <v>44843.7083333333</v>
      </c>
      <c r="G77" s="5" t="n">
        <v>44814</v>
      </c>
      <c r="H77" s="6" t="n">
        <v>0.708333333333333</v>
      </c>
    </row>
    <row r="78" customFormat="false" ht="15.75" hidden="false" customHeight="false" outlineLevel="0" collapsed="false">
      <c r="A78" s="3" t="n">
        <v>123</v>
      </c>
      <c r="B78" s="3" t="n">
        <v>1235</v>
      </c>
      <c r="C78" s="2" t="s">
        <v>8</v>
      </c>
      <c r="D78" s="3" t="n">
        <v>50</v>
      </c>
      <c r="E78" s="1" t="s">
        <v>50</v>
      </c>
      <c r="G78" s="5" t="n">
        <v>44818</v>
      </c>
      <c r="H78" s="6" t="n">
        <v>0.458333333333333</v>
      </c>
    </row>
    <row r="79" customFormat="false" ht="15.75" hidden="false" customHeight="false" outlineLevel="0" collapsed="false">
      <c r="A79" s="3" t="n">
        <v>123</v>
      </c>
      <c r="B79" s="3" t="n">
        <v>1235</v>
      </c>
      <c r="C79" s="2" t="s">
        <v>8</v>
      </c>
      <c r="D79" s="3" t="n">
        <v>50</v>
      </c>
      <c r="E79" s="1" t="s">
        <v>51</v>
      </c>
      <c r="G79" s="5" t="n">
        <v>44822</v>
      </c>
      <c r="H79" s="6" t="n">
        <v>0.125</v>
      </c>
    </row>
    <row r="80" customFormat="false" ht="15.75" hidden="false" customHeight="false" outlineLevel="0" collapsed="false">
      <c r="A80" s="3" t="n">
        <v>123</v>
      </c>
      <c r="B80" s="3" t="n">
        <v>1235</v>
      </c>
      <c r="C80" s="2" t="s">
        <v>8</v>
      </c>
      <c r="D80" s="3" t="n">
        <v>150</v>
      </c>
      <c r="E80" s="1" t="s">
        <v>52</v>
      </c>
      <c r="G80" s="5" t="n">
        <v>44827</v>
      </c>
      <c r="H80" s="6" t="n">
        <v>0.625</v>
      </c>
    </row>
    <row r="81" customFormat="false" ht="15.75" hidden="false" customHeight="false" outlineLevel="0" collapsed="false">
      <c r="A81" s="3" t="n">
        <v>123</v>
      </c>
      <c r="B81" s="3" t="n">
        <v>1235</v>
      </c>
      <c r="C81" s="2" t="s">
        <v>8</v>
      </c>
      <c r="D81" s="3" t="n">
        <v>200</v>
      </c>
      <c r="E81" s="1" t="s">
        <v>53</v>
      </c>
      <c r="G81" s="5" t="n">
        <v>44828</v>
      </c>
      <c r="H81" s="6" t="n">
        <v>0.375</v>
      </c>
    </row>
    <row r="82" customFormat="false" ht="15.75" hidden="false" customHeight="false" outlineLevel="0" collapsed="false">
      <c r="A82" s="3" t="n">
        <v>123</v>
      </c>
      <c r="B82" s="3" t="n">
        <v>1235</v>
      </c>
      <c r="C82" s="2" t="s">
        <v>8</v>
      </c>
      <c r="D82" s="3" t="n">
        <v>100</v>
      </c>
      <c r="E82" s="1" t="s">
        <v>46</v>
      </c>
      <c r="G82" s="5" t="n">
        <v>44829</v>
      </c>
      <c r="H82" s="6" t="n">
        <v>0.875</v>
      </c>
    </row>
    <row r="83" customFormat="false" ht="15.75" hidden="false" customHeight="false" outlineLevel="0" collapsed="false">
      <c r="A83" s="3" t="n">
        <v>123</v>
      </c>
      <c r="B83" s="3" t="n">
        <v>1235</v>
      </c>
      <c r="C83" s="2" t="s">
        <v>8</v>
      </c>
      <c r="D83" s="3" t="n">
        <v>150</v>
      </c>
      <c r="E83" s="1" t="s">
        <v>54</v>
      </c>
      <c r="G83" s="5" t="n">
        <v>44832</v>
      </c>
      <c r="H83" s="6" t="n">
        <v>0.75</v>
      </c>
    </row>
    <row r="84" customFormat="false" ht="15.75" hidden="false" customHeight="false" outlineLevel="0" collapsed="false">
      <c r="A84" s="3" t="n">
        <v>123</v>
      </c>
      <c r="B84" s="3" t="n">
        <v>1236</v>
      </c>
      <c r="C84" s="2" t="s">
        <v>8</v>
      </c>
      <c r="D84" s="3" t="n">
        <v>50</v>
      </c>
      <c r="E84" s="4" t="n">
        <v>44570.75</v>
      </c>
      <c r="G84" s="5" t="n">
        <v>44805</v>
      </c>
      <c r="H84" s="6" t="n">
        <v>0.75</v>
      </c>
    </row>
    <row r="85" customFormat="false" ht="15.75" hidden="false" customHeight="false" outlineLevel="0" collapsed="false">
      <c r="A85" s="3" t="n">
        <v>123</v>
      </c>
      <c r="B85" s="3" t="n">
        <v>1236</v>
      </c>
      <c r="C85" s="2" t="s">
        <v>8</v>
      </c>
      <c r="D85" s="3" t="n">
        <v>50</v>
      </c>
      <c r="E85" s="4" t="n">
        <v>44690.7083333333</v>
      </c>
      <c r="G85" s="5" t="n">
        <v>44809</v>
      </c>
      <c r="H85" s="6" t="n">
        <v>0.708333333333333</v>
      </c>
    </row>
    <row r="86" customFormat="false" ht="15.75" hidden="false" customHeight="false" outlineLevel="0" collapsed="false">
      <c r="A86" s="3" t="n">
        <v>123</v>
      </c>
      <c r="B86" s="3" t="n">
        <v>1236</v>
      </c>
      <c r="C86" s="2" t="s">
        <v>8</v>
      </c>
      <c r="D86" s="3" t="n">
        <v>150</v>
      </c>
      <c r="E86" s="4" t="n">
        <v>44782.3333333333</v>
      </c>
      <c r="G86" s="5" t="n">
        <v>44812</v>
      </c>
      <c r="H86" s="6" t="n">
        <v>0.333333333333333</v>
      </c>
    </row>
    <row r="87" customFormat="false" ht="15.75" hidden="false" customHeight="false" outlineLevel="0" collapsed="false">
      <c r="A87" s="3" t="n">
        <v>123</v>
      </c>
      <c r="B87" s="3" t="n">
        <v>1236</v>
      </c>
      <c r="C87" s="2" t="s">
        <v>8</v>
      </c>
      <c r="D87" s="3" t="n">
        <v>200</v>
      </c>
      <c r="E87" s="4" t="n">
        <v>44843.7916666667</v>
      </c>
      <c r="G87" s="5" t="n">
        <v>44814</v>
      </c>
      <c r="H87" s="6" t="n">
        <v>0.791666666666667</v>
      </c>
    </row>
    <row r="88" customFormat="false" ht="15.75" hidden="false" customHeight="false" outlineLevel="0" collapsed="false">
      <c r="A88" s="3" t="n">
        <v>123</v>
      </c>
      <c r="B88" s="3" t="n">
        <v>1236</v>
      </c>
      <c r="C88" s="2" t="s">
        <v>8</v>
      </c>
      <c r="D88" s="3" t="n">
        <v>200</v>
      </c>
      <c r="E88" s="1" t="s">
        <v>55</v>
      </c>
      <c r="G88" s="5" t="n">
        <v>44818</v>
      </c>
      <c r="H88" s="6" t="n">
        <v>0.75</v>
      </c>
    </row>
    <row r="89" customFormat="false" ht="15.75" hidden="false" customHeight="false" outlineLevel="0" collapsed="false">
      <c r="A89" s="3" t="n">
        <v>123</v>
      </c>
      <c r="B89" s="3" t="n">
        <v>1236</v>
      </c>
      <c r="C89" s="2" t="s">
        <v>8</v>
      </c>
      <c r="D89" s="3" t="n">
        <v>200</v>
      </c>
      <c r="E89" s="1" t="s">
        <v>56</v>
      </c>
      <c r="G89" s="5" t="n">
        <v>44822</v>
      </c>
      <c r="H89" s="6" t="n">
        <v>0.166666666666667</v>
      </c>
    </row>
    <row r="90" customFormat="false" ht="15.75" hidden="false" customHeight="false" outlineLevel="0" collapsed="false">
      <c r="A90" s="3" t="n">
        <v>123</v>
      </c>
      <c r="B90" s="3" t="n">
        <v>1236</v>
      </c>
      <c r="C90" s="2" t="s">
        <v>8</v>
      </c>
      <c r="D90" s="3" t="n">
        <v>100</v>
      </c>
      <c r="E90" s="1" t="s">
        <v>52</v>
      </c>
      <c r="G90" s="5" t="n">
        <v>44827</v>
      </c>
      <c r="H90" s="6" t="n">
        <v>0.625</v>
      </c>
    </row>
    <row r="91" customFormat="false" ht="15.75" hidden="false" customHeight="false" outlineLevel="0" collapsed="false">
      <c r="A91" s="3" t="n">
        <v>123</v>
      </c>
      <c r="B91" s="3" t="n">
        <v>1236</v>
      </c>
      <c r="C91" s="2" t="s">
        <v>8</v>
      </c>
      <c r="D91" s="3" t="n">
        <v>150</v>
      </c>
      <c r="E91" s="1" t="s">
        <v>57</v>
      </c>
      <c r="G91" s="5" t="n">
        <v>44828</v>
      </c>
      <c r="H91" s="6" t="n">
        <v>0.541666666666667</v>
      </c>
    </row>
    <row r="92" customFormat="false" ht="15.75" hidden="false" customHeight="false" outlineLevel="0" collapsed="false">
      <c r="A92" s="3" t="n">
        <v>123</v>
      </c>
      <c r="B92" s="3" t="n">
        <v>1236</v>
      </c>
      <c r="C92" s="2" t="s">
        <v>8</v>
      </c>
      <c r="D92" s="3" t="n">
        <v>100</v>
      </c>
      <c r="E92" s="1" t="s">
        <v>58</v>
      </c>
      <c r="G92" s="5" t="n">
        <v>44829</v>
      </c>
      <c r="H92" s="6" t="n">
        <v>0.916666666666667</v>
      </c>
    </row>
    <row r="93" customFormat="false" ht="15.75" hidden="false" customHeight="false" outlineLevel="0" collapsed="false">
      <c r="A93" s="3" t="n">
        <v>123</v>
      </c>
      <c r="B93" s="3" t="n">
        <v>1236</v>
      </c>
      <c r="C93" s="2" t="s">
        <v>8</v>
      </c>
      <c r="D93" s="3" t="n">
        <v>100</v>
      </c>
      <c r="E93" s="1" t="s">
        <v>59</v>
      </c>
      <c r="G93" s="5" t="n">
        <v>44832</v>
      </c>
      <c r="H93" s="6" t="n">
        <v>0.791666666666667</v>
      </c>
    </row>
    <row r="94" customFormat="false" ht="15.75" hidden="false" customHeight="false" outlineLevel="0" collapsed="false">
      <c r="A94" s="3" t="n">
        <v>123</v>
      </c>
      <c r="B94" s="3" t="n">
        <v>1237</v>
      </c>
      <c r="C94" s="2" t="s">
        <v>8</v>
      </c>
      <c r="D94" s="3" t="n">
        <v>200</v>
      </c>
      <c r="E94" s="4" t="n">
        <v>44570.8333333333</v>
      </c>
      <c r="G94" s="5" t="n">
        <v>44805</v>
      </c>
      <c r="H94" s="6" t="n">
        <v>0.833333333333333</v>
      </c>
    </row>
    <row r="95" customFormat="false" ht="15.75" hidden="false" customHeight="false" outlineLevel="0" collapsed="false">
      <c r="A95" s="3" t="n">
        <v>123</v>
      </c>
      <c r="B95" s="3" t="n">
        <v>1237</v>
      </c>
      <c r="C95" s="2" t="s">
        <v>8</v>
      </c>
      <c r="D95" s="3" t="n">
        <v>200</v>
      </c>
      <c r="E95" s="4" t="n">
        <v>44690.75</v>
      </c>
      <c r="G95" s="5" t="n">
        <v>44809</v>
      </c>
      <c r="H95" s="6" t="n">
        <v>0.75</v>
      </c>
    </row>
    <row r="96" customFormat="false" ht="15.75" hidden="false" customHeight="false" outlineLevel="0" collapsed="false">
      <c r="A96" s="3" t="n">
        <v>123</v>
      </c>
      <c r="B96" s="3" t="n">
        <v>1237</v>
      </c>
      <c r="C96" s="2" t="s">
        <v>8</v>
      </c>
      <c r="D96" s="3" t="n">
        <v>100</v>
      </c>
      <c r="E96" s="4" t="n">
        <v>44874.4583333333</v>
      </c>
      <c r="G96" s="5" t="n">
        <v>44815</v>
      </c>
      <c r="H96" s="6" t="n">
        <v>0.458333333333333</v>
      </c>
    </row>
    <row r="97" customFormat="false" ht="15.75" hidden="false" customHeight="false" outlineLevel="0" collapsed="false">
      <c r="A97" s="3" t="n">
        <v>123</v>
      </c>
      <c r="B97" s="3" t="n">
        <v>1237</v>
      </c>
      <c r="C97" s="2" t="s">
        <v>8</v>
      </c>
      <c r="D97" s="3" t="n">
        <v>150</v>
      </c>
      <c r="E97" s="1" t="s">
        <v>31</v>
      </c>
      <c r="G97" s="5" t="n">
        <v>44818</v>
      </c>
      <c r="H97" s="6" t="n">
        <v>0.791666666666667</v>
      </c>
    </row>
    <row r="98" customFormat="false" ht="15.75" hidden="false" customHeight="false" outlineLevel="0" collapsed="false">
      <c r="A98" s="3" t="n">
        <v>123</v>
      </c>
      <c r="B98" s="3" t="n">
        <v>1237</v>
      </c>
      <c r="C98" s="2" t="s">
        <v>8</v>
      </c>
      <c r="D98" s="3" t="n">
        <v>150</v>
      </c>
      <c r="E98" s="1" t="s">
        <v>60</v>
      </c>
      <c r="G98" s="5" t="n">
        <v>44822</v>
      </c>
      <c r="H98" s="6" t="n">
        <v>0.25</v>
      </c>
    </row>
    <row r="99" customFormat="false" ht="15.75" hidden="false" customHeight="false" outlineLevel="0" collapsed="false">
      <c r="A99" s="3" t="n">
        <v>123</v>
      </c>
      <c r="B99" s="3" t="n">
        <v>1237</v>
      </c>
      <c r="C99" s="2" t="s">
        <v>8</v>
      </c>
      <c r="D99" s="3" t="n">
        <v>150</v>
      </c>
      <c r="E99" s="1" t="s">
        <v>61</v>
      </c>
      <c r="G99" s="5" t="n">
        <v>44827</v>
      </c>
      <c r="H99" s="6" t="n">
        <v>0.666666666666667</v>
      </c>
    </row>
    <row r="100" customFormat="false" ht="15.75" hidden="false" customHeight="false" outlineLevel="0" collapsed="false">
      <c r="A100" s="3" t="n">
        <v>123</v>
      </c>
      <c r="B100" s="3" t="n">
        <v>1237</v>
      </c>
      <c r="C100" s="2" t="s">
        <v>8</v>
      </c>
      <c r="D100" s="3" t="n">
        <v>100</v>
      </c>
      <c r="E100" s="1" t="s">
        <v>62</v>
      </c>
      <c r="G100" s="5" t="n">
        <v>44828</v>
      </c>
      <c r="H100" s="6" t="n">
        <v>0.583333333333333</v>
      </c>
    </row>
    <row r="101" customFormat="false" ht="15.75" hidden="false" customHeight="false" outlineLevel="0" collapsed="false">
      <c r="A101" s="3" t="n">
        <v>123</v>
      </c>
      <c r="B101" s="3" t="n">
        <v>1237</v>
      </c>
      <c r="C101" s="2" t="s">
        <v>8</v>
      </c>
      <c r="D101" s="3" t="n">
        <v>50</v>
      </c>
      <c r="E101" s="1" t="s">
        <v>63</v>
      </c>
      <c r="G101" s="5" t="n">
        <v>44830</v>
      </c>
      <c r="H101" s="6" t="n">
        <v>0.375</v>
      </c>
    </row>
    <row r="102" customFormat="false" ht="15.75" hidden="false" customHeight="false" outlineLevel="0" collapsed="false">
      <c r="A102" s="3" t="n">
        <v>123</v>
      </c>
      <c r="B102" s="3" t="n">
        <v>1237</v>
      </c>
      <c r="C102" s="2" t="s">
        <v>8</v>
      </c>
      <c r="D102" s="3" t="n">
        <v>100</v>
      </c>
      <c r="E102" s="1" t="s">
        <v>48</v>
      </c>
      <c r="G102" s="5" t="n">
        <v>44832</v>
      </c>
      <c r="H102" s="6" t="n">
        <v>0.833333333333333</v>
      </c>
    </row>
    <row r="103" customFormat="false" ht="15.75" hidden="false" customHeight="false" outlineLevel="0" collapsed="false">
      <c r="A103" s="3" t="n">
        <v>123</v>
      </c>
      <c r="B103" s="3" t="n">
        <v>1238</v>
      </c>
      <c r="C103" s="2" t="s">
        <v>8</v>
      </c>
      <c r="D103" s="3" t="n">
        <v>150</v>
      </c>
      <c r="E103" s="4" t="n">
        <v>44601.375</v>
      </c>
      <c r="G103" s="5" t="n">
        <v>44806</v>
      </c>
      <c r="H103" s="6" t="n">
        <v>0.375</v>
      </c>
    </row>
    <row r="104" customFormat="false" ht="15.75" hidden="false" customHeight="false" outlineLevel="0" collapsed="false">
      <c r="A104" s="3" t="n">
        <v>123</v>
      </c>
      <c r="B104" s="3" t="n">
        <v>1238</v>
      </c>
      <c r="C104" s="2" t="s">
        <v>8</v>
      </c>
      <c r="D104" s="3" t="n">
        <v>150</v>
      </c>
      <c r="E104" s="4" t="n">
        <v>44690.7916666667</v>
      </c>
      <c r="G104" s="5" t="n">
        <v>44809</v>
      </c>
      <c r="H104" s="6" t="n">
        <v>0.791666666666667</v>
      </c>
    </row>
    <row r="105" customFormat="false" ht="15.75" hidden="false" customHeight="false" outlineLevel="0" collapsed="false">
      <c r="A105" s="3" t="n">
        <v>123</v>
      </c>
      <c r="B105" s="3" t="n">
        <v>1238</v>
      </c>
      <c r="C105" s="2" t="s">
        <v>8</v>
      </c>
      <c r="D105" s="3" t="n">
        <v>100</v>
      </c>
      <c r="E105" s="4" t="n">
        <v>44782.5416666667</v>
      </c>
      <c r="G105" s="5" t="n">
        <v>44812</v>
      </c>
      <c r="H105" s="6" t="n">
        <v>0.541666666666667</v>
      </c>
    </row>
    <row r="106" customFormat="false" ht="15.75" hidden="false" customHeight="false" outlineLevel="0" collapsed="false">
      <c r="A106" s="3" t="n">
        <v>123</v>
      </c>
      <c r="B106" s="3" t="n">
        <v>1238</v>
      </c>
      <c r="C106" s="2" t="s">
        <v>8</v>
      </c>
      <c r="D106" s="3" t="n">
        <v>50</v>
      </c>
      <c r="E106" s="4" t="n">
        <v>44874.5416666667</v>
      </c>
      <c r="G106" s="5" t="n">
        <v>44815</v>
      </c>
      <c r="H106" s="6" t="n">
        <v>0.541666666666667</v>
      </c>
    </row>
    <row r="107" customFormat="false" ht="15.75" hidden="false" customHeight="false" outlineLevel="0" collapsed="false">
      <c r="A107" s="3" t="n">
        <v>123</v>
      </c>
      <c r="B107" s="3" t="n">
        <v>1238</v>
      </c>
      <c r="C107" s="2" t="s">
        <v>8</v>
      </c>
      <c r="D107" s="3" t="n">
        <v>100</v>
      </c>
      <c r="E107" s="1" t="s">
        <v>64</v>
      </c>
      <c r="G107" s="5" t="n">
        <v>44818</v>
      </c>
      <c r="H107" s="6" t="n">
        <v>0.833333333333333</v>
      </c>
    </row>
    <row r="108" customFormat="false" ht="15.75" hidden="false" customHeight="false" outlineLevel="0" collapsed="false">
      <c r="A108" s="3" t="n">
        <v>123</v>
      </c>
      <c r="B108" s="3" t="n">
        <v>1238</v>
      </c>
      <c r="C108" s="2" t="s">
        <v>8</v>
      </c>
      <c r="D108" s="3" t="n">
        <v>100</v>
      </c>
      <c r="E108" s="1" t="s">
        <v>65</v>
      </c>
      <c r="G108" s="5" t="n">
        <v>44823</v>
      </c>
      <c r="H108" s="6" t="n">
        <v>0.208333333333333</v>
      </c>
    </row>
    <row r="109" customFormat="false" ht="15.75" hidden="false" customHeight="false" outlineLevel="0" collapsed="false">
      <c r="A109" s="3" t="n">
        <v>123</v>
      </c>
      <c r="B109" s="3" t="n">
        <v>1238</v>
      </c>
      <c r="C109" s="2" t="s">
        <v>8</v>
      </c>
      <c r="D109" s="3" t="n">
        <v>200</v>
      </c>
      <c r="E109" s="1" t="s">
        <v>61</v>
      </c>
      <c r="G109" s="5" t="n">
        <v>44827</v>
      </c>
      <c r="H109" s="6" t="n">
        <v>0.666666666666667</v>
      </c>
    </row>
    <row r="110" customFormat="false" ht="15.75" hidden="false" customHeight="false" outlineLevel="0" collapsed="false">
      <c r="A110" s="3" t="n">
        <v>123</v>
      </c>
      <c r="B110" s="3" t="n">
        <v>1238</v>
      </c>
      <c r="C110" s="2" t="s">
        <v>8</v>
      </c>
      <c r="D110" s="3" t="n">
        <v>50</v>
      </c>
      <c r="E110" s="1" t="s">
        <v>66</v>
      </c>
      <c r="G110" s="5" t="n">
        <v>44828</v>
      </c>
      <c r="H110" s="6" t="n">
        <v>0.625</v>
      </c>
    </row>
    <row r="111" customFormat="false" ht="15.75" hidden="false" customHeight="false" outlineLevel="0" collapsed="false">
      <c r="A111" s="3" t="n">
        <v>123</v>
      </c>
      <c r="B111" s="3" t="n">
        <v>1238</v>
      </c>
      <c r="C111" s="2" t="s">
        <v>8</v>
      </c>
      <c r="D111" s="3" t="n">
        <v>200</v>
      </c>
      <c r="E111" s="1" t="s">
        <v>63</v>
      </c>
      <c r="G111" s="5" t="n">
        <v>44830</v>
      </c>
      <c r="H111" s="6" t="n">
        <v>0.375</v>
      </c>
    </row>
    <row r="112" customFormat="false" ht="15.75" hidden="false" customHeight="false" outlineLevel="0" collapsed="false">
      <c r="A112" s="3" t="n">
        <v>123</v>
      </c>
      <c r="B112" s="3" t="n">
        <v>1238</v>
      </c>
      <c r="C112" s="2" t="s">
        <v>8</v>
      </c>
      <c r="D112" s="3" t="n">
        <v>100</v>
      </c>
      <c r="E112" s="1" t="s">
        <v>67</v>
      </c>
      <c r="G112" s="5" t="n">
        <v>44833</v>
      </c>
      <c r="H112" s="6" t="n">
        <v>0.375</v>
      </c>
    </row>
    <row r="113" customFormat="false" ht="15.75" hidden="false" customHeight="false" outlineLevel="0" collapsed="false">
      <c r="A113" s="3" t="n">
        <v>123</v>
      </c>
      <c r="B113" s="3" t="n">
        <v>1239</v>
      </c>
      <c r="C113" s="2" t="s">
        <v>8</v>
      </c>
      <c r="D113" s="3" t="n">
        <v>100</v>
      </c>
      <c r="E113" s="4" t="n">
        <v>44601.4583333333</v>
      </c>
      <c r="G113" s="5" t="n">
        <v>44806</v>
      </c>
      <c r="H113" s="6" t="n">
        <v>0.458333333333333</v>
      </c>
    </row>
    <row r="114" customFormat="false" ht="15.75" hidden="false" customHeight="false" outlineLevel="0" collapsed="false">
      <c r="A114" s="3" t="n">
        <v>123</v>
      </c>
      <c r="B114" s="3" t="n">
        <v>1239</v>
      </c>
      <c r="C114" s="2" t="s">
        <v>8</v>
      </c>
      <c r="D114" s="3" t="n">
        <v>100</v>
      </c>
      <c r="E114" s="4" t="n">
        <v>44721.375</v>
      </c>
      <c r="G114" s="5" t="n">
        <v>44810</v>
      </c>
      <c r="H114" s="6" t="n">
        <v>0.375</v>
      </c>
    </row>
    <row r="115" customFormat="false" ht="15.75" hidden="false" customHeight="false" outlineLevel="0" collapsed="false">
      <c r="A115" s="3" t="n">
        <v>123</v>
      </c>
      <c r="B115" s="3" t="n">
        <v>1239</v>
      </c>
      <c r="C115" s="2" t="s">
        <v>8</v>
      </c>
      <c r="D115" s="3" t="n">
        <v>50</v>
      </c>
      <c r="E115" s="4" t="n">
        <v>44782.75</v>
      </c>
      <c r="G115" s="5" t="n">
        <v>44812</v>
      </c>
      <c r="H115" s="6" t="n">
        <v>0.75</v>
      </c>
    </row>
    <row r="116" customFormat="false" ht="15.75" hidden="false" customHeight="false" outlineLevel="0" collapsed="false">
      <c r="A116" s="3" t="n">
        <v>123</v>
      </c>
      <c r="B116" s="3" t="n">
        <v>1239</v>
      </c>
      <c r="C116" s="2" t="s">
        <v>8</v>
      </c>
      <c r="D116" s="3" t="n">
        <v>200</v>
      </c>
      <c r="E116" s="4" t="n">
        <v>44874.5833333333</v>
      </c>
      <c r="G116" s="5" t="n">
        <v>44815</v>
      </c>
      <c r="H116" s="6" t="n">
        <v>0.583333333333333</v>
      </c>
    </row>
    <row r="117" customFormat="false" ht="15.75" hidden="false" customHeight="false" outlineLevel="0" collapsed="false">
      <c r="A117" s="3" t="n">
        <v>123</v>
      </c>
      <c r="B117" s="3" t="n">
        <v>1239</v>
      </c>
      <c r="C117" s="2" t="s">
        <v>8</v>
      </c>
      <c r="D117" s="3" t="n">
        <v>50</v>
      </c>
      <c r="E117" s="1" t="s">
        <v>64</v>
      </c>
      <c r="G117" s="5" t="n">
        <v>44818</v>
      </c>
      <c r="H117" s="6" t="n">
        <v>0.833333333333333</v>
      </c>
    </row>
    <row r="118" customFormat="false" ht="15.75" hidden="false" customHeight="false" outlineLevel="0" collapsed="false">
      <c r="A118" s="3" t="n">
        <v>123</v>
      </c>
      <c r="B118" s="3" t="n">
        <v>1239</v>
      </c>
      <c r="C118" s="2" t="s">
        <v>8</v>
      </c>
      <c r="D118" s="3" t="n">
        <v>50</v>
      </c>
      <c r="E118" s="1" t="s">
        <v>68</v>
      </c>
      <c r="G118" s="5" t="n">
        <v>44823</v>
      </c>
      <c r="H118" s="6" t="n">
        <v>0.25</v>
      </c>
    </row>
    <row r="119" customFormat="false" ht="15.75" hidden="false" customHeight="false" outlineLevel="0" collapsed="false">
      <c r="A119" s="3" t="n">
        <v>123</v>
      </c>
      <c r="B119" s="3" t="n">
        <v>1239</v>
      </c>
      <c r="C119" s="2" t="s">
        <v>8</v>
      </c>
      <c r="D119" s="3" t="n">
        <v>150</v>
      </c>
      <c r="E119" s="1" t="s">
        <v>69</v>
      </c>
      <c r="G119" s="5" t="n">
        <v>44827</v>
      </c>
      <c r="H119" s="6" t="n">
        <v>0.708333333333333</v>
      </c>
    </row>
    <row r="120" customFormat="false" ht="15.75" hidden="false" customHeight="false" outlineLevel="0" collapsed="false">
      <c r="A120" s="3" t="n">
        <v>123</v>
      </c>
      <c r="B120" s="3" t="n">
        <v>1239</v>
      </c>
      <c r="C120" s="2" t="s">
        <v>8</v>
      </c>
      <c r="D120" s="3" t="n">
        <v>200</v>
      </c>
      <c r="E120" s="1" t="s">
        <v>70</v>
      </c>
      <c r="G120" s="5" t="n">
        <v>44828</v>
      </c>
      <c r="H120" s="6" t="n">
        <v>0.666666666666667</v>
      </c>
    </row>
    <row r="121" customFormat="false" ht="15.75" hidden="false" customHeight="false" outlineLevel="0" collapsed="false">
      <c r="A121" s="3" t="n">
        <v>123</v>
      </c>
      <c r="B121" s="3" t="n">
        <v>1239</v>
      </c>
      <c r="C121" s="2" t="s">
        <v>8</v>
      </c>
      <c r="D121" s="3" t="n">
        <v>150</v>
      </c>
      <c r="E121" s="1" t="s">
        <v>71</v>
      </c>
      <c r="G121" s="5" t="n">
        <v>44830</v>
      </c>
      <c r="H121" s="6" t="n">
        <v>0.416666666666667</v>
      </c>
    </row>
    <row r="122" customFormat="false" ht="15.75" hidden="false" customHeight="false" outlineLevel="0" collapsed="false">
      <c r="A122" s="3" t="n">
        <v>123</v>
      </c>
      <c r="B122" s="3" t="n">
        <v>1239</v>
      </c>
      <c r="C122" s="2" t="s">
        <v>8</v>
      </c>
      <c r="D122" s="3" t="n">
        <v>50</v>
      </c>
      <c r="E122" s="1" t="s">
        <v>72</v>
      </c>
      <c r="G122" s="5" t="n">
        <v>44833</v>
      </c>
      <c r="H122" s="6" t="n">
        <v>0.416666666666667</v>
      </c>
    </row>
    <row r="123" customFormat="false" ht="15.75" hidden="false" customHeight="false" outlineLevel="0" collapsed="false">
      <c r="A123" s="3" t="n">
        <v>124</v>
      </c>
      <c r="B123" s="3" t="n">
        <v>1240</v>
      </c>
      <c r="C123" s="2" t="s">
        <v>8</v>
      </c>
      <c r="D123" s="3" t="n">
        <v>200</v>
      </c>
      <c r="E123" s="4" t="n">
        <v>44601.7916666667</v>
      </c>
      <c r="G123" s="5" t="n">
        <v>44806</v>
      </c>
      <c r="H123" s="6" t="n">
        <v>0.791666666666667</v>
      </c>
    </row>
    <row r="124" customFormat="false" ht="15.75" hidden="false" customHeight="false" outlineLevel="0" collapsed="false">
      <c r="A124" s="3" t="n">
        <v>124</v>
      </c>
      <c r="B124" s="3" t="n">
        <v>1240</v>
      </c>
      <c r="C124" s="2" t="s">
        <v>8</v>
      </c>
      <c r="D124" s="3" t="n">
        <v>50</v>
      </c>
      <c r="E124" s="4" t="n">
        <v>44721.4166666667</v>
      </c>
      <c r="G124" s="5" t="n">
        <v>44810</v>
      </c>
      <c r="H124" s="6" t="n">
        <v>0.416666666666667</v>
      </c>
    </row>
    <row r="125" customFormat="false" ht="15.75" hidden="false" customHeight="false" outlineLevel="0" collapsed="false">
      <c r="A125" s="3" t="n">
        <v>124</v>
      </c>
      <c r="B125" s="3" t="n">
        <v>1240</v>
      </c>
      <c r="C125" s="2" t="s">
        <v>8</v>
      </c>
      <c r="D125" s="3" t="n">
        <v>200</v>
      </c>
      <c r="E125" s="4" t="n">
        <v>44782.7916666667</v>
      </c>
      <c r="G125" s="5" t="n">
        <v>44812</v>
      </c>
      <c r="H125" s="6" t="n">
        <v>0.791666666666667</v>
      </c>
    </row>
    <row r="126" customFormat="false" ht="15.75" hidden="false" customHeight="false" outlineLevel="0" collapsed="false">
      <c r="A126" s="3" t="n">
        <v>124</v>
      </c>
      <c r="B126" s="3" t="n">
        <v>1240</v>
      </c>
      <c r="C126" s="2" t="s">
        <v>8</v>
      </c>
      <c r="D126" s="3" t="n">
        <v>150</v>
      </c>
      <c r="E126" s="4" t="n">
        <v>44874.6666666667</v>
      </c>
      <c r="G126" s="5" t="n">
        <v>44815</v>
      </c>
      <c r="H126" s="6" t="n">
        <v>0.666666666666667</v>
      </c>
    </row>
    <row r="127" customFormat="false" ht="15.75" hidden="false" customHeight="false" outlineLevel="0" collapsed="false">
      <c r="A127" s="3" t="n">
        <v>124</v>
      </c>
      <c r="B127" s="3" t="n">
        <v>1240</v>
      </c>
      <c r="C127" s="2" t="s">
        <v>8</v>
      </c>
      <c r="D127" s="3" t="n">
        <v>200</v>
      </c>
      <c r="E127" s="1" t="s">
        <v>73</v>
      </c>
      <c r="G127" s="5" t="n">
        <v>44819</v>
      </c>
      <c r="H127" s="6" t="n">
        <v>0.375</v>
      </c>
    </row>
    <row r="128" customFormat="false" ht="15.75" hidden="false" customHeight="false" outlineLevel="0" collapsed="false">
      <c r="A128" s="3" t="n">
        <v>124</v>
      </c>
      <c r="B128" s="3" t="n">
        <v>1240</v>
      </c>
      <c r="C128" s="2" t="s">
        <v>8</v>
      </c>
      <c r="D128" s="3" t="n">
        <v>200</v>
      </c>
      <c r="E128" s="1" t="s">
        <v>74</v>
      </c>
      <c r="G128" s="5" t="n">
        <v>44823</v>
      </c>
      <c r="H128" s="6" t="n">
        <v>0.666666666666667</v>
      </c>
    </row>
    <row r="129" customFormat="false" ht="15.75" hidden="false" customHeight="false" outlineLevel="0" collapsed="false">
      <c r="A129" s="3" t="n">
        <v>124</v>
      </c>
      <c r="B129" s="3" t="n">
        <v>1240</v>
      </c>
      <c r="C129" s="2" t="s">
        <v>8</v>
      </c>
      <c r="D129" s="3" t="n">
        <v>100</v>
      </c>
      <c r="E129" s="1" t="s">
        <v>75</v>
      </c>
      <c r="G129" s="5" t="n">
        <v>44827</v>
      </c>
      <c r="H129" s="6" t="n">
        <v>0.75</v>
      </c>
    </row>
    <row r="130" customFormat="false" ht="15.75" hidden="false" customHeight="false" outlineLevel="0" collapsed="false">
      <c r="A130" s="3" t="n">
        <v>124</v>
      </c>
      <c r="B130" s="3" t="n">
        <v>1240</v>
      </c>
      <c r="C130" s="2" t="s">
        <v>8</v>
      </c>
      <c r="D130" s="3" t="n">
        <v>150</v>
      </c>
      <c r="E130" s="1" t="s">
        <v>70</v>
      </c>
      <c r="G130" s="5" t="n">
        <v>44828</v>
      </c>
      <c r="H130" s="6" t="n">
        <v>0.666666666666667</v>
      </c>
    </row>
    <row r="131" customFormat="false" ht="15.75" hidden="false" customHeight="false" outlineLevel="0" collapsed="false">
      <c r="A131" s="3" t="n">
        <v>124</v>
      </c>
      <c r="B131" s="3" t="n">
        <v>1240</v>
      </c>
      <c r="C131" s="2" t="s">
        <v>8</v>
      </c>
      <c r="D131" s="3" t="n">
        <v>100</v>
      </c>
      <c r="E131" s="1" t="s">
        <v>76</v>
      </c>
      <c r="G131" s="5" t="n">
        <v>44830</v>
      </c>
      <c r="H131" s="6" t="n">
        <v>0.458333333333333</v>
      </c>
    </row>
    <row r="132" customFormat="false" ht="15.75" hidden="false" customHeight="false" outlineLevel="0" collapsed="false">
      <c r="A132" s="3" t="n">
        <v>124</v>
      </c>
      <c r="B132" s="3" t="n">
        <v>1240</v>
      </c>
      <c r="C132" s="2" t="s">
        <v>8</v>
      </c>
      <c r="D132" s="3" t="n">
        <v>200</v>
      </c>
      <c r="E132" s="1" t="s">
        <v>77</v>
      </c>
      <c r="G132" s="5" t="n">
        <v>44833</v>
      </c>
      <c r="H132" s="6" t="n">
        <v>0.458333333333333</v>
      </c>
    </row>
    <row r="133" customFormat="false" ht="15.75" hidden="false" customHeight="false" outlineLevel="0" collapsed="false">
      <c r="A133" s="3" t="n">
        <v>124</v>
      </c>
      <c r="B133" s="3" t="n">
        <v>1241</v>
      </c>
      <c r="C133" s="2" t="s">
        <v>8</v>
      </c>
      <c r="D133" s="3" t="n">
        <v>150</v>
      </c>
      <c r="E133" s="4" t="n">
        <v>44601.8333333333</v>
      </c>
      <c r="G133" s="5" t="n">
        <v>44806</v>
      </c>
      <c r="H133" s="6" t="n">
        <v>0.833333333333333</v>
      </c>
    </row>
    <row r="134" customFormat="false" ht="15.75" hidden="false" customHeight="false" outlineLevel="0" collapsed="false">
      <c r="A134" s="3" t="n">
        <v>124</v>
      </c>
      <c r="B134" s="3" t="n">
        <v>1241</v>
      </c>
      <c r="C134" s="2" t="s">
        <v>8</v>
      </c>
      <c r="D134" s="3" t="n">
        <v>200</v>
      </c>
      <c r="E134" s="4" t="n">
        <v>44721.4583333333</v>
      </c>
      <c r="G134" s="5" t="n">
        <v>44810</v>
      </c>
      <c r="H134" s="6" t="n">
        <v>0.458333333333333</v>
      </c>
    </row>
    <row r="135" customFormat="false" ht="15.75" hidden="false" customHeight="false" outlineLevel="0" collapsed="false">
      <c r="A135" s="3" t="n">
        <v>124</v>
      </c>
      <c r="B135" s="3" t="n">
        <v>1241</v>
      </c>
      <c r="C135" s="2" t="s">
        <v>8</v>
      </c>
      <c r="D135" s="3" t="n">
        <v>150</v>
      </c>
      <c r="E135" s="4" t="n">
        <v>44782.8333333333</v>
      </c>
      <c r="G135" s="5" t="n">
        <v>44812</v>
      </c>
      <c r="H135" s="6" t="n">
        <v>0.833333333333333</v>
      </c>
    </row>
    <row r="136" customFormat="false" ht="15.75" hidden="false" customHeight="false" outlineLevel="0" collapsed="false">
      <c r="A136" s="3" t="n">
        <v>124</v>
      </c>
      <c r="B136" s="3" t="n">
        <v>1241</v>
      </c>
      <c r="C136" s="2" t="s">
        <v>8</v>
      </c>
      <c r="D136" s="3" t="n">
        <v>100</v>
      </c>
      <c r="E136" s="4" t="n">
        <v>44904.25</v>
      </c>
      <c r="G136" s="5" t="n">
        <v>44816</v>
      </c>
      <c r="H136" s="6" t="n">
        <v>0.25</v>
      </c>
    </row>
    <row r="137" customFormat="false" ht="15.75" hidden="false" customHeight="false" outlineLevel="0" collapsed="false">
      <c r="A137" s="3" t="n">
        <v>124</v>
      </c>
      <c r="B137" s="3" t="n">
        <v>1241</v>
      </c>
      <c r="C137" s="2" t="s">
        <v>8</v>
      </c>
      <c r="D137" s="3" t="n">
        <v>150</v>
      </c>
      <c r="E137" s="1" t="s">
        <v>78</v>
      </c>
      <c r="G137" s="5" t="n">
        <v>44819</v>
      </c>
      <c r="H137" s="6" t="n">
        <v>0.416666666666667</v>
      </c>
    </row>
    <row r="138" customFormat="false" ht="15.75" hidden="false" customHeight="false" outlineLevel="0" collapsed="false">
      <c r="A138" s="3" t="n">
        <v>124</v>
      </c>
      <c r="B138" s="3" t="n">
        <v>1241</v>
      </c>
      <c r="C138" s="2" t="s">
        <v>8</v>
      </c>
      <c r="D138" s="3" t="n">
        <v>150</v>
      </c>
      <c r="E138" s="1" t="s">
        <v>79</v>
      </c>
      <c r="G138" s="5" t="n">
        <v>44824</v>
      </c>
      <c r="H138" s="6" t="n">
        <v>0.208333333333333</v>
      </c>
    </row>
    <row r="139" customFormat="false" ht="15.75" hidden="false" customHeight="false" outlineLevel="0" collapsed="false">
      <c r="A139" s="3" t="n">
        <v>124</v>
      </c>
      <c r="B139" s="3" t="n">
        <v>1241</v>
      </c>
      <c r="C139" s="2" t="s">
        <v>8</v>
      </c>
      <c r="D139" s="3" t="n">
        <v>250</v>
      </c>
      <c r="E139" s="1" t="s">
        <v>75</v>
      </c>
      <c r="G139" s="5" t="n">
        <v>44827</v>
      </c>
      <c r="H139" s="6" t="n">
        <v>0.75</v>
      </c>
    </row>
    <row r="140" customFormat="false" ht="15.75" hidden="false" customHeight="false" outlineLevel="0" collapsed="false">
      <c r="A140" s="3" t="n">
        <v>124</v>
      </c>
      <c r="B140" s="3" t="n">
        <v>1241</v>
      </c>
      <c r="C140" s="2" t="s">
        <v>8</v>
      </c>
      <c r="D140" s="3" t="n">
        <v>300</v>
      </c>
      <c r="E140" s="1" t="s">
        <v>80</v>
      </c>
      <c r="G140" s="5" t="n">
        <v>44828</v>
      </c>
      <c r="H140" s="6" t="n">
        <v>0.708333333333333</v>
      </c>
    </row>
    <row r="141" customFormat="false" ht="15.75" hidden="false" customHeight="false" outlineLevel="0" collapsed="false">
      <c r="A141" s="3" t="n">
        <v>124</v>
      </c>
      <c r="B141" s="3" t="n">
        <v>1241</v>
      </c>
      <c r="C141" s="2" t="s">
        <v>8</v>
      </c>
      <c r="D141" s="3" t="n">
        <v>50</v>
      </c>
      <c r="E141" s="1" t="s">
        <v>81</v>
      </c>
      <c r="G141" s="5" t="n">
        <v>44830</v>
      </c>
      <c r="H141" s="6" t="n">
        <v>0.583333333333333</v>
      </c>
    </row>
    <row r="142" customFormat="false" ht="15.75" hidden="false" customHeight="false" outlineLevel="0" collapsed="false">
      <c r="A142" s="3" t="n">
        <v>124</v>
      </c>
      <c r="B142" s="3" t="n">
        <v>1241</v>
      </c>
      <c r="C142" s="2" t="s">
        <v>8</v>
      </c>
      <c r="D142" s="3" t="n">
        <v>150</v>
      </c>
      <c r="E142" s="1" t="s">
        <v>77</v>
      </c>
      <c r="G142" s="5" t="n">
        <v>44833</v>
      </c>
      <c r="H142" s="6" t="n">
        <v>0.458333333333333</v>
      </c>
    </row>
    <row r="143" customFormat="false" ht="15.75" hidden="false" customHeight="false" outlineLevel="0" collapsed="false">
      <c r="A143" s="3" t="n">
        <v>124</v>
      </c>
      <c r="B143" s="3" t="n">
        <v>1242</v>
      </c>
      <c r="C143" s="2" t="s">
        <v>8</v>
      </c>
      <c r="D143" s="3" t="n">
        <v>100</v>
      </c>
      <c r="E143" s="4" t="n">
        <v>44601.4166666667</v>
      </c>
      <c r="G143" s="5" t="n">
        <v>44806</v>
      </c>
      <c r="H143" s="6" t="n">
        <v>0.416666666666667</v>
      </c>
    </row>
    <row r="144" customFormat="false" ht="15.75" hidden="false" customHeight="false" outlineLevel="0" collapsed="false">
      <c r="A144" s="3" t="n">
        <v>124</v>
      </c>
      <c r="B144" s="3" t="n">
        <v>1242</v>
      </c>
      <c r="C144" s="2" t="s">
        <v>8</v>
      </c>
      <c r="D144" s="3" t="n">
        <v>150</v>
      </c>
      <c r="E144" s="4" t="n">
        <v>44721.75</v>
      </c>
      <c r="G144" s="5" t="n">
        <v>44810</v>
      </c>
      <c r="H144" s="6" t="n">
        <v>0.75</v>
      </c>
    </row>
    <row r="145" customFormat="false" ht="15.75" hidden="false" customHeight="false" outlineLevel="0" collapsed="false">
      <c r="A145" s="3" t="n">
        <v>124</v>
      </c>
      <c r="B145" s="3" t="n">
        <v>1242</v>
      </c>
      <c r="C145" s="2" t="s">
        <v>8</v>
      </c>
      <c r="D145" s="3" t="n">
        <v>50</v>
      </c>
      <c r="E145" s="4" t="n">
        <v>44904.3333333333</v>
      </c>
      <c r="G145" s="5" t="n">
        <v>44816</v>
      </c>
      <c r="H145" s="6" t="n">
        <v>0.333333333333333</v>
      </c>
    </row>
    <row r="146" customFormat="false" ht="15.75" hidden="false" customHeight="false" outlineLevel="0" collapsed="false">
      <c r="A146" s="3" t="n">
        <v>124</v>
      </c>
      <c r="B146" s="3" t="n">
        <v>1242</v>
      </c>
      <c r="C146" s="2" t="s">
        <v>8</v>
      </c>
      <c r="D146" s="3" t="n">
        <v>100</v>
      </c>
      <c r="E146" s="1" t="s">
        <v>82</v>
      </c>
      <c r="G146" s="5" t="n">
        <v>44819</v>
      </c>
      <c r="H146" s="6" t="n">
        <v>0.458333333333333</v>
      </c>
    </row>
    <row r="147" customFormat="false" ht="15.75" hidden="false" customHeight="false" outlineLevel="0" collapsed="false">
      <c r="A147" s="3" t="n">
        <v>124</v>
      </c>
      <c r="B147" s="3" t="n">
        <v>1242</v>
      </c>
      <c r="C147" s="2" t="s">
        <v>8</v>
      </c>
      <c r="D147" s="3" t="n">
        <v>100</v>
      </c>
      <c r="E147" s="1" t="s">
        <v>79</v>
      </c>
      <c r="G147" s="5" t="n">
        <v>44824</v>
      </c>
      <c r="H147" s="6" t="n">
        <v>0.208333333333333</v>
      </c>
    </row>
    <row r="148" customFormat="false" ht="15.75" hidden="false" customHeight="false" outlineLevel="0" collapsed="false">
      <c r="A148" s="3" t="n">
        <v>124</v>
      </c>
      <c r="B148" s="3" t="n">
        <v>1242</v>
      </c>
      <c r="C148" s="2" t="s">
        <v>8</v>
      </c>
      <c r="D148" s="3" t="n">
        <v>200</v>
      </c>
      <c r="E148" s="1" t="s">
        <v>83</v>
      </c>
      <c r="G148" s="5" t="n">
        <v>44827</v>
      </c>
      <c r="H148" s="6" t="n">
        <v>0.791666666666667</v>
      </c>
    </row>
    <row r="149" customFormat="false" ht="15.75" hidden="false" customHeight="false" outlineLevel="0" collapsed="false">
      <c r="A149" s="3" t="n">
        <v>124</v>
      </c>
      <c r="B149" s="3" t="n">
        <v>1242</v>
      </c>
      <c r="C149" s="2" t="s">
        <v>8</v>
      </c>
      <c r="D149" s="3" t="n">
        <v>100</v>
      </c>
      <c r="E149" s="1" t="s">
        <v>84</v>
      </c>
      <c r="G149" s="5" t="n">
        <v>44828</v>
      </c>
      <c r="H149" s="6" t="n">
        <v>0.833333333333333</v>
      </c>
    </row>
    <row r="150" customFormat="false" ht="15.75" hidden="false" customHeight="false" outlineLevel="0" collapsed="false">
      <c r="A150" s="3" t="n">
        <v>124</v>
      </c>
      <c r="B150" s="3" t="n">
        <v>1242</v>
      </c>
      <c r="C150" s="2" t="s">
        <v>8</v>
      </c>
      <c r="D150" s="3" t="n">
        <v>200</v>
      </c>
      <c r="E150" s="1" t="s">
        <v>85</v>
      </c>
      <c r="G150" s="5" t="n">
        <v>44830</v>
      </c>
      <c r="H150" s="6" t="n">
        <v>0.75</v>
      </c>
    </row>
    <row r="151" customFormat="false" ht="15.75" hidden="false" customHeight="false" outlineLevel="0" collapsed="false">
      <c r="A151" s="3" t="n">
        <v>124</v>
      </c>
      <c r="B151" s="3" t="n">
        <v>1242</v>
      </c>
      <c r="C151" s="2" t="s">
        <v>8</v>
      </c>
      <c r="D151" s="3" t="n">
        <v>100</v>
      </c>
      <c r="E151" s="1" t="s">
        <v>86</v>
      </c>
      <c r="G151" s="5" t="n">
        <v>44833</v>
      </c>
      <c r="H151" s="6" t="n">
        <v>0.791666666666667</v>
      </c>
    </row>
    <row r="152" customFormat="false" ht="15.75" hidden="false" customHeight="false" outlineLevel="0" collapsed="false">
      <c r="A152" s="3" t="n">
        <v>124</v>
      </c>
      <c r="B152" s="3" t="n">
        <v>1243</v>
      </c>
      <c r="C152" s="2" t="s">
        <v>8</v>
      </c>
      <c r="D152" s="3" t="n">
        <v>50</v>
      </c>
      <c r="E152" s="4" t="n">
        <v>44629.4166666667</v>
      </c>
      <c r="G152" s="5" t="n">
        <v>44807</v>
      </c>
      <c r="H152" s="6" t="n">
        <v>0.416666666666667</v>
      </c>
    </row>
    <row r="153" customFormat="false" ht="15.75" hidden="false" customHeight="false" outlineLevel="0" collapsed="false">
      <c r="A153" s="3" t="n">
        <v>124</v>
      </c>
      <c r="B153" s="3" t="n">
        <v>1243</v>
      </c>
      <c r="C153" s="2" t="s">
        <v>8</v>
      </c>
      <c r="D153" s="3" t="n">
        <v>100</v>
      </c>
      <c r="E153" s="4" t="n">
        <v>44721.75</v>
      </c>
      <c r="G153" s="5" t="n">
        <v>44810</v>
      </c>
      <c r="H153" s="6" t="n">
        <v>0.75</v>
      </c>
    </row>
    <row r="154" customFormat="false" ht="15.75" hidden="false" customHeight="false" outlineLevel="0" collapsed="false">
      <c r="A154" s="3" t="n">
        <v>124</v>
      </c>
      <c r="B154" s="3" t="n">
        <v>1243</v>
      </c>
      <c r="C154" s="2" t="s">
        <v>8</v>
      </c>
      <c r="D154" s="3" t="n">
        <v>100</v>
      </c>
      <c r="E154" s="4" t="n">
        <v>44782.8333333333</v>
      </c>
      <c r="G154" s="5" t="n">
        <v>44812</v>
      </c>
      <c r="H154" s="6" t="n">
        <v>0.833333333333333</v>
      </c>
    </row>
    <row r="155" customFormat="false" ht="15.75" hidden="false" customHeight="false" outlineLevel="0" collapsed="false">
      <c r="A155" s="3" t="n">
        <v>124</v>
      </c>
      <c r="B155" s="3" t="n">
        <v>1243</v>
      </c>
      <c r="C155" s="2" t="s">
        <v>8</v>
      </c>
      <c r="D155" s="3" t="n">
        <v>200</v>
      </c>
      <c r="E155" s="4" t="n">
        <v>44904.375</v>
      </c>
      <c r="G155" s="5" t="n">
        <v>44816</v>
      </c>
      <c r="H155" s="6" t="n">
        <v>0.375</v>
      </c>
    </row>
    <row r="156" customFormat="false" ht="15.75" hidden="false" customHeight="false" outlineLevel="0" collapsed="false">
      <c r="A156" s="3" t="n">
        <v>124</v>
      </c>
      <c r="B156" s="3" t="n">
        <v>1243</v>
      </c>
      <c r="C156" s="2" t="s">
        <v>8</v>
      </c>
      <c r="D156" s="3" t="n">
        <v>50</v>
      </c>
      <c r="E156" s="1" t="s">
        <v>87</v>
      </c>
      <c r="G156" s="5" t="n">
        <v>44819</v>
      </c>
      <c r="H156" s="6" t="n">
        <v>0.75</v>
      </c>
    </row>
    <row r="157" customFormat="false" ht="15.75" hidden="false" customHeight="false" outlineLevel="0" collapsed="false">
      <c r="A157" s="3" t="n">
        <v>124</v>
      </c>
      <c r="B157" s="3" t="n">
        <v>1243</v>
      </c>
      <c r="C157" s="2" t="s">
        <v>8</v>
      </c>
      <c r="D157" s="3" t="n">
        <v>50</v>
      </c>
      <c r="E157" s="1" t="s">
        <v>79</v>
      </c>
      <c r="G157" s="5" t="n">
        <v>44824</v>
      </c>
      <c r="H157" s="6" t="n">
        <v>0.208333333333333</v>
      </c>
    </row>
    <row r="158" customFormat="false" ht="15.75" hidden="false" customHeight="false" outlineLevel="0" collapsed="false">
      <c r="A158" s="3" t="n">
        <v>124</v>
      </c>
      <c r="B158" s="3" t="n">
        <v>1243</v>
      </c>
      <c r="C158" s="2" t="s">
        <v>8</v>
      </c>
      <c r="D158" s="3" t="n">
        <v>150</v>
      </c>
      <c r="E158" s="1" t="s">
        <v>83</v>
      </c>
      <c r="G158" s="5" t="n">
        <v>44827</v>
      </c>
      <c r="H158" s="6" t="n">
        <v>0.791666666666667</v>
      </c>
    </row>
    <row r="159" customFormat="false" ht="15.75" hidden="false" customHeight="false" outlineLevel="0" collapsed="false">
      <c r="A159" s="3" t="n">
        <v>124</v>
      </c>
      <c r="B159" s="3" t="n">
        <v>1243</v>
      </c>
      <c r="C159" s="2" t="s">
        <v>8</v>
      </c>
      <c r="D159" s="3" t="n">
        <v>50</v>
      </c>
      <c r="E159" s="1" t="s">
        <v>84</v>
      </c>
      <c r="G159" s="5" t="n">
        <v>44828</v>
      </c>
      <c r="H159" s="6" t="n">
        <v>0.833333333333333</v>
      </c>
    </row>
    <row r="160" customFormat="false" ht="15.75" hidden="false" customHeight="false" outlineLevel="0" collapsed="false">
      <c r="A160" s="3" t="n">
        <v>124</v>
      </c>
      <c r="B160" s="3" t="n">
        <v>1243</v>
      </c>
      <c r="C160" s="2" t="s">
        <v>8</v>
      </c>
      <c r="D160" s="3" t="n">
        <v>100</v>
      </c>
      <c r="E160" s="1" t="s">
        <v>47</v>
      </c>
      <c r="G160" s="5" t="n">
        <v>44830</v>
      </c>
      <c r="H160" s="6" t="n">
        <v>0.791666666666667</v>
      </c>
    </row>
    <row r="161" customFormat="false" ht="15.75" hidden="false" customHeight="false" outlineLevel="0" collapsed="false">
      <c r="A161" s="3" t="n">
        <v>124</v>
      </c>
      <c r="B161" s="3" t="n">
        <v>1243</v>
      </c>
      <c r="C161" s="2" t="s">
        <v>8</v>
      </c>
      <c r="D161" s="3" t="n">
        <v>50</v>
      </c>
      <c r="E161" s="1" t="s">
        <v>86</v>
      </c>
      <c r="G161" s="5" t="n">
        <v>44833</v>
      </c>
      <c r="H161" s="6" t="n">
        <v>0.791666666666667</v>
      </c>
    </row>
    <row r="162" customFormat="false" ht="15.75" hidden="false" customHeight="false" outlineLevel="0" collapsed="false">
      <c r="A162" s="3" t="n">
        <v>125</v>
      </c>
      <c r="B162" s="3" t="n">
        <v>1244</v>
      </c>
      <c r="C162" s="2" t="s">
        <v>8</v>
      </c>
      <c r="D162" s="3" t="n">
        <v>200</v>
      </c>
      <c r="E162" s="4" t="n">
        <v>44629.5</v>
      </c>
      <c r="G162" s="5" t="n">
        <v>44807</v>
      </c>
      <c r="H162" s="6" t="n">
        <v>0.5</v>
      </c>
    </row>
    <row r="163" customFormat="false" ht="15.75" hidden="false" customHeight="false" outlineLevel="0" collapsed="false">
      <c r="A163" s="3" t="n">
        <v>125</v>
      </c>
      <c r="B163" s="3" t="n">
        <v>1244</v>
      </c>
      <c r="C163" s="2" t="s">
        <v>8</v>
      </c>
      <c r="D163" s="3" t="n">
        <v>50</v>
      </c>
      <c r="E163" s="4" t="n">
        <v>44721.7916666667</v>
      </c>
      <c r="G163" s="5" t="n">
        <v>44810</v>
      </c>
      <c r="H163" s="6" t="n">
        <v>0.791666666666667</v>
      </c>
    </row>
    <row r="164" customFormat="false" ht="15.75" hidden="false" customHeight="false" outlineLevel="0" collapsed="false">
      <c r="A164" s="3" t="n">
        <v>125</v>
      </c>
      <c r="B164" s="3" t="n">
        <v>1244</v>
      </c>
      <c r="C164" s="2" t="s">
        <v>8</v>
      </c>
      <c r="D164" s="3" t="n">
        <v>50</v>
      </c>
      <c r="E164" s="4" t="n">
        <v>44782.875</v>
      </c>
      <c r="G164" s="5" t="n">
        <v>44812</v>
      </c>
      <c r="H164" s="6" t="n">
        <v>0.875</v>
      </c>
    </row>
    <row r="165" customFormat="false" ht="15.75" hidden="false" customHeight="false" outlineLevel="0" collapsed="false">
      <c r="A165" s="3" t="n">
        <v>125</v>
      </c>
      <c r="B165" s="3" t="n">
        <v>1244</v>
      </c>
      <c r="C165" s="2" t="s">
        <v>8</v>
      </c>
      <c r="D165" s="3" t="n">
        <v>150</v>
      </c>
      <c r="E165" s="4" t="n">
        <v>44904.5833333333</v>
      </c>
      <c r="G165" s="5" t="n">
        <v>44816</v>
      </c>
      <c r="H165" s="6" t="n">
        <v>0.583333333333333</v>
      </c>
    </row>
    <row r="166" customFormat="false" ht="15.75" hidden="false" customHeight="false" outlineLevel="0" collapsed="false">
      <c r="A166" s="3" t="n">
        <v>125</v>
      </c>
      <c r="B166" s="3" t="n">
        <v>1244</v>
      </c>
      <c r="C166" s="2" t="s">
        <v>8</v>
      </c>
      <c r="D166" s="3" t="n">
        <v>200</v>
      </c>
      <c r="E166" s="1" t="s">
        <v>32</v>
      </c>
      <c r="G166" s="5" t="n">
        <v>44819</v>
      </c>
      <c r="H166" s="6" t="n">
        <v>0.791666666666667</v>
      </c>
    </row>
    <row r="167" customFormat="false" ht="15.75" hidden="false" customHeight="false" outlineLevel="0" collapsed="false">
      <c r="A167" s="3" t="n">
        <v>125</v>
      </c>
      <c r="B167" s="3" t="n">
        <v>1244</v>
      </c>
      <c r="C167" s="2" t="s">
        <v>8</v>
      </c>
      <c r="D167" s="3" t="n">
        <v>200</v>
      </c>
      <c r="E167" s="1" t="s">
        <v>79</v>
      </c>
      <c r="G167" s="5" t="n">
        <v>44824</v>
      </c>
      <c r="H167" s="6" t="n">
        <v>0.208333333333333</v>
      </c>
    </row>
    <row r="168" customFormat="false" ht="15.75" hidden="false" customHeight="false" outlineLevel="0" collapsed="false">
      <c r="A168" s="3" t="n">
        <v>125</v>
      </c>
      <c r="B168" s="3" t="n">
        <v>1244</v>
      </c>
      <c r="C168" s="2" t="s">
        <v>8</v>
      </c>
      <c r="D168" s="3" t="n">
        <v>100</v>
      </c>
      <c r="E168" s="1" t="s">
        <v>83</v>
      </c>
      <c r="G168" s="5" t="n">
        <v>44827</v>
      </c>
      <c r="H168" s="6" t="n">
        <v>0.791666666666667</v>
      </c>
    </row>
    <row r="169" customFormat="false" ht="15.75" hidden="false" customHeight="false" outlineLevel="0" collapsed="false">
      <c r="A169" s="3" t="n">
        <v>125</v>
      </c>
      <c r="B169" s="3" t="n">
        <v>1244</v>
      </c>
      <c r="C169" s="2" t="s">
        <v>8</v>
      </c>
      <c r="D169" s="3" t="n">
        <v>200</v>
      </c>
      <c r="E169" s="1" t="s">
        <v>88</v>
      </c>
      <c r="G169" s="5" t="n">
        <v>44829</v>
      </c>
      <c r="H169" s="6" t="n">
        <v>0.416666666666667</v>
      </c>
    </row>
    <row r="170" customFormat="false" ht="15.75" hidden="false" customHeight="false" outlineLevel="0" collapsed="false">
      <c r="A170" s="3" t="n">
        <v>125</v>
      </c>
      <c r="B170" s="3" t="n">
        <v>1244</v>
      </c>
      <c r="C170" s="2" t="s">
        <v>8</v>
      </c>
      <c r="D170" s="3" t="n">
        <v>50</v>
      </c>
      <c r="E170" s="1" t="s">
        <v>89</v>
      </c>
      <c r="G170" s="5" t="n">
        <v>44830</v>
      </c>
      <c r="H170" s="6" t="n">
        <v>0.833333333333333</v>
      </c>
    </row>
    <row r="171" customFormat="false" ht="15.75" hidden="false" customHeight="false" outlineLevel="0" collapsed="false">
      <c r="A171" s="3" t="n">
        <v>125</v>
      </c>
      <c r="B171" s="3" t="n">
        <v>1244</v>
      </c>
      <c r="C171" s="2" t="s">
        <v>8</v>
      </c>
      <c r="D171" s="3" t="n">
        <v>200</v>
      </c>
      <c r="E171" s="1" t="s">
        <v>90</v>
      </c>
      <c r="G171" s="5" t="n">
        <v>44833</v>
      </c>
      <c r="H171" s="6" t="n">
        <v>0.833333333333333</v>
      </c>
    </row>
    <row r="172" customFormat="false" ht="15.75" hidden="false" customHeight="false" outlineLevel="0" collapsed="false">
      <c r="A172" s="3" t="n">
        <v>123</v>
      </c>
      <c r="B172" s="3" t="n">
        <v>1245</v>
      </c>
      <c r="C172" s="2" t="s">
        <v>8</v>
      </c>
      <c r="D172" s="3" t="n">
        <v>150</v>
      </c>
      <c r="E172" s="4" t="n">
        <v>44629.5416666667</v>
      </c>
      <c r="G172" s="5" t="n">
        <v>44807</v>
      </c>
      <c r="H172" s="6" t="n">
        <v>0.541666666666667</v>
      </c>
    </row>
    <row r="173" customFormat="false" ht="15.75" hidden="false" customHeight="false" outlineLevel="0" collapsed="false">
      <c r="A173" s="3" t="n">
        <v>123</v>
      </c>
      <c r="B173" s="3" t="n">
        <v>1245</v>
      </c>
      <c r="C173" s="2" t="s">
        <v>8</v>
      </c>
      <c r="D173" s="3" t="n">
        <v>200</v>
      </c>
      <c r="E173" s="4" t="n">
        <v>44721.8333333333</v>
      </c>
      <c r="G173" s="5" t="n">
        <v>44810</v>
      </c>
      <c r="H173" s="6" t="n">
        <v>0.833333333333333</v>
      </c>
    </row>
    <row r="174" customFormat="false" ht="15.75" hidden="false" customHeight="false" outlineLevel="0" collapsed="false">
      <c r="A174" s="3" t="n">
        <v>123</v>
      </c>
      <c r="B174" s="3" t="n">
        <v>1245</v>
      </c>
      <c r="C174" s="2" t="s">
        <v>8</v>
      </c>
      <c r="D174" s="3" t="n">
        <v>200</v>
      </c>
      <c r="E174" s="4" t="n">
        <v>44813.5416666667</v>
      </c>
      <c r="G174" s="5" t="n">
        <v>44813</v>
      </c>
      <c r="H174" s="6" t="n">
        <v>0.541666666666667</v>
      </c>
    </row>
    <row r="175" customFormat="false" ht="15.75" hidden="false" customHeight="false" outlineLevel="0" collapsed="false">
      <c r="A175" s="3" t="n">
        <v>123</v>
      </c>
      <c r="B175" s="3" t="n">
        <v>1245</v>
      </c>
      <c r="C175" s="2" t="s">
        <v>8</v>
      </c>
      <c r="D175" s="3" t="n">
        <v>100</v>
      </c>
      <c r="E175" s="4" t="n">
        <v>44904.625</v>
      </c>
      <c r="G175" s="5" t="n">
        <v>44816</v>
      </c>
      <c r="H175" s="6" t="n">
        <v>0.625</v>
      </c>
    </row>
    <row r="176" customFormat="false" ht="15.75" hidden="false" customHeight="false" outlineLevel="0" collapsed="false">
      <c r="A176" s="3" t="n">
        <v>123</v>
      </c>
      <c r="B176" s="3" t="n">
        <v>1245</v>
      </c>
      <c r="C176" s="2" t="s">
        <v>8</v>
      </c>
      <c r="D176" s="3" t="n">
        <v>100</v>
      </c>
      <c r="E176" s="1" t="s">
        <v>91</v>
      </c>
      <c r="G176" s="5" t="n">
        <v>44819</v>
      </c>
      <c r="H176" s="6" t="n">
        <v>0.833333333333333</v>
      </c>
    </row>
    <row r="177" customFormat="false" ht="15.75" hidden="false" customHeight="false" outlineLevel="0" collapsed="false">
      <c r="A177" s="3" t="n">
        <v>123</v>
      </c>
      <c r="B177" s="3" t="n">
        <v>1245</v>
      </c>
      <c r="C177" s="2" t="s">
        <v>8</v>
      </c>
      <c r="D177" s="3" t="n">
        <v>150</v>
      </c>
      <c r="E177" s="1" t="s">
        <v>92</v>
      </c>
      <c r="G177" s="5" t="n">
        <v>44824</v>
      </c>
      <c r="H177" s="6" t="n">
        <v>0.791666666666667</v>
      </c>
    </row>
    <row r="178" customFormat="false" ht="15.75" hidden="false" customHeight="false" outlineLevel="0" collapsed="false">
      <c r="A178" s="3" t="n">
        <v>123</v>
      </c>
      <c r="B178" s="3" t="n">
        <v>1245</v>
      </c>
      <c r="C178" s="2" t="s">
        <v>8</v>
      </c>
      <c r="D178" s="3" t="n">
        <v>100</v>
      </c>
      <c r="E178" s="1" t="s">
        <v>39</v>
      </c>
      <c r="G178" s="5" t="n">
        <v>44827</v>
      </c>
      <c r="H178" s="6" t="n">
        <v>0.833333333333333</v>
      </c>
    </row>
    <row r="179" customFormat="false" ht="15.75" hidden="false" customHeight="false" outlineLevel="0" collapsed="false">
      <c r="A179" s="3" t="n">
        <v>123</v>
      </c>
      <c r="B179" s="3" t="n">
        <v>1245</v>
      </c>
      <c r="C179" s="2" t="s">
        <v>8</v>
      </c>
      <c r="D179" s="3" t="n">
        <v>150</v>
      </c>
      <c r="E179" s="1" t="s">
        <v>93</v>
      </c>
      <c r="G179" s="5" t="n">
        <v>44829</v>
      </c>
      <c r="H179" s="6" t="n">
        <v>0.458333333333333</v>
      </c>
    </row>
    <row r="180" customFormat="false" ht="15.75" hidden="false" customHeight="false" outlineLevel="0" collapsed="false">
      <c r="A180" s="3" t="n">
        <v>123</v>
      </c>
      <c r="B180" s="3" t="n">
        <v>1245</v>
      </c>
      <c r="C180" s="2" t="s">
        <v>8</v>
      </c>
      <c r="D180" s="3" t="n">
        <v>200</v>
      </c>
      <c r="E180" s="1" t="s">
        <v>94</v>
      </c>
      <c r="G180" s="5" t="n">
        <v>44831</v>
      </c>
      <c r="H180" s="6" t="n">
        <v>0.375</v>
      </c>
    </row>
    <row r="181" customFormat="false" ht="15.75" hidden="false" customHeight="false" outlineLevel="0" collapsed="false">
      <c r="A181" s="3" t="n">
        <v>123</v>
      </c>
      <c r="B181" s="3" t="n">
        <v>1245</v>
      </c>
      <c r="C181" s="2" t="s">
        <v>8</v>
      </c>
      <c r="D181" s="3" t="n">
        <v>150</v>
      </c>
      <c r="E181" s="1" t="s">
        <v>95</v>
      </c>
      <c r="G181" s="5" t="n">
        <v>44833</v>
      </c>
      <c r="H181" s="6" t="n">
        <v>0.75</v>
      </c>
    </row>
    <row r="182" customFormat="false" ht="15.75" hidden="false" customHeight="false" outlineLevel="0" collapsed="false">
      <c r="A182" s="3" t="n">
        <v>123</v>
      </c>
      <c r="B182" s="3" t="n">
        <v>1246</v>
      </c>
      <c r="C182" s="2" t="s">
        <v>8</v>
      </c>
      <c r="D182" s="3" t="n">
        <v>100</v>
      </c>
      <c r="E182" s="4" t="n">
        <v>44629.625</v>
      </c>
      <c r="G182" s="5" t="n">
        <v>44807</v>
      </c>
      <c r="H182" s="6" t="n">
        <v>0.625</v>
      </c>
    </row>
    <row r="183" customFormat="false" ht="15.75" hidden="false" customHeight="false" outlineLevel="0" collapsed="false">
      <c r="A183" s="3" t="n">
        <v>123</v>
      </c>
      <c r="B183" s="3" t="n">
        <v>1246</v>
      </c>
      <c r="C183" s="2" t="s">
        <v>8</v>
      </c>
      <c r="D183" s="3" t="n">
        <v>150</v>
      </c>
      <c r="E183" s="4" t="n">
        <v>44751.3333333333</v>
      </c>
      <c r="G183" s="5" t="n">
        <v>44811</v>
      </c>
      <c r="H183" s="6" t="n">
        <v>0.333333333333333</v>
      </c>
    </row>
    <row r="184" customFormat="false" ht="15.75" hidden="false" customHeight="false" outlineLevel="0" collapsed="false">
      <c r="A184" s="3" t="n">
        <v>123</v>
      </c>
      <c r="B184" s="3" t="n">
        <v>1246</v>
      </c>
      <c r="C184" s="2" t="s">
        <v>8</v>
      </c>
      <c r="D184" s="3" t="n">
        <v>150</v>
      </c>
      <c r="E184" s="4" t="n">
        <v>44813.625</v>
      </c>
      <c r="G184" s="5" t="n">
        <v>44813</v>
      </c>
      <c r="H184" s="6" t="n">
        <v>0.625</v>
      </c>
    </row>
    <row r="185" customFormat="false" ht="15.75" hidden="false" customHeight="false" outlineLevel="0" collapsed="false">
      <c r="A185" s="3" t="n">
        <v>123</v>
      </c>
      <c r="B185" s="3" t="n">
        <v>1246</v>
      </c>
      <c r="C185" s="2" t="s">
        <v>8</v>
      </c>
      <c r="D185" s="3" t="n">
        <v>50</v>
      </c>
      <c r="E185" s="1" t="s">
        <v>96</v>
      </c>
      <c r="G185" s="5" t="n">
        <v>44817</v>
      </c>
      <c r="H185" s="6" t="n">
        <v>0.375</v>
      </c>
    </row>
    <row r="186" customFormat="false" ht="15.75" hidden="false" customHeight="false" outlineLevel="0" collapsed="false">
      <c r="A186" s="3" t="n">
        <v>123</v>
      </c>
      <c r="B186" s="3" t="n">
        <v>1246</v>
      </c>
      <c r="C186" s="2" t="s">
        <v>8</v>
      </c>
      <c r="D186" s="3" t="n">
        <v>50</v>
      </c>
      <c r="E186" s="1" t="s">
        <v>91</v>
      </c>
      <c r="G186" s="5" t="n">
        <v>44819</v>
      </c>
      <c r="H186" s="6" t="n">
        <v>0.833333333333333</v>
      </c>
    </row>
    <row r="187" customFormat="false" ht="15.75" hidden="false" customHeight="false" outlineLevel="0" collapsed="false">
      <c r="A187" s="3" t="n">
        <v>123</v>
      </c>
      <c r="B187" s="3" t="n">
        <v>1246</v>
      </c>
      <c r="C187" s="2" t="s">
        <v>8</v>
      </c>
      <c r="D187" s="3" t="n">
        <v>100</v>
      </c>
      <c r="E187" s="1" t="s">
        <v>97</v>
      </c>
      <c r="G187" s="5" t="n">
        <v>44826</v>
      </c>
      <c r="H187" s="6" t="n">
        <v>0.375</v>
      </c>
    </row>
    <row r="188" customFormat="false" ht="15.75" hidden="false" customHeight="false" outlineLevel="0" collapsed="false">
      <c r="A188" s="3" t="n">
        <v>123</v>
      </c>
      <c r="B188" s="3" t="n">
        <v>1246</v>
      </c>
      <c r="C188" s="2" t="s">
        <v>8</v>
      </c>
      <c r="D188" s="3" t="n">
        <v>100</v>
      </c>
      <c r="E188" s="1" t="s">
        <v>98</v>
      </c>
      <c r="G188" s="5" t="n">
        <v>44827</v>
      </c>
      <c r="H188" s="6" t="n">
        <v>0.916666666666667</v>
      </c>
    </row>
    <row r="189" customFormat="false" ht="15.75" hidden="false" customHeight="false" outlineLevel="0" collapsed="false">
      <c r="A189" s="3" t="n">
        <v>123</v>
      </c>
      <c r="B189" s="3" t="n">
        <v>1246</v>
      </c>
      <c r="C189" s="2" t="s">
        <v>8</v>
      </c>
      <c r="D189" s="3" t="n">
        <v>100</v>
      </c>
      <c r="E189" s="1" t="s">
        <v>99</v>
      </c>
      <c r="G189" s="5" t="n">
        <v>44829</v>
      </c>
      <c r="H189" s="6" t="n">
        <v>0.541666666666667</v>
      </c>
    </row>
    <row r="190" customFormat="false" ht="15.75" hidden="false" customHeight="false" outlineLevel="0" collapsed="false">
      <c r="A190" s="3" t="n">
        <v>123</v>
      </c>
      <c r="B190" s="3" t="n">
        <v>1246</v>
      </c>
      <c r="C190" s="2" t="s">
        <v>8</v>
      </c>
      <c r="D190" s="3" t="n">
        <v>150</v>
      </c>
      <c r="E190" s="1" t="s">
        <v>100</v>
      </c>
      <c r="G190" s="5" t="n">
        <v>44831</v>
      </c>
      <c r="H190" s="6" t="n">
        <v>0.416666666666667</v>
      </c>
    </row>
    <row r="191" customFormat="false" ht="15.75" hidden="false" customHeight="false" outlineLevel="0" collapsed="false">
      <c r="A191" s="3" t="n">
        <v>123</v>
      </c>
      <c r="B191" s="3" t="n">
        <v>1246</v>
      </c>
      <c r="C191" s="2" t="s">
        <v>8</v>
      </c>
      <c r="D191" s="3" t="n">
        <v>100</v>
      </c>
      <c r="E191" s="1" t="s">
        <v>95</v>
      </c>
      <c r="G191" s="5" t="n">
        <v>44833</v>
      </c>
      <c r="H191" s="6" t="n">
        <v>0.75</v>
      </c>
    </row>
    <row r="192" customFormat="false" ht="15.75" hidden="false" customHeight="false" outlineLevel="0" collapsed="false">
      <c r="A192" s="3" t="n">
        <v>123</v>
      </c>
      <c r="B192" s="3" t="n">
        <v>1247</v>
      </c>
      <c r="C192" s="2" t="s">
        <v>8</v>
      </c>
      <c r="D192" s="3" t="n">
        <v>50</v>
      </c>
      <c r="E192" s="4" t="n">
        <v>44629.6666666667</v>
      </c>
      <c r="G192" s="5" t="n">
        <v>44807</v>
      </c>
      <c r="H192" s="6" t="n">
        <v>0.666666666666667</v>
      </c>
    </row>
    <row r="193" customFormat="false" ht="15.75" hidden="false" customHeight="false" outlineLevel="0" collapsed="false">
      <c r="A193" s="3" t="n">
        <v>123</v>
      </c>
      <c r="B193" s="3" t="n">
        <v>1247</v>
      </c>
      <c r="C193" s="2" t="s">
        <v>8</v>
      </c>
      <c r="D193" s="3" t="n">
        <v>100</v>
      </c>
      <c r="E193" s="4" t="n">
        <v>44751.375</v>
      </c>
      <c r="G193" s="5" t="n">
        <v>44811</v>
      </c>
      <c r="H193" s="6" t="n">
        <v>0.375</v>
      </c>
    </row>
    <row r="194" customFormat="false" ht="15.75" hidden="false" customHeight="false" outlineLevel="0" collapsed="false">
      <c r="A194" s="3" t="n">
        <v>123</v>
      </c>
      <c r="B194" s="3" t="n">
        <v>1247</v>
      </c>
      <c r="C194" s="2" t="s">
        <v>8</v>
      </c>
      <c r="D194" s="3" t="n">
        <v>200</v>
      </c>
      <c r="E194" s="1" t="s">
        <v>101</v>
      </c>
      <c r="G194" s="5" t="n">
        <v>44817</v>
      </c>
      <c r="H194" s="6" t="n">
        <v>0.458333333333333</v>
      </c>
    </row>
    <row r="195" customFormat="false" ht="15.75" hidden="false" customHeight="false" outlineLevel="0" collapsed="false">
      <c r="A195" s="3" t="n">
        <v>123</v>
      </c>
      <c r="B195" s="3" t="n">
        <v>1247</v>
      </c>
      <c r="C195" s="2" t="s">
        <v>8</v>
      </c>
      <c r="D195" s="3" t="n">
        <v>200</v>
      </c>
      <c r="E195" s="1" t="s">
        <v>102</v>
      </c>
      <c r="G195" s="5" t="n">
        <v>44820</v>
      </c>
      <c r="H195" s="6" t="n">
        <v>0.416666666666667</v>
      </c>
    </row>
    <row r="196" customFormat="false" ht="15.75" hidden="false" customHeight="false" outlineLevel="0" collapsed="false">
      <c r="A196" s="3" t="n">
        <v>123</v>
      </c>
      <c r="B196" s="3" t="n">
        <v>1247</v>
      </c>
      <c r="C196" s="2" t="s">
        <v>8</v>
      </c>
      <c r="D196" s="3" t="n">
        <v>50</v>
      </c>
      <c r="E196" s="1" t="s">
        <v>103</v>
      </c>
      <c r="G196" s="5" t="n">
        <v>44826</v>
      </c>
      <c r="H196" s="6" t="n">
        <v>0.416666666666667</v>
      </c>
    </row>
    <row r="197" customFormat="false" ht="15.75" hidden="false" customHeight="false" outlineLevel="0" collapsed="false">
      <c r="A197" s="3" t="n">
        <v>123</v>
      </c>
      <c r="B197" s="3" t="n">
        <v>1247</v>
      </c>
      <c r="C197" s="2" t="s">
        <v>8</v>
      </c>
      <c r="D197" s="3" t="n">
        <v>250</v>
      </c>
      <c r="E197" s="1" t="s">
        <v>98</v>
      </c>
      <c r="G197" s="5" t="n">
        <v>44827</v>
      </c>
      <c r="H197" s="6" t="n">
        <v>0.916666666666667</v>
      </c>
    </row>
    <row r="198" customFormat="false" ht="15.75" hidden="false" customHeight="false" outlineLevel="0" collapsed="false">
      <c r="A198" s="3" t="n">
        <v>123</v>
      </c>
      <c r="B198" s="3" t="n">
        <v>1247</v>
      </c>
      <c r="C198" s="2" t="s">
        <v>8</v>
      </c>
      <c r="D198" s="3" t="n">
        <v>50</v>
      </c>
      <c r="E198" s="1" t="s">
        <v>104</v>
      </c>
      <c r="G198" s="5" t="n">
        <v>44829</v>
      </c>
      <c r="H198" s="6" t="n">
        <v>0.625</v>
      </c>
    </row>
    <row r="199" customFormat="false" ht="15.75" hidden="false" customHeight="false" outlineLevel="0" collapsed="false">
      <c r="A199" s="3" t="n">
        <v>123</v>
      </c>
      <c r="B199" s="3" t="n">
        <v>1247</v>
      </c>
      <c r="C199" s="2" t="s">
        <v>8</v>
      </c>
      <c r="D199" s="3" t="n">
        <v>100</v>
      </c>
      <c r="E199" s="1" t="s">
        <v>100</v>
      </c>
      <c r="G199" s="5" t="n">
        <v>44831</v>
      </c>
      <c r="H199" s="6" t="n">
        <v>0.416666666666667</v>
      </c>
    </row>
    <row r="200" customFormat="false" ht="15.75" hidden="false" customHeight="false" outlineLevel="0" collapsed="false">
      <c r="A200" s="3" t="n">
        <v>123</v>
      </c>
      <c r="B200" s="3" t="n">
        <v>1247</v>
      </c>
      <c r="C200" s="2" t="s">
        <v>8</v>
      </c>
      <c r="D200" s="3" t="n">
        <v>50</v>
      </c>
      <c r="E200" s="1" t="s">
        <v>105</v>
      </c>
      <c r="G200" s="5" t="n">
        <v>44834</v>
      </c>
      <c r="H200" s="6" t="n">
        <v>0.833333333333333</v>
      </c>
    </row>
    <row r="201" customFormat="false" ht="15.75" hidden="false" customHeight="false" outlineLevel="0" collapsed="false">
      <c r="A201" s="3" t="n">
        <v>125</v>
      </c>
      <c r="B201" s="3" t="n">
        <v>1248</v>
      </c>
      <c r="C201" s="2" t="s">
        <v>8</v>
      </c>
      <c r="D201" s="3" t="n">
        <v>200</v>
      </c>
      <c r="E201" s="4" t="n">
        <v>44660</v>
      </c>
      <c r="G201" s="5" t="n">
        <v>44808</v>
      </c>
      <c r="H201" s="6" t="n">
        <v>0</v>
      </c>
    </row>
    <row r="202" customFormat="false" ht="15.75" hidden="false" customHeight="false" outlineLevel="0" collapsed="false">
      <c r="A202" s="3" t="n">
        <v>125</v>
      </c>
      <c r="B202" s="3" t="n">
        <v>1248</v>
      </c>
      <c r="C202" s="2" t="s">
        <v>8</v>
      </c>
      <c r="D202" s="3" t="n">
        <v>50</v>
      </c>
      <c r="E202" s="4" t="n">
        <v>44751.4166666667</v>
      </c>
      <c r="G202" s="5" t="n">
        <v>44811</v>
      </c>
      <c r="H202" s="6" t="n">
        <v>0.416666666666667</v>
      </c>
    </row>
    <row r="203" customFormat="false" ht="15.75" hidden="false" customHeight="false" outlineLevel="0" collapsed="false">
      <c r="A203" s="3" t="n">
        <v>125</v>
      </c>
      <c r="B203" s="3" t="n">
        <v>1248</v>
      </c>
      <c r="C203" s="2" t="s">
        <v>8</v>
      </c>
      <c r="D203" s="3" t="n">
        <v>100</v>
      </c>
      <c r="E203" s="4" t="n">
        <v>44813.7083333333</v>
      </c>
      <c r="G203" s="5" t="n">
        <v>44813</v>
      </c>
      <c r="H203" s="6" t="n">
        <v>0.708333333333333</v>
      </c>
    </row>
    <row r="204" customFormat="false" ht="15.75" hidden="false" customHeight="false" outlineLevel="0" collapsed="false">
      <c r="A204" s="3" t="n">
        <v>125</v>
      </c>
      <c r="B204" s="3" t="n">
        <v>1248</v>
      </c>
      <c r="C204" s="2" t="s">
        <v>8</v>
      </c>
      <c r="D204" s="3" t="n">
        <v>150</v>
      </c>
      <c r="E204" s="1" t="s">
        <v>106</v>
      </c>
      <c r="G204" s="5" t="n">
        <v>44817</v>
      </c>
      <c r="H204" s="6" t="n">
        <v>0.708333333333333</v>
      </c>
    </row>
    <row r="205" customFormat="false" ht="15.75" hidden="false" customHeight="false" outlineLevel="0" collapsed="false">
      <c r="A205" s="3" t="n">
        <v>125</v>
      </c>
      <c r="B205" s="3" t="n">
        <v>1248</v>
      </c>
      <c r="C205" s="2" t="s">
        <v>8</v>
      </c>
      <c r="D205" s="3" t="n">
        <v>150</v>
      </c>
      <c r="E205" s="1" t="s">
        <v>107</v>
      </c>
      <c r="G205" s="5" t="n">
        <v>44820</v>
      </c>
      <c r="H205" s="6" t="n">
        <v>0.583333333333333</v>
      </c>
    </row>
    <row r="206" customFormat="false" ht="15.75" hidden="false" customHeight="false" outlineLevel="0" collapsed="false">
      <c r="A206" s="3" t="n">
        <v>125</v>
      </c>
      <c r="B206" s="3" t="n">
        <v>1248</v>
      </c>
      <c r="C206" s="2" t="s">
        <v>8</v>
      </c>
      <c r="D206" s="3" t="n">
        <v>200</v>
      </c>
      <c r="E206" s="1" t="s">
        <v>108</v>
      </c>
      <c r="G206" s="5" t="n">
        <v>44826</v>
      </c>
      <c r="H206" s="6" t="n">
        <v>0.458333333333333</v>
      </c>
    </row>
    <row r="207" customFormat="false" ht="15.75" hidden="false" customHeight="false" outlineLevel="0" collapsed="false">
      <c r="A207" s="3" t="n">
        <v>125</v>
      </c>
      <c r="B207" s="3" t="n">
        <v>1248</v>
      </c>
      <c r="C207" s="2" t="s">
        <v>8</v>
      </c>
      <c r="D207" s="3" t="n">
        <v>200</v>
      </c>
      <c r="E207" s="1" t="s">
        <v>98</v>
      </c>
      <c r="G207" s="5" t="n">
        <v>44827</v>
      </c>
      <c r="H207" s="6" t="n">
        <v>0.916666666666667</v>
      </c>
    </row>
    <row r="208" customFormat="false" ht="15.75" hidden="false" customHeight="false" outlineLevel="0" collapsed="false">
      <c r="A208" s="3" t="n">
        <v>125</v>
      </c>
      <c r="B208" s="3" t="n">
        <v>1248</v>
      </c>
      <c r="C208" s="2" t="s">
        <v>8</v>
      </c>
      <c r="D208" s="3" t="n">
        <v>200</v>
      </c>
      <c r="E208" s="1" t="s">
        <v>109</v>
      </c>
      <c r="G208" s="5" t="n">
        <v>44829</v>
      </c>
      <c r="H208" s="6" t="n">
        <v>0.666666666666667</v>
      </c>
    </row>
    <row r="209" customFormat="false" ht="15.75" hidden="false" customHeight="false" outlineLevel="0" collapsed="false">
      <c r="A209" s="3" t="n">
        <v>125</v>
      </c>
      <c r="B209" s="3" t="n">
        <v>1248</v>
      </c>
      <c r="C209" s="2" t="s">
        <v>8</v>
      </c>
      <c r="D209" s="3" t="n">
        <v>50</v>
      </c>
      <c r="E209" s="1" t="s">
        <v>110</v>
      </c>
      <c r="G209" s="5" t="n">
        <v>44831</v>
      </c>
      <c r="H209" s="6" t="n">
        <v>0.75</v>
      </c>
    </row>
    <row r="210" customFormat="false" ht="15.75" hidden="false" customHeight="false" outlineLevel="0" collapsed="false">
      <c r="A210" s="3" t="n">
        <v>125</v>
      </c>
      <c r="B210" s="3" t="n">
        <v>1248</v>
      </c>
      <c r="C210" s="2" t="s">
        <v>8</v>
      </c>
      <c r="D210" s="3" t="n">
        <v>200</v>
      </c>
      <c r="E210" s="1" t="s">
        <v>111</v>
      </c>
      <c r="G210" s="5" t="n">
        <v>44834</v>
      </c>
      <c r="H210" s="6" t="n">
        <v>0.791666666666667</v>
      </c>
    </row>
    <row r="211" customFormat="false" ht="15.75" hidden="false" customHeight="false" outlineLevel="0" collapsed="false">
      <c r="A211" s="3" t="n">
        <v>125</v>
      </c>
      <c r="B211" s="3" t="n">
        <v>1249</v>
      </c>
      <c r="C211" s="2" t="s">
        <v>8</v>
      </c>
      <c r="D211" s="3" t="n">
        <v>150</v>
      </c>
      <c r="E211" s="4" t="n">
        <v>44660.0833333333</v>
      </c>
      <c r="G211" s="5" t="n">
        <v>44808</v>
      </c>
      <c r="H211" s="6" t="n">
        <v>0.0833333333333333</v>
      </c>
    </row>
    <row r="212" customFormat="false" ht="15.75" hidden="false" customHeight="false" outlineLevel="0" collapsed="false">
      <c r="A212" s="3" t="n">
        <v>125</v>
      </c>
      <c r="B212" s="3" t="n">
        <v>1249</v>
      </c>
      <c r="C212" s="2" t="s">
        <v>8</v>
      </c>
      <c r="D212" s="3" t="n">
        <v>200</v>
      </c>
      <c r="E212" s="4" t="n">
        <v>44751.75</v>
      </c>
      <c r="G212" s="5" t="n">
        <v>44811</v>
      </c>
      <c r="H212" s="6" t="n">
        <v>0.75</v>
      </c>
    </row>
    <row r="213" customFormat="false" ht="15.75" hidden="false" customHeight="false" outlineLevel="0" collapsed="false">
      <c r="A213" s="3" t="n">
        <v>125</v>
      </c>
      <c r="B213" s="3" t="n">
        <v>1249</v>
      </c>
      <c r="C213" s="2" t="s">
        <v>8</v>
      </c>
      <c r="D213" s="3" t="n">
        <v>50</v>
      </c>
      <c r="E213" s="4" t="n">
        <v>44813.8333333333</v>
      </c>
      <c r="G213" s="5" t="n">
        <v>44813</v>
      </c>
      <c r="H213" s="6" t="n">
        <v>0.833333333333333</v>
      </c>
    </row>
    <row r="214" customFormat="false" ht="15.75" hidden="false" customHeight="false" outlineLevel="0" collapsed="false">
      <c r="A214" s="3" t="n">
        <v>125</v>
      </c>
      <c r="B214" s="3" t="n">
        <v>1249</v>
      </c>
      <c r="C214" s="2" t="s">
        <v>8</v>
      </c>
      <c r="D214" s="3" t="n">
        <v>100</v>
      </c>
      <c r="E214" s="1" t="s">
        <v>30</v>
      </c>
      <c r="G214" s="5" t="n">
        <v>44817</v>
      </c>
      <c r="H214" s="6" t="n">
        <v>0.791666666666667</v>
      </c>
    </row>
    <row r="215" customFormat="false" ht="15.75" hidden="false" customHeight="false" outlineLevel="0" collapsed="false">
      <c r="A215" s="3" t="n">
        <v>125</v>
      </c>
      <c r="B215" s="3" t="n">
        <v>1249</v>
      </c>
      <c r="C215" s="2" t="s">
        <v>8</v>
      </c>
      <c r="D215" s="3" t="n">
        <v>100</v>
      </c>
      <c r="E215" s="1" t="s">
        <v>112</v>
      </c>
      <c r="G215" s="5" t="n">
        <v>44820</v>
      </c>
      <c r="H215" s="6" t="n">
        <v>0.666666666666667</v>
      </c>
    </row>
    <row r="216" customFormat="false" ht="15.75" hidden="false" customHeight="false" outlineLevel="0" collapsed="false">
      <c r="A216" s="3" t="n">
        <v>125</v>
      </c>
      <c r="B216" s="3" t="n">
        <v>1249</v>
      </c>
      <c r="C216" s="2" t="s">
        <v>8</v>
      </c>
      <c r="D216" s="3" t="n">
        <v>150</v>
      </c>
      <c r="E216" s="1" t="s">
        <v>97</v>
      </c>
      <c r="G216" s="5" t="n">
        <v>44826</v>
      </c>
      <c r="H216" s="6" t="n">
        <v>0.375</v>
      </c>
    </row>
    <row r="217" customFormat="false" ht="15.75" hidden="false" customHeight="false" outlineLevel="0" collapsed="false">
      <c r="A217" s="3" t="n">
        <v>125</v>
      </c>
      <c r="B217" s="3" t="n">
        <v>1249</v>
      </c>
      <c r="C217" s="2" t="s">
        <v>8</v>
      </c>
      <c r="D217" s="3" t="n">
        <v>150</v>
      </c>
      <c r="E217" s="1" t="s">
        <v>113</v>
      </c>
      <c r="G217" s="5" t="n">
        <v>44827</v>
      </c>
      <c r="H217" s="6" t="n">
        <v>0.958333333333333</v>
      </c>
    </row>
    <row r="218" customFormat="false" ht="15.75" hidden="false" customHeight="false" outlineLevel="0" collapsed="false">
      <c r="A218" s="3" t="n">
        <v>125</v>
      </c>
      <c r="B218" s="3" t="n">
        <v>1249</v>
      </c>
      <c r="C218" s="2" t="s">
        <v>8</v>
      </c>
      <c r="D218" s="3" t="n">
        <v>150</v>
      </c>
      <c r="E218" s="1" t="s">
        <v>45</v>
      </c>
      <c r="G218" s="5" t="n">
        <v>44829</v>
      </c>
      <c r="H218" s="6" t="n">
        <v>0.75</v>
      </c>
    </row>
    <row r="219" customFormat="false" ht="15.75" hidden="false" customHeight="false" outlineLevel="0" collapsed="false">
      <c r="A219" s="3" t="n">
        <v>125</v>
      </c>
      <c r="B219" s="3" t="n">
        <v>1249</v>
      </c>
      <c r="C219" s="2" t="s">
        <v>8</v>
      </c>
      <c r="D219" s="3" t="n">
        <v>200</v>
      </c>
      <c r="E219" s="1" t="s">
        <v>114</v>
      </c>
      <c r="G219" s="5" t="n">
        <v>44831</v>
      </c>
      <c r="H219" s="6" t="n">
        <v>0.791666666666667</v>
      </c>
    </row>
    <row r="220" customFormat="false" ht="15.75" hidden="false" customHeight="false" outlineLevel="0" collapsed="false">
      <c r="A220" s="3" t="n">
        <v>125</v>
      </c>
      <c r="B220" s="3" t="n">
        <v>1249</v>
      </c>
      <c r="C220" s="2" t="s">
        <v>8</v>
      </c>
      <c r="D220" s="3" t="n">
        <v>100</v>
      </c>
      <c r="E220" s="1" t="s">
        <v>49</v>
      </c>
      <c r="G220" s="5" t="n">
        <v>44834</v>
      </c>
      <c r="H220" s="6" t="n">
        <v>0.875</v>
      </c>
    </row>
    <row r="221" customFormat="false" ht="15.75" hidden="false" customHeight="false" outlineLevel="0" collapsed="false">
      <c r="A221" s="3" t="n">
        <v>123</v>
      </c>
      <c r="B221" s="3" t="n">
        <v>2345</v>
      </c>
      <c r="C221" s="2" t="s">
        <v>115</v>
      </c>
      <c r="D221" s="3" t="n">
        <v>20</v>
      </c>
      <c r="E221" s="4" t="n">
        <v>44570.75</v>
      </c>
      <c r="G221" s="5" t="n">
        <v>44805</v>
      </c>
      <c r="H221" s="6" t="n">
        <v>0.75</v>
      </c>
    </row>
    <row r="222" customFormat="false" ht="15.75" hidden="false" customHeight="false" outlineLevel="0" collapsed="false">
      <c r="A222" s="3" t="n">
        <v>123</v>
      </c>
      <c r="B222" s="3" t="n">
        <v>2345</v>
      </c>
      <c r="C222" s="2" t="s">
        <v>115</v>
      </c>
      <c r="D222" s="3" t="n">
        <v>30</v>
      </c>
      <c r="E222" s="4" t="n">
        <v>44813.6666666667</v>
      </c>
      <c r="G222" s="5" t="n">
        <v>44813</v>
      </c>
      <c r="H222" s="6" t="n">
        <v>0.666666666666667</v>
      </c>
    </row>
    <row r="223" customFormat="false" ht="15.75" hidden="false" customHeight="false" outlineLevel="0" collapsed="false">
      <c r="A223" s="3" t="n">
        <v>123</v>
      </c>
      <c r="B223" s="3" t="n">
        <v>2345</v>
      </c>
      <c r="C223" s="2" t="s">
        <v>115</v>
      </c>
      <c r="D223" s="3" t="n">
        <v>50</v>
      </c>
      <c r="E223" s="1" t="s">
        <v>116</v>
      </c>
      <c r="G223" s="5" t="n">
        <v>44821</v>
      </c>
      <c r="H223" s="6" t="n">
        <v>0.333333333333333</v>
      </c>
    </row>
    <row r="224" customFormat="false" ht="15.75" hidden="false" customHeight="false" outlineLevel="0" collapsed="false">
      <c r="A224" s="3" t="n">
        <v>123</v>
      </c>
      <c r="B224" s="3" t="n">
        <v>2345</v>
      </c>
      <c r="C224" s="2" t="s">
        <v>115</v>
      </c>
      <c r="D224" s="3" t="n">
        <v>200</v>
      </c>
      <c r="E224" s="1" t="s">
        <v>66</v>
      </c>
      <c r="G224" s="5" t="n">
        <v>44828</v>
      </c>
      <c r="H224" s="6" t="n">
        <v>0.625</v>
      </c>
    </row>
    <row r="225" customFormat="false" ht="15.75" hidden="false" customHeight="false" outlineLevel="0" collapsed="false">
      <c r="A225" s="3" t="n">
        <v>123</v>
      </c>
      <c r="B225" s="3" t="n">
        <v>2345</v>
      </c>
      <c r="C225" s="2" t="s">
        <v>115</v>
      </c>
      <c r="D225" s="3" t="n">
        <v>30</v>
      </c>
      <c r="E225" s="1" t="s">
        <v>90</v>
      </c>
      <c r="G225" s="5" t="n">
        <v>44833</v>
      </c>
      <c r="H225" s="6" t="n">
        <v>0.833333333333333</v>
      </c>
    </row>
    <row r="226" customFormat="false" ht="15.75" hidden="false" customHeight="false" outlineLevel="0" collapsed="false">
      <c r="A226" s="3" t="n">
        <v>123</v>
      </c>
      <c r="B226" s="3" t="n">
        <v>2346</v>
      </c>
      <c r="C226" s="2" t="s">
        <v>115</v>
      </c>
      <c r="D226" s="3" t="n">
        <v>30</v>
      </c>
      <c r="E226" s="4" t="n">
        <v>44601.75</v>
      </c>
      <c r="G226" s="5" t="n">
        <v>44806</v>
      </c>
      <c r="H226" s="6" t="n">
        <v>0.75</v>
      </c>
    </row>
    <row r="227" customFormat="false" ht="15.75" hidden="false" customHeight="false" outlineLevel="0" collapsed="false">
      <c r="A227" s="3" t="n">
        <v>123</v>
      </c>
      <c r="B227" s="3" t="n">
        <v>2346</v>
      </c>
      <c r="C227" s="2" t="s">
        <v>115</v>
      </c>
      <c r="D227" s="3" t="n">
        <v>50</v>
      </c>
      <c r="E227" s="4" t="n">
        <v>44843.625</v>
      </c>
      <c r="G227" s="5" t="n">
        <v>44814</v>
      </c>
      <c r="H227" s="6" t="n">
        <v>0.625</v>
      </c>
    </row>
    <row r="228" customFormat="false" ht="15.75" hidden="false" customHeight="false" outlineLevel="0" collapsed="false">
      <c r="A228" s="3" t="n">
        <v>123</v>
      </c>
      <c r="B228" s="3" t="n">
        <v>2346</v>
      </c>
      <c r="C228" s="2" t="s">
        <v>115</v>
      </c>
      <c r="D228" s="3" t="n">
        <v>20</v>
      </c>
      <c r="E228" s="1" t="s">
        <v>117</v>
      </c>
      <c r="G228" s="5" t="n">
        <v>44822</v>
      </c>
      <c r="H228" s="6" t="n">
        <v>0.291666666666667</v>
      </c>
    </row>
    <row r="229" customFormat="false" ht="15.75" hidden="false" customHeight="false" outlineLevel="0" collapsed="false">
      <c r="A229" s="3" t="n">
        <v>123</v>
      </c>
      <c r="B229" s="3" t="n">
        <v>2346</v>
      </c>
      <c r="C229" s="2" t="s">
        <v>115</v>
      </c>
      <c r="D229" s="3" t="n">
        <v>30</v>
      </c>
      <c r="E229" s="1" t="s">
        <v>43</v>
      </c>
      <c r="G229" s="5" t="n">
        <v>44828</v>
      </c>
      <c r="H229" s="6" t="n">
        <v>0.791666666666667</v>
      </c>
    </row>
    <row r="230" customFormat="false" ht="15.75" hidden="false" customHeight="false" outlineLevel="0" collapsed="false">
      <c r="A230" s="3" t="n">
        <v>123</v>
      </c>
      <c r="B230" s="3" t="n">
        <v>2346</v>
      </c>
      <c r="C230" s="2" t="s">
        <v>115</v>
      </c>
      <c r="D230" s="3" t="n">
        <v>50</v>
      </c>
      <c r="E230" s="1" t="s">
        <v>111</v>
      </c>
      <c r="G230" s="5" t="n">
        <v>44834</v>
      </c>
      <c r="H230" s="6" t="n">
        <v>0.791666666666667</v>
      </c>
    </row>
    <row r="231" customFormat="false" ht="15.75" hidden="false" customHeight="false" outlineLevel="0" collapsed="false">
      <c r="A231" s="3" t="n">
        <v>123</v>
      </c>
      <c r="B231" s="3" t="n">
        <v>2347</v>
      </c>
      <c r="C231" s="2" t="s">
        <v>115</v>
      </c>
      <c r="D231" s="3" t="n">
        <v>50</v>
      </c>
      <c r="E231" s="4" t="n">
        <v>44629.4583333333</v>
      </c>
      <c r="G231" s="5" t="n">
        <v>44807</v>
      </c>
      <c r="H231" s="6" t="n">
        <v>0.458333333333333</v>
      </c>
    </row>
    <row r="232" customFormat="false" ht="15.75" hidden="false" customHeight="false" outlineLevel="0" collapsed="false">
      <c r="A232" s="3" t="n">
        <v>123</v>
      </c>
      <c r="B232" s="3" t="n">
        <v>2347</v>
      </c>
      <c r="C232" s="2" t="s">
        <v>115</v>
      </c>
      <c r="D232" s="3" t="n">
        <v>20</v>
      </c>
      <c r="E232" s="4" t="n">
        <v>44874.5</v>
      </c>
      <c r="G232" s="5" t="n">
        <v>44815</v>
      </c>
      <c r="H232" s="6" t="n">
        <v>0.5</v>
      </c>
    </row>
    <row r="233" customFormat="false" ht="15.75" hidden="false" customHeight="false" outlineLevel="0" collapsed="false">
      <c r="A233" s="3" t="n">
        <v>123</v>
      </c>
      <c r="B233" s="3" t="n">
        <v>2347</v>
      </c>
      <c r="C233" s="2" t="s">
        <v>115</v>
      </c>
      <c r="D233" s="3" t="n">
        <v>30</v>
      </c>
      <c r="E233" s="1" t="s">
        <v>79</v>
      </c>
      <c r="G233" s="5" t="n">
        <v>44824</v>
      </c>
      <c r="H233" s="6" t="n">
        <v>0.208333333333333</v>
      </c>
    </row>
    <row r="234" customFormat="false" ht="15.75" hidden="false" customHeight="false" outlineLevel="0" collapsed="false">
      <c r="A234" s="3" t="n">
        <v>123</v>
      </c>
      <c r="B234" s="3" t="n">
        <v>2347</v>
      </c>
      <c r="C234" s="2" t="s">
        <v>115</v>
      </c>
      <c r="D234" s="3" t="n">
        <v>50</v>
      </c>
      <c r="E234" s="1" t="s">
        <v>118</v>
      </c>
      <c r="G234" s="5" t="n">
        <v>44829</v>
      </c>
      <c r="H234" s="6" t="n">
        <v>0.583333333333333</v>
      </c>
    </row>
    <row r="235" customFormat="false" ht="15.75" hidden="false" customHeight="false" outlineLevel="0" collapsed="false">
      <c r="A235" s="3" t="n">
        <v>124</v>
      </c>
      <c r="B235" s="3" t="n">
        <v>2348</v>
      </c>
      <c r="C235" s="2" t="s">
        <v>115</v>
      </c>
      <c r="D235" s="3" t="n">
        <v>20</v>
      </c>
      <c r="E235" s="4" t="n">
        <v>44660.0416666667</v>
      </c>
      <c r="G235" s="5" t="n">
        <v>44808</v>
      </c>
      <c r="H235" s="6" t="n">
        <v>0.0416666666666667</v>
      </c>
    </row>
    <row r="236" customFormat="false" ht="15.75" hidden="false" customHeight="false" outlineLevel="0" collapsed="false">
      <c r="A236" s="3" t="n">
        <v>124</v>
      </c>
      <c r="B236" s="3" t="n">
        <v>2348</v>
      </c>
      <c r="C236" s="2" t="s">
        <v>115</v>
      </c>
      <c r="D236" s="3" t="n">
        <v>30</v>
      </c>
      <c r="E236" s="4" t="n">
        <v>44904.2916666667</v>
      </c>
      <c r="G236" s="5" t="n">
        <v>44816</v>
      </c>
      <c r="H236" s="6" t="n">
        <v>0.291666666666667</v>
      </c>
    </row>
    <row r="237" customFormat="false" ht="15.75" hidden="false" customHeight="false" outlineLevel="0" collapsed="false">
      <c r="A237" s="3" t="n">
        <v>124</v>
      </c>
      <c r="B237" s="3" t="n">
        <v>2348</v>
      </c>
      <c r="C237" s="2" t="s">
        <v>115</v>
      </c>
      <c r="D237" s="3" t="n">
        <v>50</v>
      </c>
      <c r="E237" s="1" t="s">
        <v>37</v>
      </c>
      <c r="G237" s="5" t="n">
        <v>44826</v>
      </c>
      <c r="H237" s="6" t="n">
        <v>0.75</v>
      </c>
    </row>
    <row r="238" customFormat="false" ht="15.75" hidden="false" customHeight="false" outlineLevel="0" collapsed="false">
      <c r="A238" s="3" t="n">
        <v>124</v>
      </c>
      <c r="B238" s="3" t="n">
        <v>2348</v>
      </c>
      <c r="C238" s="2" t="s">
        <v>115</v>
      </c>
      <c r="D238" s="3" t="n">
        <v>20</v>
      </c>
      <c r="E238" s="1" t="s">
        <v>45</v>
      </c>
      <c r="G238" s="5" t="n">
        <v>44829</v>
      </c>
      <c r="H238" s="6" t="n">
        <v>0.75</v>
      </c>
    </row>
    <row r="239" customFormat="false" ht="15.75" hidden="false" customHeight="false" outlineLevel="0" collapsed="false">
      <c r="A239" s="3" t="n">
        <v>124</v>
      </c>
      <c r="B239" s="3" t="n">
        <v>2349</v>
      </c>
      <c r="C239" s="2" t="s">
        <v>115</v>
      </c>
      <c r="D239" s="3" t="n">
        <v>30</v>
      </c>
      <c r="E239" s="4" t="n">
        <v>44690.375</v>
      </c>
      <c r="G239" s="5" t="n">
        <v>44809</v>
      </c>
      <c r="H239" s="6" t="n">
        <v>0.375</v>
      </c>
    </row>
    <row r="240" customFormat="false" ht="15.75" hidden="false" customHeight="false" outlineLevel="0" collapsed="false">
      <c r="A240" s="3" t="n">
        <v>124</v>
      </c>
      <c r="B240" s="3" t="n">
        <v>2349</v>
      </c>
      <c r="C240" s="2" t="s">
        <v>115</v>
      </c>
      <c r="D240" s="3" t="n">
        <v>50</v>
      </c>
      <c r="E240" s="1" t="s">
        <v>119</v>
      </c>
      <c r="G240" s="5" t="n">
        <v>44817</v>
      </c>
      <c r="H240" s="6" t="n">
        <v>0.416666666666667</v>
      </c>
    </row>
    <row r="241" customFormat="false" ht="15.75" hidden="false" customHeight="false" outlineLevel="0" collapsed="false">
      <c r="A241" s="3" t="n">
        <v>124</v>
      </c>
      <c r="B241" s="3" t="n">
        <v>2349</v>
      </c>
      <c r="C241" s="2" t="s">
        <v>115</v>
      </c>
      <c r="D241" s="3" t="n">
        <v>100</v>
      </c>
      <c r="E241" s="1" t="s">
        <v>52</v>
      </c>
      <c r="G241" s="5" t="n">
        <v>44827</v>
      </c>
      <c r="H241" s="6" t="n">
        <v>0.625</v>
      </c>
    </row>
    <row r="242" customFormat="false" ht="15.75" hidden="false" customHeight="false" outlineLevel="0" collapsed="false">
      <c r="A242" s="3" t="n">
        <v>124</v>
      </c>
      <c r="B242" s="3" t="n">
        <v>2349</v>
      </c>
      <c r="C242" s="2" t="s">
        <v>115</v>
      </c>
      <c r="D242" s="3" t="n">
        <v>30</v>
      </c>
      <c r="E242" s="1" t="s">
        <v>46</v>
      </c>
      <c r="G242" s="5" t="n">
        <v>44829</v>
      </c>
      <c r="H242" s="6" t="n">
        <v>0.875</v>
      </c>
    </row>
    <row r="243" customFormat="false" ht="15.75" hidden="false" customHeight="false" outlineLevel="0" collapsed="false">
      <c r="A243" s="3" t="n">
        <v>124</v>
      </c>
      <c r="B243" s="3" t="n">
        <v>2350</v>
      </c>
      <c r="C243" s="2" t="s">
        <v>115</v>
      </c>
      <c r="D243" s="3" t="n">
        <v>50</v>
      </c>
      <c r="E243" s="4" t="n">
        <v>44721.375</v>
      </c>
      <c r="G243" s="5" t="n">
        <v>44810</v>
      </c>
      <c r="H243" s="6" t="n">
        <v>0.375</v>
      </c>
    </row>
    <row r="244" customFormat="false" ht="15.75" hidden="false" customHeight="false" outlineLevel="0" collapsed="false">
      <c r="A244" s="3" t="n">
        <v>124</v>
      </c>
      <c r="B244" s="3" t="n">
        <v>2350</v>
      </c>
      <c r="C244" s="2" t="s">
        <v>115</v>
      </c>
      <c r="D244" s="3" t="n">
        <v>20</v>
      </c>
      <c r="E244" s="1" t="s">
        <v>30</v>
      </c>
      <c r="G244" s="5" t="n">
        <v>44817</v>
      </c>
      <c r="H244" s="6" t="n">
        <v>0.791666666666667</v>
      </c>
    </row>
    <row r="245" customFormat="false" ht="15.75" hidden="false" customHeight="false" outlineLevel="0" collapsed="false">
      <c r="A245" s="3" t="n">
        <v>124</v>
      </c>
      <c r="B245" s="3" t="n">
        <v>2350</v>
      </c>
      <c r="C245" s="2" t="s">
        <v>115</v>
      </c>
      <c r="D245" s="3" t="n">
        <v>60</v>
      </c>
      <c r="E245" s="1" t="s">
        <v>69</v>
      </c>
      <c r="G245" s="5" t="n">
        <v>44827</v>
      </c>
      <c r="H245" s="6" t="n">
        <v>0.708333333333333</v>
      </c>
    </row>
    <row r="246" customFormat="false" ht="15.75" hidden="false" customHeight="false" outlineLevel="0" collapsed="false">
      <c r="A246" s="3" t="n">
        <v>124</v>
      </c>
      <c r="B246" s="3" t="n">
        <v>2350</v>
      </c>
      <c r="C246" s="2" t="s">
        <v>115</v>
      </c>
      <c r="D246" s="3" t="n">
        <v>50</v>
      </c>
      <c r="E246" s="1" t="s">
        <v>71</v>
      </c>
      <c r="G246" s="5" t="n">
        <v>44830</v>
      </c>
      <c r="H246" s="6" t="n">
        <v>0.416666666666667</v>
      </c>
    </row>
    <row r="247" customFormat="false" ht="15.75" hidden="false" customHeight="false" outlineLevel="0" collapsed="false">
      <c r="A247" s="3" t="n">
        <v>124</v>
      </c>
      <c r="B247" s="3" t="n">
        <v>2351</v>
      </c>
      <c r="C247" s="2" t="s">
        <v>115</v>
      </c>
      <c r="D247" s="3" t="n">
        <v>20</v>
      </c>
      <c r="E247" s="4" t="n">
        <v>44721.8333333333</v>
      </c>
      <c r="G247" s="5" t="n">
        <v>44810</v>
      </c>
      <c r="H247" s="6" t="n">
        <v>0.833333333333333</v>
      </c>
    </row>
    <row r="248" customFormat="false" ht="15.75" hidden="false" customHeight="false" outlineLevel="0" collapsed="false">
      <c r="A248" s="3" t="n">
        <v>124</v>
      </c>
      <c r="B248" s="3" t="n">
        <v>2351</v>
      </c>
      <c r="C248" s="2" t="s">
        <v>115</v>
      </c>
      <c r="D248" s="3" t="n">
        <v>30</v>
      </c>
      <c r="E248" s="1" t="s">
        <v>31</v>
      </c>
      <c r="G248" s="5" t="n">
        <v>44818</v>
      </c>
      <c r="H248" s="6" t="n">
        <v>0.791666666666667</v>
      </c>
    </row>
    <row r="249" customFormat="false" ht="15.75" hidden="false" customHeight="false" outlineLevel="0" collapsed="false">
      <c r="A249" s="3" t="n">
        <v>124</v>
      </c>
      <c r="B249" s="3" t="n">
        <v>2351</v>
      </c>
      <c r="C249" s="2" t="s">
        <v>115</v>
      </c>
      <c r="D249" s="3" t="n">
        <v>75</v>
      </c>
      <c r="E249" s="1" t="s">
        <v>83</v>
      </c>
      <c r="G249" s="5" t="n">
        <v>44827</v>
      </c>
      <c r="H249" s="6" t="n">
        <v>0.791666666666667</v>
      </c>
    </row>
    <row r="250" customFormat="false" ht="15.75" hidden="false" customHeight="false" outlineLevel="0" collapsed="false">
      <c r="A250" s="3" t="n">
        <v>124</v>
      </c>
      <c r="B250" s="3" t="n">
        <v>2351</v>
      </c>
      <c r="C250" s="2" t="s">
        <v>115</v>
      </c>
      <c r="D250" s="3" t="n">
        <v>20</v>
      </c>
      <c r="E250" s="1" t="s">
        <v>89</v>
      </c>
      <c r="G250" s="5" t="n">
        <v>44830</v>
      </c>
      <c r="H250" s="6" t="n">
        <v>0.833333333333333</v>
      </c>
    </row>
    <row r="251" customFormat="false" ht="15.75" hidden="false" customHeight="false" outlineLevel="0" collapsed="false">
      <c r="A251" s="3" t="n">
        <v>124</v>
      </c>
      <c r="B251" s="3" t="n">
        <v>2352</v>
      </c>
      <c r="C251" s="2" t="s">
        <v>115</v>
      </c>
      <c r="D251" s="3" t="n">
        <v>30</v>
      </c>
      <c r="E251" s="4" t="n">
        <v>44751.75</v>
      </c>
      <c r="G251" s="5" t="n">
        <v>44811</v>
      </c>
      <c r="H251" s="6" t="n">
        <v>0.75</v>
      </c>
    </row>
    <row r="252" customFormat="false" ht="15.75" hidden="false" customHeight="false" outlineLevel="0" collapsed="false">
      <c r="A252" s="3" t="n">
        <v>124</v>
      </c>
      <c r="B252" s="3" t="n">
        <v>2352</v>
      </c>
      <c r="C252" s="2" t="s">
        <v>115</v>
      </c>
      <c r="D252" s="3" t="n">
        <v>50</v>
      </c>
      <c r="E252" s="1" t="s">
        <v>73</v>
      </c>
      <c r="G252" s="5" t="n">
        <v>44819</v>
      </c>
      <c r="H252" s="6" t="n">
        <v>0.375</v>
      </c>
    </row>
    <row r="253" customFormat="false" ht="15.75" hidden="false" customHeight="false" outlineLevel="0" collapsed="false">
      <c r="A253" s="3" t="n">
        <v>124</v>
      </c>
      <c r="B253" s="3" t="n">
        <v>2352</v>
      </c>
      <c r="C253" s="2" t="s">
        <v>115</v>
      </c>
      <c r="D253" s="3" t="n">
        <v>100</v>
      </c>
      <c r="E253" s="1" t="s">
        <v>40</v>
      </c>
      <c r="G253" s="5" t="n">
        <v>44827</v>
      </c>
      <c r="H253" s="6" t="n">
        <v>0.875</v>
      </c>
    </row>
    <row r="254" customFormat="false" ht="15.75" hidden="false" customHeight="false" outlineLevel="0" collapsed="false">
      <c r="A254" s="3" t="n">
        <v>124</v>
      </c>
      <c r="B254" s="3" t="n">
        <v>2352</v>
      </c>
      <c r="C254" s="2" t="s">
        <v>115</v>
      </c>
      <c r="D254" s="3" t="n">
        <v>30</v>
      </c>
      <c r="E254" s="1" t="s">
        <v>114</v>
      </c>
      <c r="G254" s="5" t="n">
        <v>44831</v>
      </c>
      <c r="H254" s="6" t="n">
        <v>0.791666666666667</v>
      </c>
    </row>
    <row r="255" customFormat="false" ht="15.75" hidden="false" customHeight="false" outlineLevel="0" collapsed="false">
      <c r="A255" s="3" t="n">
        <v>124</v>
      </c>
      <c r="B255" s="3" t="n">
        <v>2353</v>
      </c>
      <c r="C255" s="2" t="s">
        <v>115</v>
      </c>
      <c r="D255" s="3" t="n">
        <v>50</v>
      </c>
      <c r="E255" s="4" t="n">
        <v>44782.2916666667</v>
      </c>
      <c r="G255" s="5" t="n">
        <v>44812</v>
      </c>
      <c r="H255" s="6" t="n">
        <v>0.291666666666667</v>
      </c>
    </row>
    <row r="256" customFormat="false" ht="15.75" hidden="false" customHeight="false" outlineLevel="0" collapsed="false">
      <c r="A256" s="3" t="n">
        <v>124</v>
      </c>
      <c r="B256" s="3" t="n">
        <v>2353</v>
      </c>
      <c r="C256" s="2" t="s">
        <v>115</v>
      </c>
      <c r="D256" s="3" t="n">
        <v>20</v>
      </c>
      <c r="E256" s="1" t="s">
        <v>91</v>
      </c>
      <c r="G256" s="5" t="n">
        <v>44819</v>
      </c>
      <c r="H256" s="6" t="n">
        <v>0.833333333333333</v>
      </c>
    </row>
    <row r="257" customFormat="false" ht="15.75" hidden="false" customHeight="false" outlineLevel="0" collapsed="false">
      <c r="A257" s="3" t="n">
        <v>124</v>
      </c>
      <c r="B257" s="3" t="n">
        <v>2353</v>
      </c>
      <c r="C257" s="2" t="s">
        <v>115</v>
      </c>
      <c r="D257" s="3" t="n">
        <v>100</v>
      </c>
      <c r="E257" s="1" t="s">
        <v>12</v>
      </c>
      <c r="G257" s="5" t="n">
        <v>44828</v>
      </c>
      <c r="H257" s="6" t="n">
        <v>0</v>
      </c>
    </row>
    <row r="258" customFormat="false" ht="15.75" hidden="false" customHeight="false" outlineLevel="0" collapsed="false">
      <c r="A258" s="3" t="n">
        <v>124</v>
      </c>
      <c r="B258" s="3" t="n">
        <v>2353</v>
      </c>
      <c r="C258" s="2" t="s">
        <v>115</v>
      </c>
      <c r="D258" s="3" t="n">
        <v>50</v>
      </c>
      <c r="E258" s="1" t="s">
        <v>54</v>
      </c>
      <c r="G258" s="5" t="n">
        <v>44832</v>
      </c>
      <c r="H258" s="6" t="n">
        <v>0.75</v>
      </c>
    </row>
    <row r="259" customFormat="false" ht="15.75" hidden="false" customHeight="false" outlineLevel="0" collapsed="false">
      <c r="A259" s="3" t="n">
        <v>124</v>
      </c>
      <c r="B259" s="3" t="n">
        <v>2354</v>
      </c>
      <c r="C259" s="2" t="s">
        <v>115</v>
      </c>
      <c r="D259" s="3" t="n">
        <v>20</v>
      </c>
      <c r="E259" s="4" t="n">
        <v>44782.7916666667</v>
      </c>
      <c r="G259" s="5" t="n">
        <v>44812</v>
      </c>
      <c r="H259" s="6" t="n">
        <v>0.791666666666667</v>
      </c>
    </row>
    <row r="260" customFormat="false" ht="15.75" hidden="false" customHeight="false" outlineLevel="0" collapsed="false">
      <c r="A260" s="3" t="n">
        <v>124</v>
      </c>
      <c r="B260" s="3" t="n">
        <v>2354</v>
      </c>
      <c r="C260" s="2" t="s">
        <v>115</v>
      </c>
      <c r="D260" s="3" t="n">
        <v>30</v>
      </c>
      <c r="E260" s="1" t="s">
        <v>120</v>
      </c>
      <c r="G260" s="5" t="n">
        <v>44820</v>
      </c>
      <c r="H260" s="6" t="n">
        <v>0.708333333333333</v>
      </c>
    </row>
    <row r="261" customFormat="false" ht="15.75" hidden="false" customHeight="false" outlineLevel="0" collapsed="false">
      <c r="A261" s="3" t="n">
        <v>124</v>
      </c>
      <c r="B261" s="3" t="n">
        <v>2354</v>
      </c>
      <c r="C261" s="2" t="s">
        <v>115</v>
      </c>
      <c r="D261" s="3" t="n">
        <v>150</v>
      </c>
      <c r="E261" s="1" t="s">
        <v>23</v>
      </c>
      <c r="G261" s="5" t="n">
        <v>44828</v>
      </c>
      <c r="H261" s="6" t="n">
        <v>0.291666666666667</v>
      </c>
    </row>
    <row r="262" customFormat="false" ht="15.75" hidden="false" customHeight="false" outlineLevel="0" collapsed="false">
      <c r="A262" s="3" t="n">
        <v>124</v>
      </c>
      <c r="B262" s="3" t="n">
        <v>2354</v>
      </c>
      <c r="C262" s="2" t="s">
        <v>115</v>
      </c>
      <c r="D262" s="3" t="n">
        <v>20</v>
      </c>
      <c r="E262" s="1" t="s">
        <v>72</v>
      </c>
      <c r="G262" s="5" t="n">
        <v>44833</v>
      </c>
      <c r="H262" s="6" t="n">
        <v>0.416666666666667</v>
      </c>
    </row>
    <row r="263" customFormat="false" ht="15.75" hidden="false" customHeight="false" outlineLevel="0" collapsed="false">
      <c r="A263" s="3" t="n">
        <v>123</v>
      </c>
      <c r="B263" s="3" t="n">
        <v>3456</v>
      </c>
      <c r="C263" s="2" t="s">
        <v>121</v>
      </c>
      <c r="D263" s="3" t="n">
        <v>60</v>
      </c>
      <c r="E263" s="4" t="n">
        <v>44570.4583333333</v>
      </c>
      <c r="G263" s="5" t="n">
        <v>44805</v>
      </c>
      <c r="H263" s="6" t="n">
        <v>0.458333333333333</v>
      </c>
    </row>
    <row r="264" customFormat="false" ht="15.75" hidden="false" customHeight="false" outlineLevel="0" collapsed="false">
      <c r="A264" s="3" t="n">
        <v>123</v>
      </c>
      <c r="B264" s="3" t="n">
        <v>3456</v>
      </c>
      <c r="C264" s="2" t="s">
        <v>121</v>
      </c>
      <c r="D264" s="3" t="n">
        <v>60</v>
      </c>
      <c r="E264" s="4" t="n">
        <v>44690.75</v>
      </c>
      <c r="G264" s="5" t="n">
        <v>44809</v>
      </c>
      <c r="H264" s="6" t="n">
        <v>0.75</v>
      </c>
    </row>
    <row r="265" customFormat="false" ht="15.75" hidden="false" customHeight="false" outlineLevel="0" collapsed="false">
      <c r="A265" s="3" t="n">
        <v>123</v>
      </c>
      <c r="B265" s="3" t="n">
        <v>3456</v>
      </c>
      <c r="C265" s="2" t="s">
        <v>121</v>
      </c>
      <c r="D265" s="3" t="n">
        <v>60</v>
      </c>
      <c r="E265" s="4" t="n">
        <v>44782.875</v>
      </c>
      <c r="G265" s="5" t="n">
        <v>44812</v>
      </c>
      <c r="H265" s="6" t="n">
        <v>0.875</v>
      </c>
    </row>
    <row r="266" customFormat="false" ht="15.75" hidden="false" customHeight="false" outlineLevel="0" collapsed="false">
      <c r="A266" s="3" t="n">
        <v>123</v>
      </c>
      <c r="B266" s="3" t="n">
        <v>3456</v>
      </c>
      <c r="C266" s="2" t="s">
        <v>121</v>
      </c>
      <c r="D266" s="3" t="n">
        <v>60</v>
      </c>
      <c r="E266" s="1" t="s">
        <v>122</v>
      </c>
      <c r="G266" s="5" t="n">
        <v>44817</v>
      </c>
      <c r="H266" s="6" t="n">
        <v>0.75</v>
      </c>
    </row>
    <row r="267" customFormat="false" ht="15.75" hidden="false" customHeight="false" outlineLevel="0" collapsed="false">
      <c r="A267" s="3" t="n">
        <v>123</v>
      </c>
      <c r="B267" s="3" t="n">
        <v>3456</v>
      </c>
      <c r="C267" s="2" t="s">
        <v>121</v>
      </c>
      <c r="D267" s="3" t="n">
        <v>60</v>
      </c>
      <c r="E267" s="1" t="s">
        <v>123</v>
      </c>
      <c r="G267" s="5" t="n">
        <v>44821</v>
      </c>
      <c r="H267" s="6" t="n">
        <v>0.125</v>
      </c>
    </row>
    <row r="268" customFormat="false" ht="15.75" hidden="false" customHeight="false" outlineLevel="0" collapsed="false">
      <c r="A268" s="3" t="n">
        <v>123</v>
      </c>
      <c r="B268" s="3" t="n">
        <v>3456</v>
      </c>
      <c r="C268" s="2" t="s">
        <v>121</v>
      </c>
      <c r="D268" s="3" t="n">
        <v>60</v>
      </c>
      <c r="E268" s="1" t="s">
        <v>18</v>
      </c>
      <c r="G268" s="5" t="n">
        <v>44826</v>
      </c>
      <c r="H268" s="6" t="n">
        <v>0.833333333333333</v>
      </c>
    </row>
    <row r="269" customFormat="false" ht="15.75" hidden="false" customHeight="false" outlineLevel="0" collapsed="false">
      <c r="A269" s="3" t="n">
        <v>123</v>
      </c>
      <c r="B269" s="3" t="n">
        <v>3456</v>
      </c>
      <c r="C269" s="2" t="s">
        <v>121</v>
      </c>
      <c r="D269" s="3" t="n">
        <v>300</v>
      </c>
      <c r="E269" s="1" t="s">
        <v>124</v>
      </c>
      <c r="G269" s="5" t="n">
        <v>44828</v>
      </c>
      <c r="H269" s="6" t="n">
        <v>0.166666666666667</v>
      </c>
    </row>
    <row r="270" customFormat="false" ht="15.75" hidden="false" customHeight="false" outlineLevel="0" collapsed="false">
      <c r="A270" s="3" t="n">
        <v>123</v>
      </c>
      <c r="B270" s="3" t="n">
        <v>3456</v>
      </c>
      <c r="C270" s="2" t="s">
        <v>121</v>
      </c>
      <c r="D270" s="3" t="n">
        <v>90</v>
      </c>
      <c r="E270" s="1" t="s">
        <v>13</v>
      </c>
      <c r="G270" s="5" t="n">
        <v>44829</v>
      </c>
      <c r="H270" s="6" t="n">
        <v>0.791666666666667</v>
      </c>
    </row>
    <row r="271" customFormat="false" ht="15.75" hidden="false" customHeight="false" outlineLevel="0" collapsed="false">
      <c r="A271" s="3" t="n">
        <v>123</v>
      </c>
      <c r="B271" s="3" t="n">
        <v>3457</v>
      </c>
      <c r="C271" s="2" t="s">
        <v>121</v>
      </c>
      <c r="D271" s="3" t="n">
        <v>80</v>
      </c>
      <c r="E271" s="4" t="n">
        <v>44570.7083333333</v>
      </c>
      <c r="G271" s="5" t="n">
        <v>44805</v>
      </c>
      <c r="H271" s="6" t="n">
        <v>0.708333333333333</v>
      </c>
    </row>
    <row r="272" customFormat="false" ht="15.75" hidden="false" customHeight="false" outlineLevel="0" collapsed="false">
      <c r="A272" s="3" t="n">
        <v>123</v>
      </c>
      <c r="B272" s="3" t="n">
        <v>3457</v>
      </c>
      <c r="C272" s="2" t="s">
        <v>121</v>
      </c>
      <c r="D272" s="3" t="n">
        <v>80</v>
      </c>
      <c r="E272" s="4" t="n">
        <v>44690.7916666667</v>
      </c>
      <c r="G272" s="5" t="n">
        <v>44809</v>
      </c>
      <c r="H272" s="6" t="n">
        <v>0.791666666666667</v>
      </c>
    </row>
    <row r="273" customFormat="false" ht="15.75" hidden="false" customHeight="false" outlineLevel="0" collapsed="false">
      <c r="A273" s="3" t="n">
        <v>123</v>
      </c>
      <c r="B273" s="3" t="n">
        <v>3457</v>
      </c>
      <c r="C273" s="2" t="s">
        <v>121</v>
      </c>
      <c r="D273" s="3" t="n">
        <v>80</v>
      </c>
      <c r="E273" s="4" t="n">
        <v>44813.5833333333</v>
      </c>
      <c r="G273" s="5" t="n">
        <v>44813</v>
      </c>
      <c r="H273" s="6" t="n">
        <v>0.583333333333333</v>
      </c>
    </row>
    <row r="274" customFormat="false" ht="15.75" hidden="false" customHeight="false" outlineLevel="0" collapsed="false">
      <c r="A274" s="3" t="n">
        <v>123</v>
      </c>
      <c r="B274" s="3" t="n">
        <v>3457</v>
      </c>
      <c r="C274" s="2" t="s">
        <v>121</v>
      </c>
      <c r="D274" s="3" t="n">
        <v>80</v>
      </c>
      <c r="E274" s="1" t="s">
        <v>9</v>
      </c>
      <c r="G274" s="5" t="n">
        <v>44817</v>
      </c>
      <c r="H274" s="6" t="n">
        <v>0.833333333333333</v>
      </c>
    </row>
    <row r="275" customFormat="false" ht="15.75" hidden="false" customHeight="false" outlineLevel="0" collapsed="false">
      <c r="A275" s="3" t="n">
        <v>123</v>
      </c>
      <c r="B275" s="3" t="n">
        <v>3457</v>
      </c>
      <c r="C275" s="2" t="s">
        <v>121</v>
      </c>
      <c r="D275" s="3" t="n">
        <v>80</v>
      </c>
      <c r="E275" s="1" t="s">
        <v>125</v>
      </c>
      <c r="G275" s="5" t="n">
        <v>44821</v>
      </c>
      <c r="H275" s="6" t="n">
        <v>0.25</v>
      </c>
    </row>
    <row r="276" customFormat="false" ht="15.75" hidden="false" customHeight="false" outlineLevel="0" collapsed="false">
      <c r="A276" s="3" t="n">
        <v>123</v>
      </c>
      <c r="B276" s="3" t="n">
        <v>3457</v>
      </c>
      <c r="C276" s="2" t="s">
        <v>121</v>
      </c>
      <c r="D276" s="3" t="n">
        <v>300</v>
      </c>
      <c r="E276" s="1" t="s">
        <v>22</v>
      </c>
      <c r="G276" s="5" t="n">
        <v>44827</v>
      </c>
      <c r="H276" s="6" t="n">
        <v>0.583333333333333</v>
      </c>
    </row>
    <row r="277" customFormat="false" ht="15.75" hidden="false" customHeight="false" outlineLevel="0" collapsed="false">
      <c r="A277" s="3" t="n">
        <v>123</v>
      </c>
      <c r="B277" s="3" t="n">
        <v>3457</v>
      </c>
      <c r="C277" s="2" t="s">
        <v>121</v>
      </c>
      <c r="D277" s="3" t="n">
        <v>260</v>
      </c>
      <c r="E277" s="1" t="s">
        <v>126</v>
      </c>
      <c r="G277" s="5" t="n">
        <v>44828</v>
      </c>
      <c r="H277" s="6" t="n">
        <v>0.25</v>
      </c>
    </row>
    <row r="278" customFormat="false" ht="15.75" hidden="false" customHeight="false" outlineLevel="0" collapsed="false">
      <c r="A278" s="3" t="n">
        <v>123</v>
      </c>
      <c r="B278" s="3" t="n">
        <v>3457</v>
      </c>
      <c r="C278" s="2" t="s">
        <v>121</v>
      </c>
      <c r="D278" s="3" t="n">
        <v>60</v>
      </c>
      <c r="E278" s="1" t="s">
        <v>24</v>
      </c>
      <c r="G278" s="5" t="n">
        <v>44829</v>
      </c>
      <c r="H278" s="6" t="n">
        <v>0.833333333333333</v>
      </c>
    </row>
    <row r="279" customFormat="false" ht="15.75" hidden="false" customHeight="false" outlineLevel="0" collapsed="false">
      <c r="A279" s="3" t="n">
        <v>123</v>
      </c>
      <c r="B279" s="3" t="n">
        <v>3458</v>
      </c>
      <c r="C279" s="2" t="s">
        <v>121</v>
      </c>
      <c r="D279" s="3" t="n">
        <v>100</v>
      </c>
      <c r="E279" s="4" t="n">
        <v>44570.7916666667</v>
      </c>
      <c r="G279" s="5" t="n">
        <v>44805</v>
      </c>
      <c r="H279" s="6" t="n">
        <v>0.791666666666667</v>
      </c>
    </row>
    <row r="280" customFormat="false" ht="15.75" hidden="false" customHeight="false" outlineLevel="0" collapsed="false">
      <c r="A280" s="3" t="n">
        <v>123</v>
      </c>
      <c r="B280" s="3" t="n">
        <v>3458</v>
      </c>
      <c r="C280" s="2" t="s">
        <v>121</v>
      </c>
      <c r="D280" s="3" t="n">
        <v>100</v>
      </c>
      <c r="E280" s="4" t="n">
        <v>44721.7916666667</v>
      </c>
      <c r="G280" s="5" t="n">
        <v>44810</v>
      </c>
      <c r="H280" s="6" t="n">
        <v>0.791666666666667</v>
      </c>
    </row>
    <row r="281" customFormat="false" ht="15.75" hidden="false" customHeight="false" outlineLevel="0" collapsed="false">
      <c r="A281" s="3" t="n">
        <v>123</v>
      </c>
      <c r="B281" s="3" t="n">
        <v>3458</v>
      </c>
      <c r="C281" s="2" t="s">
        <v>121</v>
      </c>
      <c r="D281" s="3" t="n">
        <v>100</v>
      </c>
      <c r="E281" s="4" t="n">
        <v>44813.7916666667</v>
      </c>
      <c r="G281" s="5" t="n">
        <v>44813</v>
      </c>
      <c r="H281" s="6" t="n">
        <v>0.791666666666667</v>
      </c>
    </row>
    <row r="282" customFormat="false" ht="15.75" hidden="false" customHeight="false" outlineLevel="0" collapsed="false">
      <c r="A282" s="3" t="n">
        <v>123</v>
      </c>
      <c r="B282" s="3" t="n">
        <v>3458</v>
      </c>
      <c r="C282" s="2" t="s">
        <v>121</v>
      </c>
      <c r="D282" s="3" t="n">
        <v>100</v>
      </c>
      <c r="E282" s="1" t="s">
        <v>16</v>
      </c>
      <c r="G282" s="5" t="n">
        <v>44818</v>
      </c>
      <c r="H282" s="6" t="n">
        <v>0.375</v>
      </c>
    </row>
    <row r="283" customFormat="false" ht="15.75" hidden="false" customHeight="false" outlineLevel="0" collapsed="false">
      <c r="A283" s="3" t="n">
        <v>123</v>
      </c>
      <c r="B283" s="3" t="n">
        <v>3458</v>
      </c>
      <c r="C283" s="2" t="s">
        <v>121</v>
      </c>
      <c r="D283" s="3" t="n">
        <v>100</v>
      </c>
      <c r="E283" s="1" t="s">
        <v>127</v>
      </c>
      <c r="G283" s="5" t="n">
        <v>44822</v>
      </c>
      <c r="H283" s="6" t="n">
        <v>0.0833333333333333</v>
      </c>
    </row>
    <row r="284" customFormat="false" ht="15.75" hidden="false" customHeight="false" outlineLevel="0" collapsed="false">
      <c r="A284" s="3" t="n">
        <v>123</v>
      </c>
      <c r="B284" s="3" t="n">
        <v>3458</v>
      </c>
      <c r="C284" s="2" t="s">
        <v>121</v>
      </c>
      <c r="D284" s="3" t="n">
        <v>200</v>
      </c>
      <c r="E284" s="1" t="s">
        <v>61</v>
      </c>
      <c r="G284" s="5" t="n">
        <v>44827</v>
      </c>
      <c r="H284" s="6" t="n">
        <v>0.666666666666667</v>
      </c>
    </row>
    <row r="285" customFormat="false" ht="15.75" hidden="false" customHeight="false" outlineLevel="0" collapsed="false">
      <c r="A285" s="3" t="n">
        <v>123</v>
      </c>
      <c r="B285" s="3" t="n">
        <v>3458</v>
      </c>
      <c r="C285" s="2" t="s">
        <v>121</v>
      </c>
      <c r="D285" s="3" t="n">
        <v>380</v>
      </c>
      <c r="E285" s="1" t="s">
        <v>53</v>
      </c>
      <c r="G285" s="5" t="n">
        <v>44828</v>
      </c>
      <c r="H285" s="6" t="n">
        <v>0.375</v>
      </c>
    </row>
    <row r="286" customFormat="false" ht="15.75" hidden="false" customHeight="false" outlineLevel="0" collapsed="false">
      <c r="A286" s="3" t="n">
        <v>123</v>
      </c>
      <c r="B286" s="3" t="n">
        <v>3458</v>
      </c>
      <c r="C286" s="2" t="s">
        <v>121</v>
      </c>
      <c r="D286" s="3" t="n">
        <v>80</v>
      </c>
      <c r="E286" s="1" t="s">
        <v>58</v>
      </c>
      <c r="G286" s="5" t="n">
        <v>44829</v>
      </c>
      <c r="H286" s="6" t="n">
        <v>0.916666666666667</v>
      </c>
    </row>
    <row r="287" customFormat="false" ht="15.75" hidden="false" customHeight="false" outlineLevel="0" collapsed="false">
      <c r="A287" s="3" t="n">
        <v>123</v>
      </c>
      <c r="B287" s="3" t="n">
        <v>3459</v>
      </c>
      <c r="C287" s="2" t="s">
        <v>121</v>
      </c>
      <c r="D287" s="3" t="n">
        <v>120</v>
      </c>
      <c r="E287" s="4" t="n">
        <v>44601.4166666667</v>
      </c>
      <c r="G287" s="5" t="n">
        <v>44806</v>
      </c>
      <c r="H287" s="6" t="n">
        <v>0.416666666666667</v>
      </c>
    </row>
    <row r="288" customFormat="false" ht="15.75" hidden="false" customHeight="false" outlineLevel="0" collapsed="false">
      <c r="A288" s="3" t="n">
        <v>123</v>
      </c>
      <c r="B288" s="3" t="n">
        <v>3459</v>
      </c>
      <c r="C288" s="2" t="s">
        <v>121</v>
      </c>
      <c r="D288" s="3" t="n">
        <v>120</v>
      </c>
      <c r="E288" s="4" t="n">
        <v>44721.7916666667</v>
      </c>
      <c r="G288" s="5" t="n">
        <v>44810</v>
      </c>
      <c r="H288" s="6" t="n">
        <v>0.791666666666667</v>
      </c>
    </row>
    <row r="289" customFormat="false" ht="15.75" hidden="false" customHeight="false" outlineLevel="0" collapsed="false">
      <c r="A289" s="3" t="n">
        <v>123</v>
      </c>
      <c r="B289" s="3" t="n">
        <v>3459</v>
      </c>
      <c r="C289" s="2" t="s">
        <v>121</v>
      </c>
      <c r="D289" s="3" t="n">
        <v>120</v>
      </c>
      <c r="E289" s="4" t="n">
        <v>44843.5416666667</v>
      </c>
      <c r="G289" s="5" t="n">
        <v>44814</v>
      </c>
      <c r="H289" s="6" t="n">
        <v>0.541666666666667</v>
      </c>
    </row>
    <row r="290" customFormat="false" ht="15.75" hidden="false" customHeight="false" outlineLevel="0" collapsed="false">
      <c r="A290" s="3" t="n">
        <v>123</v>
      </c>
      <c r="B290" s="3" t="n">
        <v>3459</v>
      </c>
      <c r="C290" s="2" t="s">
        <v>121</v>
      </c>
      <c r="D290" s="3" t="n">
        <v>120</v>
      </c>
      <c r="E290" s="1" t="s">
        <v>55</v>
      </c>
      <c r="G290" s="5" t="n">
        <v>44818</v>
      </c>
      <c r="H290" s="6" t="n">
        <v>0.75</v>
      </c>
    </row>
    <row r="291" customFormat="false" ht="15.75" hidden="false" customHeight="false" outlineLevel="0" collapsed="false">
      <c r="A291" s="3" t="n">
        <v>123</v>
      </c>
      <c r="B291" s="3" t="n">
        <v>3459</v>
      </c>
      <c r="C291" s="2" t="s">
        <v>121</v>
      </c>
      <c r="D291" s="3" t="n">
        <v>120</v>
      </c>
      <c r="E291" s="1" t="s">
        <v>128</v>
      </c>
      <c r="G291" s="5" t="n">
        <v>44822</v>
      </c>
      <c r="H291" s="6" t="n">
        <v>0.208333333333333</v>
      </c>
    </row>
    <row r="292" customFormat="false" ht="15.75" hidden="false" customHeight="false" outlineLevel="0" collapsed="false">
      <c r="A292" s="3" t="n">
        <v>123</v>
      </c>
      <c r="B292" s="3" t="n">
        <v>3459</v>
      </c>
      <c r="C292" s="2" t="s">
        <v>121</v>
      </c>
      <c r="D292" s="3" t="n">
        <v>100</v>
      </c>
      <c r="E292" s="1" t="s">
        <v>69</v>
      </c>
      <c r="G292" s="5" t="n">
        <v>44827</v>
      </c>
      <c r="H292" s="6" t="n">
        <v>0.708333333333333</v>
      </c>
    </row>
    <row r="293" customFormat="false" ht="15.75" hidden="false" customHeight="false" outlineLevel="0" collapsed="false">
      <c r="A293" s="3" t="n">
        <v>123</v>
      </c>
      <c r="B293" s="3" t="n">
        <v>3459</v>
      </c>
      <c r="C293" s="2" t="s">
        <v>121</v>
      </c>
      <c r="D293" s="3" t="n">
        <v>100</v>
      </c>
      <c r="E293" s="1" t="s">
        <v>66</v>
      </c>
      <c r="G293" s="5" t="n">
        <v>44828</v>
      </c>
      <c r="H293" s="6" t="n">
        <v>0.625</v>
      </c>
    </row>
    <row r="294" customFormat="false" ht="15.75" hidden="false" customHeight="false" outlineLevel="0" collapsed="false">
      <c r="A294" s="3" t="n">
        <v>123</v>
      </c>
      <c r="B294" s="3" t="n">
        <v>3459</v>
      </c>
      <c r="C294" s="2" t="s">
        <v>121</v>
      </c>
      <c r="D294" s="3" t="n">
        <v>100</v>
      </c>
      <c r="E294" s="1" t="s">
        <v>63</v>
      </c>
      <c r="G294" s="5" t="n">
        <v>44830</v>
      </c>
      <c r="H294" s="6" t="n">
        <v>0.375</v>
      </c>
    </row>
    <row r="295" customFormat="false" ht="15.75" hidden="false" customHeight="false" outlineLevel="0" collapsed="false">
      <c r="A295" s="3" t="n">
        <v>123</v>
      </c>
      <c r="B295" s="3" t="n">
        <v>3459</v>
      </c>
      <c r="C295" s="2" t="s">
        <v>121</v>
      </c>
      <c r="D295" s="3" t="n">
        <v>90</v>
      </c>
      <c r="E295" s="1" t="s">
        <v>59</v>
      </c>
      <c r="G295" s="5" t="n">
        <v>44832</v>
      </c>
      <c r="H295" s="6" t="n">
        <v>0.791666666666667</v>
      </c>
    </row>
    <row r="296" customFormat="false" ht="15.75" hidden="false" customHeight="false" outlineLevel="0" collapsed="false">
      <c r="A296" s="3" t="n">
        <v>123</v>
      </c>
      <c r="B296" s="3" t="n">
        <v>3460</v>
      </c>
      <c r="C296" s="2" t="s">
        <v>121</v>
      </c>
      <c r="D296" s="3" t="n">
        <v>90</v>
      </c>
      <c r="E296" s="4" t="n">
        <v>44601.7916666667</v>
      </c>
      <c r="G296" s="5" t="n">
        <v>44806</v>
      </c>
      <c r="H296" s="6" t="n">
        <v>0.791666666666667</v>
      </c>
    </row>
    <row r="297" customFormat="false" ht="15.75" hidden="false" customHeight="false" outlineLevel="0" collapsed="false">
      <c r="A297" s="3" t="n">
        <v>123</v>
      </c>
      <c r="B297" s="3" t="n">
        <v>3460</v>
      </c>
      <c r="C297" s="2" t="s">
        <v>121</v>
      </c>
      <c r="D297" s="3" t="n">
        <v>90</v>
      </c>
      <c r="E297" s="4" t="n">
        <v>44751.375</v>
      </c>
      <c r="G297" s="5" t="n">
        <v>44811</v>
      </c>
      <c r="H297" s="6" t="n">
        <v>0.375</v>
      </c>
    </row>
    <row r="298" customFormat="false" ht="15.75" hidden="false" customHeight="false" outlineLevel="0" collapsed="false">
      <c r="A298" s="3" t="n">
        <v>123</v>
      </c>
      <c r="B298" s="3" t="n">
        <v>3460</v>
      </c>
      <c r="C298" s="2" t="s">
        <v>121</v>
      </c>
      <c r="D298" s="3" t="n">
        <v>90</v>
      </c>
      <c r="E298" s="4" t="n">
        <v>44843.75</v>
      </c>
      <c r="G298" s="5" t="n">
        <v>44814</v>
      </c>
      <c r="H298" s="6" t="n">
        <v>0.75</v>
      </c>
    </row>
    <row r="299" customFormat="false" ht="15.75" hidden="false" customHeight="false" outlineLevel="0" collapsed="false">
      <c r="A299" s="3" t="n">
        <v>123</v>
      </c>
      <c r="B299" s="3" t="n">
        <v>3460</v>
      </c>
      <c r="C299" s="2" t="s">
        <v>121</v>
      </c>
      <c r="D299" s="3" t="n">
        <v>90</v>
      </c>
      <c r="E299" s="1" t="s">
        <v>64</v>
      </c>
      <c r="G299" s="5" t="n">
        <v>44818</v>
      </c>
      <c r="H299" s="6" t="n">
        <v>0.833333333333333</v>
      </c>
    </row>
    <row r="300" customFormat="false" ht="15.75" hidden="false" customHeight="false" outlineLevel="0" collapsed="false">
      <c r="A300" s="3" t="n">
        <v>123</v>
      </c>
      <c r="B300" s="3" t="n">
        <v>3460</v>
      </c>
      <c r="C300" s="2" t="s">
        <v>121</v>
      </c>
      <c r="D300" s="3" t="n">
        <v>90</v>
      </c>
      <c r="E300" s="1" t="s">
        <v>129</v>
      </c>
      <c r="G300" s="5" t="n">
        <v>44823</v>
      </c>
      <c r="H300" s="6" t="n">
        <v>0.625</v>
      </c>
    </row>
    <row r="301" customFormat="false" ht="15.75" hidden="false" customHeight="false" outlineLevel="0" collapsed="false">
      <c r="A301" s="3" t="n">
        <v>123</v>
      </c>
      <c r="B301" s="3" t="n">
        <v>3460</v>
      </c>
      <c r="C301" s="2" t="s">
        <v>121</v>
      </c>
      <c r="D301" s="3" t="n">
        <v>190</v>
      </c>
      <c r="E301" s="1" t="s">
        <v>75</v>
      </c>
      <c r="G301" s="5" t="n">
        <v>44827</v>
      </c>
      <c r="H301" s="6" t="n">
        <v>0.75</v>
      </c>
    </row>
    <row r="302" customFormat="false" ht="15.75" hidden="false" customHeight="false" outlineLevel="0" collapsed="false">
      <c r="A302" s="3" t="n">
        <v>123</v>
      </c>
      <c r="B302" s="3" t="n">
        <v>3460</v>
      </c>
      <c r="C302" s="2" t="s">
        <v>121</v>
      </c>
      <c r="D302" s="3" t="n">
        <v>120</v>
      </c>
      <c r="E302" s="1" t="s">
        <v>70</v>
      </c>
      <c r="G302" s="5" t="n">
        <v>44828</v>
      </c>
      <c r="H302" s="6" t="n">
        <v>0.666666666666667</v>
      </c>
    </row>
    <row r="303" customFormat="false" ht="15.75" hidden="false" customHeight="false" outlineLevel="0" collapsed="false">
      <c r="A303" s="3" t="n">
        <v>123</v>
      </c>
      <c r="B303" s="3" t="n">
        <v>3460</v>
      </c>
      <c r="C303" s="2" t="s">
        <v>121</v>
      </c>
      <c r="D303" s="3" t="n">
        <v>120</v>
      </c>
      <c r="E303" s="1" t="s">
        <v>85</v>
      </c>
      <c r="G303" s="5" t="n">
        <v>44830</v>
      </c>
      <c r="H303" s="6" t="n">
        <v>0.75</v>
      </c>
    </row>
    <row r="304" customFormat="false" ht="15.75" hidden="false" customHeight="false" outlineLevel="0" collapsed="false">
      <c r="A304" s="3" t="n">
        <v>123</v>
      </c>
      <c r="B304" s="3" t="n">
        <v>3460</v>
      </c>
      <c r="C304" s="2" t="s">
        <v>121</v>
      </c>
      <c r="D304" s="3" t="n">
        <v>60</v>
      </c>
      <c r="E304" s="1" t="s">
        <v>67</v>
      </c>
      <c r="G304" s="5" t="n">
        <v>44833</v>
      </c>
      <c r="H304" s="6" t="n">
        <v>0.375</v>
      </c>
    </row>
    <row r="305" customFormat="false" ht="15.75" hidden="false" customHeight="false" outlineLevel="0" collapsed="false">
      <c r="A305" s="3" t="n">
        <v>125</v>
      </c>
      <c r="B305" s="3" t="n">
        <v>3461</v>
      </c>
      <c r="C305" s="2" t="s">
        <v>121</v>
      </c>
      <c r="D305" s="3" t="n">
        <v>60</v>
      </c>
      <c r="E305" s="4" t="n">
        <v>44601.5</v>
      </c>
      <c r="G305" s="5" t="n">
        <v>44806</v>
      </c>
      <c r="H305" s="6" t="n">
        <v>0.5</v>
      </c>
    </row>
    <row r="306" customFormat="false" ht="15.75" hidden="false" customHeight="false" outlineLevel="0" collapsed="false">
      <c r="A306" s="3" t="n">
        <v>125</v>
      </c>
      <c r="B306" s="3" t="n">
        <v>3461</v>
      </c>
      <c r="C306" s="2" t="s">
        <v>121</v>
      </c>
      <c r="D306" s="3" t="n">
        <v>60</v>
      </c>
      <c r="E306" s="4" t="n">
        <v>44751.75</v>
      </c>
      <c r="G306" s="5" t="n">
        <v>44811</v>
      </c>
      <c r="H306" s="6" t="n">
        <v>0.75</v>
      </c>
    </row>
    <row r="307" customFormat="false" ht="15.75" hidden="false" customHeight="false" outlineLevel="0" collapsed="false">
      <c r="A307" s="3" t="n">
        <v>125</v>
      </c>
      <c r="B307" s="3" t="n">
        <v>3461</v>
      </c>
      <c r="C307" s="2" t="s">
        <v>121</v>
      </c>
      <c r="D307" s="3" t="n">
        <v>60</v>
      </c>
      <c r="E307" s="4" t="n">
        <v>44874.4166666667</v>
      </c>
      <c r="G307" s="5" t="n">
        <v>44815</v>
      </c>
      <c r="H307" s="6" t="n">
        <v>0.416666666666667</v>
      </c>
    </row>
    <row r="308" customFormat="false" ht="15.75" hidden="false" customHeight="false" outlineLevel="0" collapsed="false">
      <c r="A308" s="3" t="n">
        <v>125</v>
      </c>
      <c r="B308" s="3" t="n">
        <v>3461</v>
      </c>
      <c r="C308" s="2" t="s">
        <v>121</v>
      </c>
      <c r="D308" s="3" t="n">
        <v>60</v>
      </c>
      <c r="E308" s="1" t="s">
        <v>73</v>
      </c>
      <c r="G308" s="5" t="n">
        <v>44819</v>
      </c>
      <c r="H308" s="6" t="n">
        <v>0.375</v>
      </c>
    </row>
    <row r="309" customFormat="false" ht="15.75" hidden="false" customHeight="false" outlineLevel="0" collapsed="false">
      <c r="A309" s="3" t="n">
        <v>125</v>
      </c>
      <c r="B309" s="3" t="n">
        <v>3461</v>
      </c>
      <c r="C309" s="2" t="s">
        <v>121</v>
      </c>
      <c r="D309" s="3" t="n">
        <v>60</v>
      </c>
      <c r="E309" s="1" t="s">
        <v>130</v>
      </c>
      <c r="G309" s="5" t="n">
        <v>44823</v>
      </c>
      <c r="H309" s="6" t="n">
        <v>0.75</v>
      </c>
    </row>
    <row r="310" customFormat="false" ht="15.75" hidden="false" customHeight="false" outlineLevel="0" collapsed="false">
      <c r="A310" s="3" t="n">
        <v>125</v>
      </c>
      <c r="B310" s="3" t="n">
        <v>3461</v>
      </c>
      <c r="C310" s="2" t="s">
        <v>121</v>
      </c>
      <c r="D310" s="3" t="n">
        <v>610</v>
      </c>
      <c r="E310" s="1" t="s">
        <v>83</v>
      </c>
      <c r="G310" s="5" t="n">
        <v>44827</v>
      </c>
      <c r="H310" s="6" t="n">
        <v>0.791666666666667</v>
      </c>
    </row>
    <row r="311" customFormat="false" ht="15.75" hidden="false" customHeight="false" outlineLevel="0" collapsed="false">
      <c r="A311" s="3" t="n">
        <v>125</v>
      </c>
      <c r="B311" s="3" t="n">
        <v>3461</v>
      </c>
      <c r="C311" s="2" t="s">
        <v>121</v>
      </c>
      <c r="D311" s="3" t="n">
        <v>90</v>
      </c>
      <c r="E311" s="1" t="s">
        <v>43</v>
      </c>
      <c r="G311" s="5" t="n">
        <v>44828</v>
      </c>
      <c r="H311" s="6" t="n">
        <v>0.791666666666667</v>
      </c>
    </row>
    <row r="312" customFormat="false" ht="15.75" hidden="false" customHeight="false" outlineLevel="0" collapsed="false">
      <c r="A312" s="3" t="n">
        <v>125</v>
      </c>
      <c r="B312" s="3" t="n">
        <v>3461</v>
      </c>
      <c r="C312" s="2" t="s">
        <v>121</v>
      </c>
      <c r="D312" s="3" t="n">
        <v>90</v>
      </c>
      <c r="E312" s="1" t="s">
        <v>47</v>
      </c>
      <c r="G312" s="5" t="n">
        <v>44830</v>
      </c>
      <c r="H312" s="6" t="n">
        <v>0.791666666666667</v>
      </c>
    </row>
    <row r="313" customFormat="false" ht="15.75" hidden="false" customHeight="false" outlineLevel="0" collapsed="false">
      <c r="A313" s="3" t="n">
        <v>125</v>
      </c>
      <c r="B313" s="3" t="n">
        <v>3461</v>
      </c>
      <c r="C313" s="2" t="s">
        <v>121</v>
      </c>
      <c r="D313" s="3" t="n">
        <v>80</v>
      </c>
      <c r="E313" s="1" t="s">
        <v>77</v>
      </c>
      <c r="G313" s="5" t="n">
        <v>44833</v>
      </c>
      <c r="H313" s="6" t="n">
        <v>0.458333333333333</v>
      </c>
    </row>
    <row r="314" customFormat="false" ht="15.75" hidden="false" customHeight="false" outlineLevel="0" collapsed="false">
      <c r="A314" s="3" t="n">
        <v>125</v>
      </c>
      <c r="B314" s="3" t="n">
        <v>3462</v>
      </c>
      <c r="C314" s="2" t="s">
        <v>121</v>
      </c>
      <c r="D314" s="3" t="n">
        <v>80</v>
      </c>
      <c r="E314" s="4" t="n">
        <v>44629.5833333333</v>
      </c>
      <c r="G314" s="5" t="n">
        <v>44807</v>
      </c>
      <c r="H314" s="6" t="n">
        <v>0.583333333333333</v>
      </c>
    </row>
    <row r="315" customFormat="false" ht="15.75" hidden="false" customHeight="false" outlineLevel="0" collapsed="false">
      <c r="A315" s="3" t="n">
        <v>125</v>
      </c>
      <c r="B315" s="3" t="n">
        <v>3462</v>
      </c>
      <c r="C315" s="2" t="s">
        <v>121</v>
      </c>
      <c r="D315" s="3" t="n">
        <v>80</v>
      </c>
      <c r="E315" s="4" t="n">
        <v>44751.7916666667</v>
      </c>
      <c r="G315" s="5" t="n">
        <v>44811</v>
      </c>
      <c r="H315" s="6" t="n">
        <v>0.791666666666667</v>
      </c>
    </row>
    <row r="316" customFormat="false" ht="15.75" hidden="false" customHeight="false" outlineLevel="0" collapsed="false">
      <c r="A316" s="3" t="n">
        <v>125</v>
      </c>
      <c r="B316" s="3" t="n">
        <v>3462</v>
      </c>
      <c r="C316" s="2" t="s">
        <v>121</v>
      </c>
      <c r="D316" s="3" t="n">
        <v>80</v>
      </c>
      <c r="E316" s="4" t="n">
        <v>44874.625</v>
      </c>
      <c r="G316" s="5" t="n">
        <v>44815</v>
      </c>
      <c r="H316" s="6" t="n">
        <v>0.625</v>
      </c>
    </row>
    <row r="317" customFormat="false" ht="15.75" hidden="false" customHeight="false" outlineLevel="0" collapsed="false">
      <c r="A317" s="3" t="n">
        <v>125</v>
      </c>
      <c r="B317" s="3" t="n">
        <v>3462</v>
      </c>
      <c r="C317" s="2" t="s">
        <v>121</v>
      </c>
      <c r="D317" s="3" t="n">
        <v>80</v>
      </c>
      <c r="E317" s="1" t="s">
        <v>87</v>
      </c>
      <c r="G317" s="5" t="n">
        <v>44819</v>
      </c>
      <c r="H317" s="6" t="n">
        <v>0.75</v>
      </c>
    </row>
    <row r="318" customFormat="false" ht="15.75" hidden="false" customHeight="false" outlineLevel="0" collapsed="false">
      <c r="A318" s="3" t="n">
        <v>125</v>
      </c>
      <c r="B318" s="3" t="n">
        <v>3462</v>
      </c>
      <c r="C318" s="2" t="s">
        <v>121</v>
      </c>
      <c r="D318" s="3" t="n">
        <v>80</v>
      </c>
      <c r="E318" s="1" t="s">
        <v>79</v>
      </c>
      <c r="G318" s="5" t="n">
        <v>44824</v>
      </c>
      <c r="H318" s="6" t="n">
        <v>0.208333333333333</v>
      </c>
    </row>
    <row r="319" customFormat="false" ht="15.75" hidden="false" customHeight="false" outlineLevel="0" collapsed="false">
      <c r="A319" s="3" t="n">
        <v>125</v>
      </c>
      <c r="B319" s="3" t="n">
        <v>3462</v>
      </c>
      <c r="C319" s="2" t="s">
        <v>121</v>
      </c>
      <c r="D319" s="3" t="n">
        <v>180</v>
      </c>
      <c r="E319" s="1" t="s">
        <v>39</v>
      </c>
      <c r="G319" s="5" t="n">
        <v>44827</v>
      </c>
      <c r="H319" s="6" t="n">
        <v>0.833333333333333</v>
      </c>
    </row>
    <row r="320" customFormat="false" ht="15.75" hidden="false" customHeight="false" outlineLevel="0" collapsed="false">
      <c r="A320" s="3" t="n">
        <v>125</v>
      </c>
      <c r="B320" s="3" t="n">
        <v>3462</v>
      </c>
      <c r="C320" s="2" t="s">
        <v>121</v>
      </c>
      <c r="D320" s="3" t="n">
        <v>60</v>
      </c>
      <c r="E320" s="1" t="s">
        <v>131</v>
      </c>
      <c r="G320" s="5" t="n">
        <v>44829</v>
      </c>
      <c r="H320" s="6" t="n">
        <v>0.375</v>
      </c>
    </row>
    <row r="321" customFormat="false" ht="15.75" hidden="false" customHeight="false" outlineLevel="0" collapsed="false">
      <c r="A321" s="3" t="n">
        <v>125</v>
      </c>
      <c r="B321" s="3" t="n">
        <v>3462</v>
      </c>
      <c r="C321" s="2" t="s">
        <v>121</v>
      </c>
      <c r="D321" s="3" t="n">
        <v>60</v>
      </c>
      <c r="E321" s="1" t="s">
        <v>94</v>
      </c>
      <c r="G321" s="5" t="n">
        <v>44831</v>
      </c>
      <c r="H321" s="6" t="n">
        <v>0.375</v>
      </c>
    </row>
    <row r="322" customFormat="false" ht="15.75" hidden="false" customHeight="false" outlineLevel="0" collapsed="false">
      <c r="A322" s="3" t="n">
        <v>125</v>
      </c>
      <c r="B322" s="3" t="n">
        <v>3462</v>
      </c>
      <c r="C322" s="2" t="s">
        <v>121</v>
      </c>
      <c r="D322" s="3" t="n">
        <v>100</v>
      </c>
      <c r="E322" s="1" t="s">
        <v>86</v>
      </c>
      <c r="G322" s="5" t="n">
        <v>44833</v>
      </c>
      <c r="H322" s="6" t="n">
        <v>0.791666666666667</v>
      </c>
    </row>
    <row r="323" customFormat="false" ht="15.75" hidden="false" customHeight="false" outlineLevel="0" collapsed="false">
      <c r="A323" s="3" t="n">
        <v>125</v>
      </c>
      <c r="B323" s="3" t="n">
        <v>3463</v>
      </c>
      <c r="C323" s="2" t="s">
        <v>121</v>
      </c>
      <c r="D323" s="3" t="n">
        <v>100</v>
      </c>
      <c r="E323" s="4" t="n">
        <v>44629.7083333333</v>
      </c>
      <c r="G323" s="5" t="n">
        <v>44807</v>
      </c>
      <c r="H323" s="6" t="n">
        <v>0.708333333333333</v>
      </c>
    </row>
    <row r="324" customFormat="false" ht="15.75" hidden="false" customHeight="false" outlineLevel="0" collapsed="false">
      <c r="A324" s="3" t="n">
        <v>125</v>
      </c>
      <c r="B324" s="3" t="n">
        <v>3463</v>
      </c>
      <c r="C324" s="2" t="s">
        <v>121</v>
      </c>
      <c r="D324" s="3" t="n">
        <v>100</v>
      </c>
      <c r="E324" s="4" t="n">
        <v>44751.8333333333</v>
      </c>
      <c r="G324" s="5" t="n">
        <v>44811</v>
      </c>
      <c r="H324" s="6" t="n">
        <v>0.833333333333333</v>
      </c>
    </row>
    <row r="325" customFormat="false" ht="15.75" hidden="false" customHeight="false" outlineLevel="0" collapsed="false">
      <c r="A325" s="3" t="n">
        <v>125</v>
      </c>
      <c r="B325" s="3" t="n">
        <v>3463</v>
      </c>
      <c r="C325" s="2" t="s">
        <v>121</v>
      </c>
      <c r="D325" s="3" t="n">
        <v>100</v>
      </c>
      <c r="E325" s="4" t="n">
        <v>44904.2083333333</v>
      </c>
      <c r="G325" s="5" t="n">
        <v>44816</v>
      </c>
      <c r="H325" s="6" t="n">
        <v>0.208333333333333</v>
      </c>
    </row>
    <row r="326" customFormat="false" ht="15.75" hidden="false" customHeight="false" outlineLevel="0" collapsed="false">
      <c r="A326" s="3" t="n">
        <v>125</v>
      </c>
      <c r="B326" s="3" t="n">
        <v>3463</v>
      </c>
      <c r="C326" s="2" t="s">
        <v>121</v>
      </c>
      <c r="D326" s="3" t="n">
        <v>100</v>
      </c>
      <c r="E326" s="1" t="s">
        <v>32</v>
      </c>
      <c r="G326" s="5" t="n">
        <v>44819</v>
      </c>
      <c r="H326" s="6" t="n">
        <v>0.791666666666667</v>
      </c>
    </row>
    <row r="327" customFormat="false" ht="15.75" hidden="false" customHeight="false" outlineLevel="0" collapsed="false">
      <c r="A327" s="3" t="n">
        <v>125</v>
      </c>
      <c r="B327" s="3" t="n">
        <v>3463</v>
      </c>
      <c r="C327" s="2" t="s">
        <v>121</v>
      </c>
      <c r="D327" s="3" t="n">
        <v>100</v>
      </c>
      <c r="E327" s="1" t="s">
        <v>132</v>
      </c>
      <c r="G327" s="5" t="n">
        <v>44824</v>
      </c>
      <c r="H327" s="6" t="n">
        <v>0.833333333333333</v>
      </c>
    </row>
    <row r="328" customFormat="false" ht="15.75" hidden="false" customHeight="false" outlineLevel="0" collapsed="false">
      <c r="A328" s="3" t="n">
        <v>125</v>
      </c>
      <c r="B328" s="3" t="n">
        <v>3463</v>
      </c>
      <c r="C328" s="2" t="s">
        <v>121</v>
      </c>
      <c r="D328" s="3" t="n">
        <v>100</v>
      </c>
      <c r="E328" s="1" t="s">
        <v>40</v>
      </c>
      <c r="G328" s="5" t="n">
        <v>44827</v>
      </c>
      <c r="H328" s="6" t="n">
        <v>0.875</v>
      </c>
    </row>
    <row r="329" customFormat="false" ht="15.75" hidden="false" customHeight="false" outlineLevel="0" collapsed="false">
      <c r="A329" s="3" t="n">
        <v>125</v>
      </c>
      <c r="B329" s="3" t="n">
        <v>3463</v>
      </c>
      <c r="C329" s="2" t="s">
        <v>121</v>
      </c>
      <c r="D329" s="3" t="n">
        <v>80</v>
      </c>
      <c r="E329" s="1" t="s">
        <v>133</v>
      </c>
      <c r="G329" s="5" t="n">
        <v>44829</v>
      </c>
      <c r="H329" s="6" t="n">
        <v>0.5</v>
      </c>
    </row>
    <row r="330" customFormat="false" ht="15.75" hidden="false" customHeight="false" outlineLevel="0" collapsed="false">
      <c r="A330" s="3" t="n">
        <v>125</v>
      </c>
      <c r="B330" s="3" t="n">
        <v>3463</v>
      </c>
      <c r="C330" s="2" t="s">
        <v>121</v>
      </c>
      <c r="D330" s="3" t="n">
        <v>80</v>
      </c>
      <c r="E330" s="1" t="s">
        <v>110</v>
      </c>
      <c r="G330" s="5" t="n">
        <v>44831</v>
      </c>
      <c r="H330" s="6" t="n">
        <v>0.75</v>
      </c>
    </row>
    <row r="331" customFormat="false" ht="15.75" hidden="false" customHeight="false" outlineLevel="0" collapsed="false">
      <c r="A331" s="3" t="n">
        <v>125</v>
      </c>
      <c r="B331" s="3" t="n">
        <v>3463</v>
      </c>
      <c r="C331" s="2" t="s">
        <v>121</v>
      </c>
      <c r="D331" s="3" t="n">
        <v>120</v>
      </c>
      <c r="E331" s="1" t="s">
        <v>95</v>
      </c>
      <c r="G331" s="5" t="n">
        <v>44833</v>
      </c>
      <c r="H331" s="6" t="n">
        <v>0.75</v>
      </c>
    </row>
    <row r="332" customFormat="false" ht="15.75" hidden="false" customHeight="false" outlineLevel="0" collapsed="false">
      <c r="A332" s="3" t="n">
        <v>125</v>
      </c>
      <c r="B332" s="3" t="n">
        <v>3464</v>
      </c>
      <c r="C332" s="2" t="s">
        <v>121</v>
      </c>
      <c r="D332" s="3" t="n">
        <v>120</v>
      </c>
      <c r="E332" s="4" t="n">
        <v>44660.1666666667</v>
      </c>
      <c r="G332" s="5" t="n">
        <v>44808</v>
      </c>
      <c r="H332" s="6" t="n">
        <v>0.166666666666667</v>
      </c>
    </row>
    <row r="333" customFormat="false" ht="15.75" hidden="false" customHeight="false" outlineLevel="0" collapsed="false">
      <c r="A333" s="3" t="n">
        <v>125</v>
      </c>
      <c r="B333" s="3" t="n">
        <v>3464</v>
      </c>
      <c r="C333" s="2" t="s">
        <v>121</v>
      </c>
      <c r="D333" s="3" t="n">
        <v>120</v>
      </c>
      <c r="E333" s="4" t="n">
        <v>44782.4166666667</v>
      </c>
      <c r="G333" s="5" t="n">
        <v>44812</v>
      </c>
      <c r="H333" s="6" t="n">
        <v>0.416666666666667</v>
      </c>
    </row>
    <row r="334" customFormat="false" ht="15.75" hidden="false" customHeight="false" outlineLevel="0" collapsed="false">
      <c r="A334" s="3" t="n">
        <v>125</v>
      </c>
      <c r="B334" s="3" t="n">
        <v>3464</v>
      </c>
      <c r="C334" s="2" t="s">
        <v>121</v>
      </c>
      <c r="D334" s="3" t="n">
        <v>120</v>
      </c>
      <c r="E334" s="4" t="n">
        <v>44904.5</v>
      </c>
      <c r="G334" s="5" t="n">
        <v>44816</v>
      </c>
      <c r="H334" s="6" t="n">
        <v>0.5</v>
      </c>
    </row>
    <row r="335" customFormat="false" ht="15.75" hidden="false" customHeight="false" outlineLevel="0" collapsed="false">
      <c r="A335" s="3" t="n">
        <v>125</v>
      </c>
      <c r="B335" s="3" t="n">
        <v>3464</v>
      </c>
      <c r="C335" s="2" t="s">
        <v>121</v>
      </c>
      <c r="D335" s="3" t="n">
        <v>120</v>
      </c>
      <c r="E335" s="1" t="s">
        <v>134</v>
      </c>
      <c r="G335" s="5" t="n">
        <v>44820</v>
      </c>
      <c r="H335" s="6" t="n">
        <v>0.375</v>
      </c>
    </row>
    <row r="336" customFormat="false" ht="15.75" hidden="false" customHeight="false" outlineLevel="0" collapsed="false">
      <c r="A336" s="3" t="n">
        <v>125</v>
      </c>
      <c r="B336" s="3" t="n">
        <v>3464</v>
      </c>
      <c r="C336" s="2" t="s">
        <v>121</v>
      </c>
      <c r="D336" s="3" t="n">
        <v>120</v>
      </c>
      <c r="E336" s="1" t="s">
        <v>103</v>
      </c>
      <c r="G336" s="5" t="n">
        <v>44826</v>
      </c>
      <c r="H336" s="6" t="n">
        <v>0.416666666666667</v>
      </c>
    </row>
    <row r="337" customFormat="false" ht="15.75" hidden="false" customHeight="false" outlineLevel="0" collapsed="false">
      <c r="A337" s="3" t="n">
        <v>125</v>
      </c>
      <c r="B337" s="3" t="n">
        <v>3464</v>
      </c>
      <c r="C337" s="2" t="s">
        <v>121</v>
      </c>
      <c r="D337" s="3" t="n">
        <v>120</v>
      </c>
      <c r="E337" s="1" t="s">
        <v>98</v>
      </c>
      <c r="G337" s="5" t="n">
        <v>44827</v>
      </c>
      <c r="H337" s="6" t="n">
        <v>0.916666666666667</v>
      </c>
    </row>
    <row r="338" customFormat="false" ht="15.75" hidden="false" customHeight="false" outlineLevel="0" collapsed="false">
      <c r="A338" s="3" t="n">
        <v>125</v>
      </c>
      <c r="B338" s="3" t="n">
        <v>3464</v>
      </c>
      <c r="C338" s="2" t="s">
        <v>121</v>
      </c>
      <c r="D338" s="3" t="n">
        <v>100</v>
      </c>
      <c r="E338" s="1" t="s">
        <v>44</v>
      </c>
      <c r="G338" s="5" t="n">
        <v>44829</v>
      </c>
      <c r="H338" s="6" t="n">
        <v>0.708333333333333</v>
      </c>
    </row>
    <row r="339" customFormat="false" ht="15.75" hidden="false" customHeight="false" outlineLevel="0" collapsed="false">
      <c r="A339" s="3" t="n">
        <v>125</v>
      </c>
      <c r="B339" s="3" t="n">
        <v>3464</v>
      </c>
      <c r="C339" s="2" t="s">
        <v>121</v>
      </c>
      <c r="D339" s="3" t="n">
        <v>100</v>
      </c>
      <c r="E339" s="1" t="s">
        <v>14</v>
      </c>
      <c r="G339" s="5" t="n">
        <v>44832</v>
      </c>
      <c r="H339" s="6" t="n">
        <v>0.375</v>
      </c>
    </row>
    <row r="340" customFormat="false" ht="15.75" hidden="false" customHeight="false" outlineLevel="0" collapsed="false">
      <c r="A340" s="3" t="n">
        <v>125</v>
      </c>
      <c r="B340" s="3" t="n">
        <v>3464</v>
      </c>
      <c r="C340" s="2" t="s">
        <v>121</v>
      </c>
      <c r="D340" s="3" t="n">
        <v>90</v>
      </c>
      <c r="E340" s="1" t="s">
        <v>105</v>
      </c>
      <c r="G340" s="5" t="n">
        <v>44834</v>
      </c>
      <c r="H340" s="6" t="n">
        <v>0.833333333333333</v>
      </c>
    </row>
    <row r="341" customFormat="false" ht="15.75" hidden="false" customHeight="false" outlineLevel="0" collapsed="false">
      <c r="A341" s="3" t="n">
        <v>125</v>
      </c>
      <c r="B341" s="3" t="n">
        <v>3465</v>
      </c>
      <c r="C341" s="2" t="s">
        <v>121</v>
      </c>
      <c r="D341" s="3" t="n">
        <v>90</v>
      </c>
      <c r="E341" s="4" t="n">
        <v>44660.7083333333</v>
      </c>
      <c r="G341" s="5" t="n">
        <v>44808</v>
      </c>
      <c r="H341" s="6" t="n">
        <v>0.708333333333333</v>
      </c>
    </row>
    <row r="342" customFormat="false" ht="15.75" hidden="false" customHeight="false" outlineLevel="0" collapsed="false">
      <c r="A342" s="3" t="n">
        <v>125</v>
      </c>
      <c r="B342" s="3" t="n">
        <v>3465</v>
      </c>
      <c r="C342" s="2" t="s">
        <v>121</v>
      </c>
      <c r="D342" s="3" t="n">
        <v>90</v>
      </c>
      <c r="E342" s="4" t="n">
        <v>44782.75</v>
      </c>
      <c r="G342" s="5" t="n">
        <v>44812</v>
      </c>
      <c r="H342" s="6" t="n">
        <v>0.75</v>
      </c>
    </row>
    <row r="343" customFormat="false" ht="15.75" hidden="false" customHeight="false" outlineLevel="0" collapsed="false">
      <c r="A343" s="3" t="n">
        <v>125</v>
      </c>
      <c r="B343" s="3" t="n">
        <v>3465</v>
      </c>
      <c r="C343" s="2" t="s">
        <v>121</v>
      </c>
      <c r="D343" s="3" t="n">
        <v>90</v>
      </c>
      <c r="E343" s="4" t="n">
        <v>44904.6666666667</v>
      </c>
      <c r="G343" s="5" t="n">
        <v>44816</v>
      </c>
      <c r="H343" s="6" t="n">
        <v>0.666666666666667</v>
      </c>
    </row>
    <row r="344" customFormat="false" ht="15.75" hidden="false" customHeight="false" outlineLevel="0" collapsed="false">
      <c r="A344" s="3" t="n">
        <v>125</v>
      </c>
      <c r="B344" s="3" t="n">
        <v>3465</v>
      </c>
      <c r="C344" s="2" t="s">
        <v>121</v>
      </c>
      <c r="D344" s="3" t="n">
        <v>90</v>
      </c>
      <c r="E344" s="1" t="s">
        <v>135</v>
      </c>
      <c r="G344" s="5" t="n">
        <v>44820</v>
      </c>
      <c r="H344" s="6" t="n">
        <v>0.625</v>
      </c>
    </row>
    <row r="345" customFormat="false" ht="15.75" hidden="false" customHeight="false" outlineLevel="0" collapsed="false">
      <c r="A345" s="3" t="n">
        <v>125</v>
      </c>
      <c r="B345" s="3" t="n">
        <v>3465</v>
      </c>
      <c r="C345" s="2" t="s">
        <v>121</v>
      </c>
      <c r="D345" s="3" t="n">
        <v>90</v>
      </c>
      <c r="E345" s="1" t="s">
        <v>11</v>
      </c>
      <c r="G345" s="5" t="n">
        <v>44826</v>
      </c>
      <c r="H345" s="6" t="n">
        <v>0.708333333333333</v>
      </c>
    </row>
    <row r="346" customFormat="false" ht="15.75" hidden="false" customHeight="false" outlineLevel="0" collapsed="false">
      <c r="A346" s="3" t="n">
        <v>125</v>
      </c>
      <c r="B346" s="3" t="n">
        <v>3465</v>
      </c>
      <c r="C346" s="2" t="s">
        <v>121</v>
      </c>
      <c r="D346" s="3" t="n">
        <v>190</v>
      </c>
      <c r="E346" s="1" t="s">
        <v>113</v>
      </c>
      <c r="G346" s="5" t="n">
        <v>44827</v>
      </c>
      <c r="H346" s="6" t="n">
        <v>0.958333333333333</v>
      </c>
    </row>
    <row r="347" customFormat="false" ht="15.75" hidden="false" customHeight="false" outlineLevel="0" collapsed="false">
      <c r="A347" s="3" t="n">
        <v>125</v>
      </c>
      <c r="B347" s="3" t="n">
        <v>3465</v>
      </c>
      <c r="C347" s="2" t="s">
        <v>121</v>
      </c>
      <c r="D347" s="3" t="n">
        <v>120</v>
      </c>
      <c r="E347" s="1" t="s">
        <v>44</v>
      </c>
      <c r="G347" s="5" t="n">
        <v>44829</v>
      </c>
      <c r="H347" s="6" t="n">
        <v>0.708333333333333</v>
      </c>
    </row>
    <row r="348" customFormat="false" ht="15.75" hidden="false" customHeight="false" outlineLevel="0" collapsed="false">
      <c r="A348" s="3" t="n">
        <v>125</v>
      </c>
      <c r="B348" s="3" t="n">
        <v>3465</v>
      </c>
      <c r="C348" s="2" t="s">
        <v>121</v>
      </c>
      <c r="D348" s="3" t="n">
        <v>120</v>
      </c>
      <c r="E348" s="1" t="s">
        <v>29</v>
      </c>
      <c r="G348" s="5" t="n">
        <v>44832</v>
      </c>
      <c r="H348" s="6" t="n">
        <v>0.708333333333333</v>
      </c>
    </row>
    <row r="349" customFormat="false" ht="15.75" hidden="false" customHeight="false" outlineLevel="0" collapsed="false">
      <c r="A349" s="3" t="n">
        <v>125</v>
      </c>
      <c r="B349" s="3" t="n">
        <v>3465</v>
      </c>
      <c r="C349" s="2" t="s">
        <v>121</v>
      </c>
      <c r="D349" s="3" t="n">
        <v>100</v>
      </c>
      <c r="E349" s="1" t="s">
        <v>49</v>
      </c>
      <c r="G349" s="5" t="n">
        <v>44834</v>
      </c>
      <c r="H349" s="6" t="n">
        <v>0.875</v>
      </c>
    </row>
    <row r="350" customFormat="false" ht="15.75" hidden="false" customHeight="false" outlineLevel="0" collapsed="false">
      <c r="A350" s="3" t="n">
        <v>125</v>
      </c>
      <c r="B350" s="3" t="n">
        <v>3465</v>
      </c>
      <c r="C350" s="2" t="s">
        <v>121</v>
      </c>
      <c r="D350" s="3" t="n">
        <v>120</v>
      </c>
      <c r="E350" s="1" t="s">
        <v>26</v>
      </c>
      <c r="G350" s="5" t="n">
        <v>44834</v>
      </c>
      <c r="H350" s="6" t="n">
        <v>0.958333333333333</v>
      </c>
    </row>
  </sheetData>
  <autoFilter ref="A1:H35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62"/>
  </cols>
  <sheetData>
    <row r="1" customFormat="false" ht="15.75" hidden="false" customHeight="false" outlineLevel="0" collapsed="false">
      <c r="A1" s="15" t="s">
        <v>186</v>
      </c>
      <c r="B1" s="15" t="s">
        <v>187</v>
      </c>
    </row>
    <row r="2" customFormat="false" ht="15.75" hidden="false" customHeight="false" outlineLevel="0" collapsed="false">
      <c r="A2" s="8" t="s">
        <v>188</v>
      </c>
      <c r="B2" s="9" t="n">
        <f aca="false">MAX(UserDepositCountAndSum!B$2:B1001)</f>
        <v>31</v>
      </c>
    </row>
    <row r="3" customFormat="false" ht="15.75" hidden="false" customHeight="false" outlineLevel="0" collapsed="false">
      <c r="A3" s="8" t="s">
        <v>139</v>
      </c>
      <c r="B3" s="9" t="n">
        <f aca="false">COUNTIF(UserDepositCountAndSum!B$2:B1001,B2)</f>
        <v>1</v>
      </c>
    </row>
    <row r="4" customFormat="false" ht="15.75" hidden="false" customHeight="false" outlineLevel="0" collapsed="false">
      <c r="A4" s="8" t="s">
        <v>189</v>
      </c>
      <c r="B4" s="9" t="n">
        <f aca="false">IFERROR(__xludf.dummyfunction("CHOOSECOLS(FILTER(UserDepositCountAndSum!A$2:B1001,UserDepositCountAndSum!B$2:B1001=B2),1)"),1234)</f>
        <v>1234</v>
      </c>
    </row>
    <row r="5" customFormat="false" ht="15.75" hidden="false" customHeight="false" outlineLevel="0" collapsed="false">
      <c r="A5" s="15" t="s">
        <v>144</v>
      </c>
      <c r="B5" s="15" t="s">
        <v>144</v>
      </c>
    </row>
    <row r="6" customFormat="false" ht="15.75" hidden="false" customHeight="false" outlineLevel="0" collapsed="false">
      <c r="A6" s="8" t="s">
        <v>190</v>
      </c>
      <c r="B6" s="9" t="n">
        <f aca="false">MIN(UserDepositCountAndSum!B$2:B1001)</f>
        <v>4</v>
      </c>
    </row>
    <row r="7" customFormat="false" ht="15.75" hidden="false" customHeight="false" outlineLevel="0" collapsed="false">
      <c r="A7" s="8" t="s">
        <v>139</v>
      </c>
      <c r="B7" s="9" t="n">
        <f aca="false">COUNTIF(UserDepositCountAndSum!B$2:B1001,B6)</f>
        <v>8</v>
      </c>
    </row>
    <row r="8" customFormat="false" ht="15.75" hidden="false" customHeight="false" outlineLevel="0" collapsed="false">
      <c r="A8" s="8" t="s">
        <v>191</v>
      </c>
      <c r="B8" s="9" t="n">
        <f aca="false">IFERROR(__xludf.dummyfunction("CHOOSECOLS(Filter(UserDepositCountAndSum!A$2:B1001,UserDepositCountAndSum!B$2:B1001=B6), 1)"),2347)</f>
        <v>2347</v>
      </c>
    </row>
    <row r="9" customFormat="false" ht="13.8" hidden="false" customHeight="false" outlineLevel="0" collapsed="false">
      <c r="A9" s="15" t="s">
        <v>186</v>
      </c>
      <c r="B9" s="9" t="n">
        <f aca="false">IFERROR(__xludf.dummyfunction("""COMPUTED_VALUE"""),2348)</f>
        <v>2348</v>
      </c>
    </row>
    <row r="10" customFormat="false" ht="13.8" hidden="false" customHeight="false" outlineLevel="0" collapsed="false">
      <c r="A10" s="15" t="s">
        <v>186</v>
      </c>
      <c r="B10" s="9" t="n">
        <f aca="false">IFERROR(__xludf.dummyfunction("""COMPUTED_VALUE"""),2349)</f>
        <v>2349</v>
      </c>
    </row>
    <row r="11" customFormat="false" ht="13.8" hidden="false" customHeight="false" outlineLevel="0" collapsed="false">
      <c r="A11" s="15" t="s">
        <v>186</v>
      </c>
      <c r="B11" s="9" t="n">
        <f aca="false">IFERROR(__xludf.dummyfunction("""COMPUTED_VALUE"""),2350)</f>
        <v>2350</v>
      </c>
    </row>
    <row r="12" customFormat="false" ht="13.8" hidden="false" customHeight="false" outlineLevel="0" collapsed="false">
      <c r="A12" s="15" t="s">
        <v>186</v>
      </c>
      <c r="B12" s="9" t="n">
        <f aca="false">IFERROR(__xludf.dummyfunction("""COMPUTED_VALUE"""),2351)</f>
        <v>2351</v>
      </c>
    </row>
    <row r="13" customFormat="false" ht="13.8" hidden="false" customHeight="false" outlineLevel="0" collapsed="false">
      <c r="A13" s="15" t="s">
        <v>186</v>
      </c>
      <c r="B13" s="9" t="n">
        <f aca="false">IFERROR(__xludf.dummyfunction("""COMPUTED_VALUE"""),2352)</f>
        <v>2352</v>
      </c>
    </row>
    <row r="14" customFormat="false" ht="13.8" hidden="false" customHeight="false" outlineLevel="0" collapsed="false">
      <c r="A14" s="15" t="s">
        <v>186</v>
      </c>
      <c r="B14" s="9" t="n">
        <f aca="false">IFERROR(__xludf.dummyfunction("""COMPUTED_VALUE"""),2353)</f>
        <v>2353</v>
      </c>
    </row>
    <row r="15" customFormat="false" ht="13.8" hidden="false" customHeight="false" outlineLevel="0" collapsed="false">
      <c r="A15" s="15" t="s">
        <v>186</v>
      </c>
      <c r="B15" s="9" t="n">
        <f aca="false">IFERROR(__xludf.dummyfunction("""COMPUTED_VALUE"""),2354)</f>
        <v>2354</v>
      </c>
    </row>
    <row r="16" customFormat="false" ht="15.75" hidden="false" customHeight="false" outlineLevel="0" collapsed="false">
      <c r="A16" s="15" t="s">
        <v>144</v>
      </c>
      <c r="B16" s="15" t="s">
        <v>144</v>
      </c>
    </row>
    <row r="17" customFormat="false" ht="15.75" hidden="false" customHeight="false" outlineLevel="0" collapsed="false">
      <c r="A17" s="8" t="s">
        <v>192</v>
      </c>
      <c r="B17" s="19" t="n">
        <f aca="false">AVERAGE(UserDepositCountAndSum!B$2:B1001)</f>
        <v>8.725</v>
      </c>
    </row>
    <row r="18" customFormat="false" ht="15.75" hidden="false" customHeight="false" outlineLevel="0" collapsed="false">
      <c r="A18" s="8" t="s">
        <v>193</v>
      </c>
      <c r="B18" s="9" t="n">
        <f aca="false">COUNTIF(UserDepositCountAndSum!B$2:B1001,"&gt;"&amp;B$17)</f>
        <v>27</v>
      </c>
    </row>
    <row r="19" customFormat="false" ht="15.75" hidden="false" customHeight="false" outlineLevel="0" collapsed="false">
      <c r="A19" s="8" t="s">
        <v>194</v>
      </c>
      <c r="B19" s="9" t="n">
        <f aca="false">COUNTIF(UserDepositCountAndSum!B$2:B1001,"&lt;"&amp;B$17)</f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7.25"/>
  </cols>
  <sheetData>
    <row r="1" customFormat="false" ht="13.8" hidden="false" customHeight="false" outlineLevel="0" collapsed="false">
      <c r="A1" s="8" t="s">
        <v>195</v>
      </c>
      <c r="B1" s="15" t="s">
        <v>187</v>
      </c>
    </row>
    <row r="2" customFormat="false" ht="15.75" hidden="false" customHeight="false" outlineLevel="0" collapsed="false">
      <c r="A2" s="8" t="s">
        <v>196</v>
      </c>
      <c r="B2" s="9" t="n">
        <f aca="false">MAX(UserDepositCountAndSum!C$2:C1001)</f>
        <v>22758</v>
      </c>
    </row>
    <row r="3" customFormat="false" ht="15.75" hidden="false" customHeight="false" outlineLevel="0" collapsed="false">
      <c r="A3" s="8" t="s">
        <v>139</v>
      </c>
      <c r="B3" s="9" t="n">
        <f aca="false">COUNTIF(UserDepositCountAndSum!C$2:C1001, B2)</f>
        <v>1</v>
      </c>
    </row>
    <row r="4" customFormat="false" ht="15.75" hidden="false" customHeight="false" outlineLevel="0" collapsed="false">
      <c r="A4" s="8" t="s">
        <v>197</v>
      </c>
      <c r="B4" s="9" t="n">
        <f aca="false">IFERROR(__xludf.dummyfunction("CHOOSECOLS(FILTER(UserDepositCountAndSum!A$2:C1001,UserDepositCountAndSum!C$2:C1001=B2),1)"),1234)</f>
        <v>1234</v>
      </c>
    </row>
    <row r="5" customFormat="false" ht="15.75" hidden="false" customHeight="false" outlineLevel="0" collapsed="false">
      <c r="A5" s="15" t="s">
        <v>144</v>
      </c>
      <c r="B5" s="15" t="s">
        <v>144</v>
      </c>
    </row>
    <row r="6" customFormat="false" ht="15.75" hidden="false" customHeight="false" outlineLevel="0" collapsed="false">
      <c r="A6" s="8" t="s">
        <v>198</v>
      </c>
      <c r="B6" s="9" t="n">
        <f aca="false">MIN(UserDepositCountAndSum!C$2:C1001)</f>
        <v>120</v>
      </c>
    </row>
    <row r="7" customFormat="false" ht="15.75" hidden="false" customHeight="false" outlineLevel="0" collapsed="false">
      <c r="A7" s="8" t="s">
        <v>139</v>
      </c>
      <c r="B7" s="9" t="n">
        <f aca="false">COUNTIF(UserDepositCountAndSum!C$2:C1001,B6)</f>
        <v>1</v>
      </c>
    </row>
    <row r="8" customFormat="false" ht="15.75" hidden="false" customHeight="false" outlineLevel="0" collapsed="false">
      <c r="A8" s="8" t="s">
        <v>199</v>
      </c>
      <c r="B8" s="9" t="n">
        <f aca="false">IFERROR(__xludf.dummyfunction("CHOOSECOLS(Filter(UserDepositCountAndSum!A$2:C1001,UserDepositCountAndSum!C$2:C1001=B6), 1)"),2348)</f>
        <v>2348</v>
      </c>
    </row>
    <row r="9" customFormat="false" ht="15.75" hidden="false" customHeight="false" outlineLevel="0" collapsed="false">
      <c r="A9" s="15" t="s">
        <v>144</v>
      </c>
      <c r="B9" s="15" t="s">
        <v>144</v>
      </c>
    </row>
    <row r="10" customFormat="false" ht="15.75" hidden="false" customHeight="false" outlineLevel="0" collapsed="false">
      <c r="A10" s="8" t="s">
        <v>200</v>
      </c>
      <c r="B10" s="19" t="n">
        <f aca="false">AVERAGE(UserDepositCountAndSum!C$2:C1001)</f>
        <v>1473.6</v>
      </c>
    </row>
    <row r="11" customFormat="false" ht="15.75" hidden="false" customHeight="false" outlineLevel="0" collapsed="false">
      <c r="A11" s="8" t="s">
        <v>193</v>
      </c>
      <c r="B11" s="9" t="n">
        <f aca="false">COUNTIF(UserDepositCountAndSum!C$2:C1001,"&gt;"&amp;B$10)</f>
        <v>7</v>
      </c>
    </row>
    <row r="12" customFormat="false" ht="15.75" hidden="false" customHeight="false" outlineLevel="0" collapsed="false">
      <c r="A12" s="8" t="s">
        <v>194</v>
      </c>
      <c r="B12" s="9" t="n">
        <f aca="false">COUNTIF(UserDepositCountAndSum!C$2:C1001,"&lt;"&amp;B$10)</f>
        <v>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63"/>
  </cols>
  <sheetData>
    <row r="1" customFormat="false" ht="15.75" hidden="false" customHeight="false" outlineLevel="0" collapsed="false">
      <c r="A1" s="15" t="s">
        <v>201</v>
      </c>
      <c r="B1" s="8" t="s">
        <v>139</v>
      </c>
    </row>
    <row r="2" customFormat="false" ht="15.75" hidden="false" customHeight="false" outlineLevel="0" collapsed="false">
      <c r="A2" s="8" t="s">
        <v>202</v>
      </c>
      <c r="B2" s="9" t="n">
        <f aca="false">COUNTIFS(UserDepositCountAndSum!C$2:C1000,"&gt;"&amp;userDepositAmount!B$10,UserDepositCountAndSum!B$2:B1000,"&lt;"&amp;userCountOfDeposits!B$17)</f>
        <v>0</v>
      </c>
    </row>
    <row r="3" customFormat="false" ht="15.75" hidden="false" customHeight="false" outlineLevel="0" collapsed="false">
      <c r="A3" s="8" t="s">
        <v>203</v>
      </c>
      <c r="B3" s="9" t="n">
        <f aca="false">COUNTIFS(UserDepositCountAndSum!C$2:C1000,"&gt;"&amp;userDepositAmount!B$10,UserDepositCountAndSum!B$2:B1000,"&gt;"&amp;userCountOfDeposits!B$17)</f>
        <v>7</v>
      </c>
    </row>
    <row r="4" customFormat="false" ht="15.75" hidden="false" customHeight="false" outlineLevel="0" collapsed="false">
      <c r="A4" s="15" t="s">
        <v>144</v>
      </c>
      <c r="B4" s="15" t="s">
        <v>144</v>
      </c>
    </row>
    <row r="5" customFormat="false" ht="15.75" hidden="false" customHeight="false" outlineLevel="0" collapsed="false">
      <c r="A5" s="8" t="s">
        <v>204</v>
      </c>
      <c r="B5" s="9" t="n">
        <f aca="false">COUNTIFS(UserDepositCountAndSum!C$2:C1000,"&lt;"&amp;userDepositAmount!B$10,UserDepositCountAndSum!B$2:B1000,"&lt;"&amp;userCountOfDeposits!B$17)</f>
        <v>13</v>
      </c>
    </row>
    <row r="6" customFormat="false" ht="15.75" hidden="false" customHeight="false" outlineLevel="0" collapsed="false">
      <c r="A6" s="8" t="s">
        <v>205</v>
      </c>
      <c r="B6" s="9" t="n">
        <f aca="false">COUNTIFS(UserDepositCountAndSum!C$2:C1000,"&lt;"&amp;userDepositAmount!B$10,UserDepositCountAndSum!B$2:B1000,"&gt;"&amp;userCountOfDeposits!B$17)</f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6.87"/>
  </cols>
  <sheetData>
    <row r="1" customFormat="false" ht="15.75" hidden="false" customHeight="false" outlineLevel="0" collapsed="false">
      <c r="A1" s="3" t="s">
        <v>206</v>
      </c>
      <c r="B1" s="3" t="s">
        <v>137</v>
      </c>
      <c r="C1" s="3" t="s">
        <v>178</v>
      </c>
      <c r="D1" s="3" t="s">
        <v>139</v>
      </c>
    </row>
    <row r="2" customFormat="false" ht="15.75" hidden="false" customHeight="false" outlineLevel="0" collapsed="false">
      <c r="A2" s="3" t="n">
        <v>123</v>
      </c>
      <c r="B2" s="7" t="n">
        <f aca="false">COUNTIFS(GivenData!C$2:C1000, "Sweden", GivenData!A$2:A1000, $A2)</f>
        <v>150</v>
      </c>
      <c r="C2" s="7" t="n">
        <f aca="false">SUMIFS(GivenData!D$2:D1000,GivenData!C$2:C1000, "Sweden", GivenData!A$2:A1000, $A2)</f>
        <v>37709</v>
      </c>
      <c r="D2" s="7" t="n">
        <f aca="false">IFERROR(__xludf.dummyfunction("COUNTUNIQUE(FILTER(GivenData!B$2:B1000,(GivenData!C$2:C1000 = ""Sweden"")*(GivenData!A$2:A1000 = $A2)))"),13)</f>
        <v>13</v>
      </c>
    </row>
    <row r="3" customFormat="false" ht="15.75" hidden="false" customHeight="false" outlineLevel="0" collapsed="false">
      <c r="A3" s="3" t="n">
        <v>124</v>
      </c>
      <c r="B3" s="7" t="n">
        <f aca="false">COUNTIFS(GivenData!C$2:C1000, "Sweden", GivenData!A$2:A1000, $A3)</f>
        <v>39</v>
      </c>
      <c r="C3" s="7" t="n">
        <f aca="false">SUMIFS(GivenData!D$2:D1000,GivenData!C$2:C1000, "Sweden", GivenData!A$2:A1000, $A3)</f>
        <v>5200</v>
      </c>
      <c r="D3" s="7" t="n">
        <f aca="false">IFERROR(__xludf.dummyfunction("COUNTUNIQUE(FILTER(GivenData!B$2:B1000,(GivenData!C$2:C1000 = ""Sweden"")*(GivenData!A$2:A1000 = $A3)))"),4)</f>
        <v>4</v>
      </c>
    </row>
    <row r="4" customFormat="false" ht="15.75" hidden="false" customHeight="false" outlineLevel="0" collapsed="false">
      <c r="A4" s="3" t="n">
        <v>125</v>
      </c>
      <c r="B4" s="7" t="n">
        <f aca="false">COUNTIFS(GivenData!C$2:C1000, "Sweden", GivenData!A$2:A1000, $A4)</f>
        <v>30</v>
      </c>
      <c r="C4" s="7" t="n">
        <f aca="false">SUMIFS(GivenData!D$2:D1000,GivenData!C$2:C1000, "Sweden", GivenData!A$2:A1000, $A4)</f>
        <v>4250</v>
      </c>
      <c r="D4" s="7" t="n">
        <f aca="false">IFERROR(__xludf.dummyfunction("COUNTUNIQUE(FILTER(GivenData!B$2:B1000,(GivenData!C$2:C1000 = ""Sweden"")*(GivenData!A$2:A1000 = $A4)))"),3)</f>
        <v>3</v>
      </c>
    </row>
    <row r="5" customFormat="false" ht="15.75" hidden="false" customHeight="false" outlineLevel="0" collapsed="false">
      <c r="A5" s="3" t="s">
        <v>207</v>
      </c>
      <c r="B5" s="3" t="n">
        <f aca="false">SUM(B$2:B$4)</f>
        <v>219</v>
      </c>
      <c r="C5" s="3" t="n">
        <f aca="false">SUM(C$2:C$4)</f>
        <v>47159</v>
      </c>
      <c r="D5" s="3" t="n">
        <f aca="false">SUM(D$2:D$4)</f>
        <v>20</v>
      </c>
    </row>
    <row r="7" customFormat="false" ht="15.75" hidden="false" customHeight="false" outlineLevel="0" collapsed="false">
      <c r="A7" s="3"/>
      <c r="B7" s="3"/>
    </row>
    <row r="8" customFormat="false" ht="15.75" hidden="false" customHeight="false" outlineLevel="0" collapsed="false">
      <c r="A8" s="3"/>
      <c r="B8" s="7"/>
    </row>
    <row r="9" customFormat="false" ht="15.75" hidden="false" customHeight="false" outlineLevel="0" collapsed="false">
      <c r="A9" s="3"/>
      <c r="B9" s="7"/>
    </row>
    <row r="10" customFormat="false" ht="15.75" hidden="false" customHeight="false" outlineLevel="0" collapsed="false">
      <c r="A10" s="3"/>
      <c r="B10" s="7"/>
    </row>
    <row r="11" customFormat="false" ht="15.75" hidden="false" customHeight="false" outlineLevel="0" collapsed="false">
      <c r="A11" s="3"/>
      <c r="B11" s="3"/>
    </row>
    <row r="13" customFormat="false" ht="15.75" hidden="false" customHeight="false" outlineLevel="0" collapsed="false">
      <c r="A13" s="3"/>
      <c r="B13" s="3"/>
    </row>
    <row r="14" customFormat="false" ht="15.75" hidden="false" customHeight="false" outlineLevel="0" collapsed="false">
      <c r="A14" s="3"/>
      <c r="B14" s="3"/>
    </row>
    <row r="15" customFormat="false" ht="15.75" hidden="false" customHeight="false" outlineLevel="0" collapsed="false">
      <c r="A15" s="3"/>
      <c r="B15" s="3"/>
    </row>
    <row r="16" customFormat="false" ht="15.75" hidden="false" customHeight="false" outlineLevel="0" collapsed="false">
      <c r="A16" s="3"/>
      <c r="B16" s="3"/>
    </row>
    <row r="17" customFormat="false" ht="15.75" hidden="false" customHeight="false" outlineLevel="0" collapsed="false">
      <c r="A17" s="3"/>
      <c r="B1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6.87"/>
  </cols>
  <sheetData>
    <row r="1" customFormat="false" ht="15.75" hidden="false" customHeight="false" outlineLevel="0" collapsed="false">
      <c r="A1" s="3" t="s">
        <v>208</v>
      </c>
      <c r="B1" s="3" t="s">
        <v>137</v>
      </c>
      <c r="C1" s="3" t="s">
        <v>178</v>
      </c>
      <c r="D1" s="3" t="s">
        <v>139</v>
      </c>
    </row>
    <row r="2" customFormat="false" ht="15.75" hidden="false" customHeight="false" outlineLevel="0" collapsed="false">
      <c r="A2" s="3" t="n">
        <v>123</v>
      </c>
      <c r="B2" s="7" t="n">
        <f aca="false">COUNTIFS(GivenData!C$2:C1000, "Estonia", GivenData!A$2:A1000, $A2)</f>
        <v>14</v>
      </c>
      <c r="C2" s="7" t="n">
        <f aca="false">SUMIFS(GivenData!D$2:D1000,GivenData!C$2:C1000, "Estonia", GivenData!A$2:A1000, $A2)</f>
        <v>660</v>
      </c>
      <c r="D2" s="7" t="n">
        <f aca="false">IFERROR(__xludf.dummyfunction("COUNTUNIQUE(FILTER(GivenData!B$2:B1000,(GivenData!C$2:C1000 = ""Estonia"")*(GivenData!A$2:A1000 = $A2)))"),3)</f>
        <v>3</v>
      </c>
    </row>
    <row r="3" customFormat="false" ht="15.75" hidden="false" customHeight="false" outlineLevel="0" collapsed="false">
      <c r="A3" s="3" t="n">
        <v>124</v>
      </c>
      <c r="B3" s="7" t="n">
        <f aca="false">COUNTIFS(GivenData!C$2:C1000, "Estonia", GivenData!A$2:A1000, $A3)</f>
        <v>28</v>
      </c>
      <c r="C3" s="7" t="n">
        <f aca="false">SUMIFS(GivenData!D$2:D1000,GivenData!C$2:C1000, "Estonia", GivenData!A$2:A1000, $A3)</f>
        <v>1305</v>
      </c>
      <c r="D3" s="7" t="n">
        <f aca="false">IFERROR(__xludf.dummyfunction("COUNTUNIQUE(FILTER(GivenData!B$2:B1000,(GivenData!C$2:C1000 = ""Estonia"")*(GivenData!A$2:A1000 = $A3)))"),7)</f>
        <v>7</v>
      </c>
    </row>
    <row r="4" customFormat="false" ht="15.75" hidden="false" customHeight="false" outlineLevel="0" collapsed="false">
      <c r="A4" s="3" t="s">
        <v>207</v>
      </c>
      <c r="B4" s="3" t="n">
        <f aca="false">SUM(B$2:B$3)</f>
        <v>42</v>
      </c>
      <c r="C4" s="3" t="n">
        <f aca="false">SUM(C$2:C$3)</f>
        <v>1965</v>
      </c>
      <c r="D4" s="3" t="n">
        <f aca="false">SUM(D$2:D$3)</f>
        <v>10</v>
      </c>
    </row>
    <row r="5" customFormat="false" ht="15.75" hidden="false" customHeight="false" outlineLevel="0" collapsed="false">
      <c r="A5" s="3"/>
      <c r="B5" s="7"/>
      <c r="C5" s="7"/>
      <c r="D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6.87"/>
  </cols>
  <sheetData>
    <row r="1" customFormat="false" ht="15.75" hidden="false" customHeight="false" outlineLevel="0" collapsed="false">
      <c r="A1" s="3" t="s">
        <v>209</v>
      </c>
      <c r="B1" s="3" t="s">
        <v>137</v>
      </c>
      <c r="C1" s="3" t="s">
        <v>178</v>
      </c>
      <c r="D1" s="3" t="s">
        <v>139</v>
      </c>
    </row>
    <row r="2" customFormat="false" ht="15.75" hidden="false" customHeight="false" outlineLevel="0" collapsed="false">
      <c r="A2" s="3" t="n">
        <v>123</v>
      </c>
      <c r="B2" s="7" t="n">
        <f aca="false">COUNTIFS(GivenData!C$2:C1000, "Finland", GivenData!A$2:A1000, $A2)</f>
        <v>42</v>
      </c>
      <c r="C2" s="7" t="n">
        <f aca="false">SUMIFS(GivenData!D$2:D1000,GivenData!C$2:C1000, "Finland", GivenData!A$2:A1000, $A2)</f>
        <v>4860</v>
      </c>
      <c r="D2" s="7" t="n">
        <f aca="false">IFERROR(__xludf.dummyfunction("COUNTUNIQUE(FILTER(GivenData!B$2:B1000,(GivenData!C$2:C1000 = ""Finland"")*(GivenData!A$2:A1000 = $A2)))"),5)</f>
        <v>5</v>
      </c>
    </row>
    <row r="3" customFormat="false" ht="15.75" hidden="false" customHeight="false" outlineLevel="0" collapsed="false">
      <c r="A3" s="3" t="n">
        <v>125</v>
      </c>
      <c r="B3" s="7" t="n">
        <f aca="false">COUNTIFS(GivenData!C$2:C1000, "Finland", GivenData!A$2:A1000, $A3)</f>
        <v>46</v>
      </c>
      <c r="C3" s="7" t="n">
        <f aca="false">SUMIFS(GivenData!D$2:D1000,GivenData!C$2:C1000, "Finland", GivenData!A$2:A1000, $A3)</f>
        <v>4960</v>
      </c>
      <c r="D3" s="7" t="n">
        <f aca="false">IFERROR(__xludf.dummyfunction("COUNTUNIQUE(FILTER(GivenData!B$2:B1000,(GivenData!C$2:C1000 = ""Finland"")*(GivenData!A$2:A1000 = $A3)))"),5)</f>
        <v>5</v>
      </c>
    </row>
    <row r="4" customFormat="false" ht="15.75" hidden="false" customHeight="false" outlineLevel="0" collapsed="false">
      <c r="A4" s="3" t="s">
        <v>207</v>
      </c>
      <c r="B4" s="3" t="n">
        <f aca="false">SUM(B$2:B$3)</f>
        <v>88</v>
      </c>
      <c r="C4" s="3" t="n">
        <f aca="false">SUM(C$2:C$3)</f>
        <v>9820</v>
      </c>
      <c r="D4" s="3" t="n">
        <f aca="false">SUM(D$2:D$3)</f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6.87"/>
  </cols>
  <sheetData>
    <row r="1" customFormat="false" ht="15.75" hidden="false" customHeight="false" outlineLevel="0" collapsed="false">
      <c r="A1" s="3" t="s">
        <v>210</v>
      </c>
      <c r="B1" s="3" t="s">
        <v>211</v>
      </c>
      <c r="C1" s="3" t="s">
        <v>178</v>
      </c>
      <c r="D1" s="8" t="s">
        <v>139</v>
      </c>
    </row>
    <row r="2" customFormat="false" ht="15.75" hidden="false" customHeight="false" outlineLevel="0" collapsed="false">
      <c r="A2" s="3" t="n">
        <v>123</v>
      </c>
      <c r="B2" s="3" t="n">
        <f aca="false">COUNTIF(GivenData!A$2:A999, $A2)</f>
        <v>206</v>
      </c>
      <c r="C2" s="7" t="n">
        <f aca="false">SUMIFS(GivenData!D$2:D999, GivenData!A$2:A999, $A2)</f>
        <v>43229</v>
      </c>
      <c r="D2" s="7" t="n">
        <f aca="false">IFERROR(__xludf.dummyfunction("COUNTUNIQUE(FILTER(GivenData!B$2:B999,GivenData!A$2:A999 = $A2))"),21)</f>
        <v>21</v>
      </c>
    </row>
    <row r="3" customFormat="false" ht="15.75" hidden="false" customHeight="false" outlineLevel="0" collapsed="false">
      <c r="A3" s="3" t="n">
        <v>124</v>
      </c>
      <c r="B3" s="3" t="n">
        <f aca="false">COUNTIF(GivenData!A$2:A999, $A3)</f>
        <v>67</v>
      </c>
      <c r="C3" s="7" t="n">
        <f aca="false">SUMIFS(GivenData!D$2:D999, GivenData!A$2:A999, $A3)</f>
        <v>6505</v>
      </c>
      <c r="D3" s="7" t="n">
        <f aca="false">IFERROR(__xludf.dummyfunction("COUNTUNIQUE(FILTER(GivenData!B$2:B999,GivenData!A$2:A999 = $A3))"),11)</f>
        <v>11</v>
      </c>
    </row>
    <row r="4" customFormat="false" ht="15.75" hidden="false" customHeight="false" outlineLevel="0" collapsed="false">
      <c r="A4" s="3" t="n">
        <v>125</v>
      </c>
      <c r="B4" s="3" t="n">
        <f aca="false">COUNTIF(GivenData!A$2:A999, $A4)</f>
        <v>76</v>
      </c>
      <c r="C4" s="7" t="n">
        <f aca="false">SUMIFS(GivenData!D$2:D999, GivenData!A$2:A999, $A4)</f>
        <v>9210</v>
      </c>
      <c r="D4" s="7" t="n">
        <f aca="false">IFERROR(__xludf.dummyfunction("COUNTUNIQUE(FILTER(GivenData!B$2:B999,GivenData!A$2:A999 = $A4))"),8)</f>
        <v>8</v>
      </c>
    </row>
    <row r="6" customFormat="false" ht="15.75" hidden="false" customHeight="false" outlineLevel="0" collapsed="false">
      <c r="A6" s="2"/>
      <c r="B6" s="2"/>
    </row>
    <row r="7" customFormat="false" ht="15.75" hidden="false" customHeight="false" outlineLevel="0" collapsed="false">
      <c r="A7" s="3"/>
      <c r="B7" s="3"/>
    </row>
    <row r="8" customFormat="false" ht="15.75" hidden="false" customHeight="false" outlineLevel="0" collapsed="false">
      <c r="A8" s="3"/>
      <c r="B8" s="3"/>
    </row>
    <row r="9" customFormat="false" ht="15.75" hidden="false" customHeight="false" outlineLevel="0" collapsed="false">
      <c r="A9" s="3"/>
      <c r="B9" s="3"/>
    </row>
    <row r="10" customFormat="false" ht="15.75" hidden="false" customHeight="false" outlineLevel="0" collapsed="false">
      <c r="A10" s="3"/>
      <c r="B10" s="3"/>
    </row>
    <row r="12" customFormat="false" ht="15.75" hidden="false" customHeight="false" outlineLevel="0" collapsed="false">
      <c r="A12" s="15"/>
      <c r="B12" s="15"/>
    </row>
    <row r="13" customFormat="false" ht="15.75" hidden="false" customHeight="false" outlineLevel="0" collapsed="false">
      <c r="A13" s="3"/>
    </row>
    <row r="14" customFormat="false" ht="15.75" hidden="false" customHeight="false" outlineLevel="0" collapsed="false">
      <c r="A14" s="3"/>
      <c r="B14" s="3"/>
    </row>
    <row r="15" customFormat="false" ht="15.75" hidden="false" customHeight="false" outlineLevel="0" collapsed="false">
      <c r="A15" s="3"/>
      <c r="B15" s="3"/>
    </row>
    <row r="16" customFormat="false" ht="15.75" hidden="false" customHeight="false" outlineLevel="0" collapsed="false">
      <c r="A16" s="3"/>
      <c r="B1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5"/>
    <col collapsed="false" customWidth="true" hidden="false" outlineLevel="0" max="3" min="3" style="0" width="21.37"/>
    <col collapsed="false" customWidth="true" hidden="false" outlineLevel="0" max="5" min="5" style="0" width="15.63"/>
  </cols>
  <sheetData>
    <row r="1" customFormat="false" ht="15.75" hidden="false" customHeight="false" outlineLevel="0" collapsed="false">
      <c r="A1" s="1" t="s">
        <v>136</v>
      </c>
      <c r="B1" s="1" t="s">
        <v>137</v>
      </c>
      <c r="C1" s="8" t="s">
        <v>138</v>
      </c>
      <c r="D1" s="8" t="s">
        <v>139</v>
      </c>
      <c r="E1" s="1"/>
    </row>
    <row r="2" customFormat="false" ht="15.75" hidden="false" customHeight="false" outlineLevel="0" collapsed="false">
      <c r="A2" s="5" t="n">
        <v>44805</v>
      </c>
      <c r="B2" s="1" t="n">
        <f aca="false">COUNTIF(GivenData!G$2:G1002,A2)</f>
        <v>12</v>
      </c>
      <c r="C2" s="9" t="n">
        <f aca="false">SUMIF(GivenData!G$2:G1002,A2,GivenData!D$2:D1002)</f>
        <v>1610</v>
      </c>
      <c r="D2" s="9" t="n">
        <f aca="false">SUMPRODUCT((GivenData!G$2:G1002=A2)/COUNTIFS(GivenData!G$2:G1002,GivenData!G$2:G1002&amp;"",GivenData!B$2:B1002,GivenData!B$2:B1002&amp;""))</f>
        <v>12</v>
      </c>
      <c r="E2" s="1"/>
      <c r="F2" s="5"/>
    </row>
    <row r="3" customFormat="false" ht="15.75" hidden="false" customHeight="false" outlineLevel="0" collapsed="false">
      <c r="A3" s="5" t="n">
        <v>44806</v>
      </c>
      <c r="B3" s="1" t="n">
        <f aca="false">COUNTIF(GivenData!G$2:G1002,A3)</f>
        <v>10</v>
      </c>
      <c r="C3" s="9" t="n">
        <f aca="false">SUMIF(GivenData!G$2:G1002,A3,GivenData!D$2:D1002)</f>
        <v>1300</v>
      </c>
      <c r="D3" s="9" t="n">
        <f aca="false">SUMPRODUCT((GivenData!G$2:G1002=A3)/COUNTIFS(GivenData!G$2:G1002,GivenData!G$2:G1002&amp;"",GivenData!B$2:B1002,GivenData!B$2:B1002&amp;""))</f>
        <v>10</v>
      </c>
      <c r="E3" s="1"/>
      <c r="F3" s="5"/>
    </row>
    <row r="4" customFormat="false" ht="15.75" hidden="false" customHeight="false" outlineLevel="0" collapsed="false">
      <c r="A4" s="5" t="n">
        <v>44807</v>
      </c>
      <c r="B4" s="1" t="n">
        <f aca="false">COUNTIF(GivenData!G$2:G1002,A4)</f>
        <v>8</v>
      </c>
      <c r="C4" s="9" t="n">
        <f aca="false">SUMIF(GivenData!G$2:G1002,A4,GivenData!D$2:D1002)</f>
        <v>780</v>
      </c>
      <c r="D4" s="9" t="n">
        <f aca="false">SUMPRODUCT((GivenData!G$2:G1002=A4)/COUNTIFS(GivenData!G$2:G1002,GivenData!G$2:G1002&amp;"",GivenData!B$2:B1002,GivenData!B$2:B1002&amp;""))</f>
        <v>8</v>
      </c>
      <c r="E4" s="1"/>
      <c r="F4" s="5"/>
      <c r="G4" s="10"/>
    </row>
    <row r="5" customFormat="false" ht="15.75" hidden="false" customHeight="false" outlineLevel="0" collapsed="false">
      <c r="A5" s="5" t="n">
        <v>44808</v>
      </c>
      <c r="B5" s="1" t="n">
        <f aca="false">COUNTIF(GivenData!G$2:G1002,A5)</f>
        <v>8</v>
      </c>
      <c r="C5" s="9" t="n">
        <f aca="false">SUMIF(GivenData!G$2:G1002,A5,GivenData!D$2:D1002)</f>
        <v>930</v>
      </c>
      <c r="D5" s="9" t="n">
        <f aca="false">SUMPRODUCT((GivenData!G$2:G1002=A5)/COUNTIFS(GivenData!G$2:G1002,GivenData!G$2:G1002&amp;"",GivenData!B$2:B1002,GivenData!B$2:B1002&amp;""))</f>
        <v>8</v>
      </c>
      <c r="E5" s="1"/>
      <c r="F5" s="5"/>
      <c r="G5" s="10"/>
    </row>
    <row r="6" customFormat="false" ht="15.75" hidden="false" customHeight="false" outlineLevel="0" collapsed="false">
      <c r="A6" s="5" t="n">
        <v>44809</v>
      </c>
      <c r="B6" s="1" t="n">
        <f aca="false">COUNTIF(GivenData!G$2:G1002,A6)</f>
        <v>8</v>
      </c>
      <c r="C6" s="9" t="n">
        <f aca="false">SUMIF(GivenData!G$2:G1002,A6,GivenData!D$2:D1002)</f>
        <v>820</v>
      </c>
      <c r="D6" s="9" t="n">
        <f aca="false">SUMPRODUCT((GivenData!G$2:G1002=A6)/COUNTIFS(GivenData!G$2:G1002,GivenData!G$2:G1002&amp;"",GivenData!B$2:B1002,GivenData!B$2:B1002&amp;""))</f>
        <v>8</v>
      </c>
      <c r="E6" s="1"/>
      <c r="F6" s="5"/>
      <c r="G6" s="10"/>
    </row>
    <row r="7" customFormat="false" ht="15.75" hidden="false" customHeight="false" outlineLevel="0" collapsed="false">
      <c r="A7" s="5" t="n">
        <v>44810</v>
      </c>
      <c r="B7" s="1" t="n">
        <f aca="false">COUNTIF(GivenData!G$2:G1002,A7)</f>
        <v>11</v>
      </c>
      <c r="C7" s="9" t="n">
        <f aca="false">SUMIF(GivenData!G$2:G1002,A7,GivenData!D$2:D1002)</f>
        <v>1140</v>
      </c>
      <c r="D7" s="9" t="n">
        <f aca="false">SUMPRODUCT((GivenData!G$2:G1002=A7)/COUNTIFS(GivenData!G$2:G1002,GivenData!G$2:G1002&amp;"",GivenData!B$2:B1002,GivenData!B$2:B1002&amp;""))</f>
        <v>11</v>
      </c>
      <c r="E7" s="1"/>
      <c r="F7" s="5"/>
      <c r="G7" s="10"/>
    </row>
    <row r="8" customFormat="false" ht="15.75" hidden="false" customHeight="false" outlineLevel="0" collapsed="false">
      <c r="A8" s="5" t="n">
        <v>44811</v>
      </c>
      <c r="B8" s="1" t="n">
        <f aca="false">COUNTIF(GivenData!G$2:G1002,A8)</f>
        <v>13</v>
      </c>
      <c r="C8" s="9" t="n">
        <f aca="false">SUMIF(GivenData!G$2:G1002,A8,GivenData!D$2:D1002)</f>
        <v>1660</v>
      </c>
      <c r="D8" s="9" t="n">
        <f aca="false">SUMPRODUCT((GivenData!G$2:G1002=A8)/COUNTIFS(GivenData!G$2:G1002,GivenData!G$2:G1002&amp;"",GivenData!B$2:B1002,GivenData!B$2:B1002&amp;""))</f>
        <v>13</v>
      </c>
      <c r="E8" s="1"/>
      <c r="F8" s="5"/>
      <c r="G8" s="10"/>
    </row>
    <row r="9" customFormat="false" ht="15.75" hidden="false" customHeight="false" outlineLevel="0" collapsed="false">
      <c r="A9" s="5" t="n">
        <v>44812</v>
      </c>
      <c r="B9" s="1" t="n">
        <f aca="false">COUNTIF(GivenData!G$2:G1002,A9)</f>
        <v>14</v>
      </c>
      <c r="C9" s="9" t="n">
        <f aca="false">SUMIF(GivenData!G$2:G1002,A9,GivenData!D$2:D1002)</f>
        <v>1640</v>
      </c>
      <c r="D9" s="9" t="n">
        <f aca="false">SUMPRODUCT((GivenData!G$2:G1002=A9)/COUNTIFS(GivenData!G$2:G1002,GivenData!G$2:G1002&amp;"",GivenData!B$2:B1002,GivenData!B$2:B1002&amp;""))</f>
        <v>14</v>
      </c>
      <c r="E9" s="1"/>
      <c r="F9" s="5"/>
      <c r="G9" s="10"/>
    </row>
    <row r="10" customFormat="false" ht="15.75" hidden="false" customHeight="false" outlineLevel="0" collapsed="false">
      <c r="A10" s="5" t="n">
        <v>44813</v>
      </c>
      <c r="B10" s="1" t="n">
        <f aca="false">COUNTIF(GivenData!G$2:G1002,A10)</f>
        <v>9</v>
      </c>
      <c r="C10" s="9" t="n">
        <f aca="false">SUMIF(GivenData!G$2:G1002,A10,GivenData!D$2:D1002)</f>
        <v>1310</v>
      </c>
      <c r="D10" s="9" t="n">
        <f aca="false">SUMPRODUCT((GivenData!G$2:G1002=A10)/COUNTIFS(GivenData!G$2:G1002,GivenData!G$2:G1002&amp;"",GivenData!B$2:B1002,GivenData!B$2:B1002&amp;""))</f>
        <v>9</v>
      </c>
      <c r="E10" s="1"/>
      <c r="F10" s="5"/>
      <c r="G10" s="10"/>
    </row>
    <row r="11" customFormat="false" ht="15.75" hidden="false" customHeight="false" outlineLevel="0" collapsed="false">
      <c r="A11" s="5" t="n">
        <v>44814</v>
      </c>
      <c r="B11" s="1" t="n">
        <f aca="false">COUNTIF(GivenData!G$2:G1002,A11)</f>
        <v>8</v>
      </c>
      <c r="C11" s="9" t="n">
        <f aca="false">SUMIF(GivenData!G$2:G1002,A11,GivenData!D$2:D1002)</f>
        <v>1310</v>
      </c>
      <c r="D11" s="9" t="n">
        <f aca="false">SUMPRODUCT((GivenData!G$2:G1002=A11)/COUNTIFS(GivenData!G$2:G1002,GivenData!G$2:G1002&amp;"",GivenData!B$2:B1002,GivenData!B$2:B1002&amp;""))</f>
        <v>8</v>
      </c>
      <c r="E11" s="1"/>
      <c r="F11" s="5"/>
      <c r="G11" s="10"/>
    </row>
    <row r="12" customFormat="false" ht="15.75" hidden="false" customHeight="false" outlineLevel="0" collapsed="false">
      <c r="A12" s="5" t="n">
        <v>44815</v>
      </c>
      <c r="B12" s="1" t="n">
        <f aca="false">COUNTIF(GivenData!G$2:G1002,A12)</f>
        <v>8</v>
      </c>
      <c r="C12" s="9" t="n">
        <f aca="false">SUMIF(GivenData!G$2:G1002,A12,GivenData!D$2:D1002)</f>
        <v>1260</v>
      </c>
      <c r="D12" s="9" t="n">
        <f aca="false">SUMPRODUCT((GivenData!G$2:G1002=A12)/COUNTIFS(GivenData!G$2:G1002,GivenData!G$2:G1002&amp;"",GivenData!B$2:B1002,GivenData!B$2:B1002&amp;""))</f>
        <v>8</v>
      </c>
      <c r="E12" s="1"/>
      <c r="F12" s="5"/>
      <c r="G12" s="10"/>
    </row>
    <row r="13" customFormat="false" ht="15.75" hidden="false" customHeight="false" outlineLevel="0" collapsed="false">
      <c r="A13" s="5" t="n">
        <v>44816</v>
      </c>
      <c r="B13" s="1" t="n">
        <f aca="false">COUNTIF(GivenData!G$2:G1002,A13)</f>
        <v>9</v>
      </c>
      <c r="C13" s="9" t="n">
        <f aca="false">SUMIF(GivenData!G$2:G1002,A13,GivenData!D$2:D1002)</f>
        <v>940</v>
      </c>
      <c r="D13" s="9" t="n">
        <f aca="false">SUMPRODUCT((GivenData!G$2:G1002=A13)/COUNTIFS(GivenData!G$2:G1002,GivenData!G$2:G1002&amp;"",GivenData!B$2:B1002,GivenData!B$2:B1002&amp;""))</f>
        <v>9</v>
      </c>
      <c r="E13" s="1"/>
      <c r="F13" s="5"/>
    </row>
    <row r="14" customFormat="false" ht="15.75" hidden="false" customHeight="false" outlineLevel="0" collapsed="false">
      <c r="A14" s="5" t="n">
        <v>44817</v>
      </c>
      <c r="B14" s="1" t="n">
        <f aca="false">COUNTIF(GivenData!G$2:G1002,A14)</f>
        <v>10</v>
      </c>
      <c r="C14" s="9" t="n">
        <f aca="false">SUMIF(GivenData!G$2:G1002,A14,GivenData!D$2:D1002)</f>
        <v>960</v>
      </c>
      <c r="D14" s="9" t="n">
        <f aca="false">SUMPRODUCT((GivenData!G$2:G1002=A14)/COUNTIFS(GivenData!G$2:G1002,GivenData!G$2:G1002&amp;"",GivenData!B$2:B1002,GivenData!B$2:B1002&amp;""))</f>
        <v>10</v>
      </c>
      <c r="E14" s="1"/>
      <c r="F14" s="5"/>
    </row>
    <row r="15" customFormat="false" ht="15.75" hidden="false" customHeight="false" outlineLevel="0" collapsed="false">
      <c r="A15" s="5" t="n">
        <v>44818</v>
      </c>
      <c r="B15" s="1" t="n">
        <f aca="false">COUNTIF(GivenData!G$2:G1002,A15)</f>
        <v>13</v>
      </c>
      <c r="C15" s="9" t="n">
        <f aca="false">SUMIF(GivenData!G$2:G1002,A15,GivenData!D$2:D1002)</f>
        <v>1840</v>
      </c>
      <c r="D15" s="9" t="n">
        <f aca="false">SUMPRODUCT((GivenData!G$2:G1002=A15)/COUNTIFS(GivenData!G$2:G1002,GivenData!G$2:G1002&amp;"",GivenData!B$2:B1002,GivenData!B$2:B1002&amp;""))</f>
        <v>13</v>
      </c>
      <c r="E15" s="1"/>
      <c r="F15" s="5"/>
    </row>
    <row r="16" customFormat="false" ht="15.75" hidden="false" customHeight="false" outlineLevel="0" collapsed="false">
      <c r="A16" s="5" t="n">
        <v>44819</v>
      </c>
      <c r="B16" s="1" t="n">
        <f aca="false">COUNTIF(GivenData!G$2:G1002,A16)</f>
        <v>13</v>
      </c>
      <c r="C16" s="9" t="n">
        <f aca="false">SUMIF(GivenData!G$2:G1002,A16,GivenData!D$2:D1002)</f>
        <v>1560</v>
      </c>
      <c r="D16" s="9" t="n">
        <f aca="false">SUMPRODUCT((GivenData!G$2:G1002=A16)/COUNTIFS(GivenData!G$2:G1002,GivenData!G$2:G1002&amp;"",GivenData!B$2:B1002,GivenData!B$2:B1002&amp;""))</f>
        <v>13</v>
      </c>
      <c r="E16" s="1"/>
      <c r="F16" s="5"/>
    </row>
    <row r="17" customFormat="false" ht="15.75" hidden="false" customHeight="false" outlineLevel="0" collapsed="false">
      <c r="A17" s="5" t="n">
        <v>44820</v>
      </c>
      <c r="B17" s="1" t="n">
        <f aca="false">COUNTIF(GivenData!G$2:G1002,A17)</f>
        <v>8</v>
      </c>
      <c r="C17" s="9" t="n">
        <f aca="false">SUMIF(GivenData!G$2:G1002,A17,GivenData!D$2:D1002)</f>
        <v>1040</v>
      </c>
      <c r="D17" s="9" t="n">
        <f aca="false">SUMPRODUCT((GivenData!G$2:G1002=A17)/COUNTIFS(GivenData!G$2:G1002,GivenData!G$2:G1002&amp;"",GivenData!B$2:B1002,GivenData!B$2:B1002&amp;""))</f>
        <v>8</v>
      </c>
      <c r="E17" s="1"/>
      <c r="F17" s="5"/>
    </row>
    <row r="18" customFormat="false" ht="15.75" hidden="false" customHeight="false" outlineLevel="0" collapsed="false">
      <c r="A18" s="5" t="n">
        <v>44821</v>
      </c>
      <c r="B18" s="1" t="n">
        <f aca="false">COUNTIF(GivenData!G$2:G1002,A18)</f>
        <v>7</v>
      </c>
      <c r="C18" s="9" t="n">
        <f aca="false">SUMIF(GivenData!G$2:G1002,A18,GivenData!D$2:D1002)</f>
        <v>1040</v>
      </c>
      <c r="D18" s="9" t="n">
        <f aca="false">SUMPRODUCT((GivenData!G$2:G1002=A18)/COUNTIFS(GivenData!G$2:G1002,GivenData!G$2:G1002&amp;"",GivenData!B$2:B1002,GivenData!B$2:B1002&amp;""))</f>
        <v>7</v>
      </c>
      <c r="E18" s="1"/>
      <c r="F18" s="5"/>
    </row>
    <row r="19" customFormat="false" ht="15.75" hidden="false" customHeight="false" outlineLevel="0" collapsed="false">
      <c r="A19" s="5" t="n">
        <v>44822</v>
      </c>
      <c r="B19" s="1" t="n">
        <f aca="false">COUNTIF(GivenData!G$2:G1002,A19)</f>
        <v>7</v>
      </c>
      <c r="C19" s="9" t="n">
        <f aca="false">SUMIF(GivenData!G$2:G1002,A19,GivenData!D$2:D1002)</f>
        <v>990</v>
      </c>
      <c r="D19" s="9" t="n">
        <f aca="false">SUMPRODUCT((GivenData!G$2:G1002=A19)/COUNTIFS(GivenData!G$2:G1002,GivenData!G$2:G1002&amp;"",GivenData!B$2:B1002,GivenData!B$2:B1002&amp;""))</f>
        <v>7</v>
      </c>
      <c r="E19" s="1"/>
      <c r="F19" s="5"/>
    </row>
    <row r="20" customFormat="false" ht="15.75" hidden="false" customHeight="false" outlineLevel="0" collapsed="false">
      <c r="A20" s="5" t="n">
        <v>44823</v>
      </c>
      <c r="B20" s="1" t="n">
        <f aca="false">COUNTIF(GivenData!G$2:G1002,A20)</f>
        <v>6</v>
      </c>
      <c r="C20" s="9" t="n">
        <f aca="false">SUMIF(GivenData!G$2:G1002,A20,GivenData!D$2:D1002)</f>
        <v>1178</v>
      </c>
      <c r="D20" s="9" t="n">
        <f aca="false">SUMPRODUCT((GivenData!G$2:G1002=A20)/COUNTIFS(GivenData!G$2:G1002,GivenData!G$2:G1002&amp;"",GivenData!B$2:B1002,GivenData!B$2:B1002&amp;""))</f>
        <v>6</v>
      </c>
      <c r="E20" s="1"/>
      <c r="F20" s="5"/>
    </row>
    <row r="21" customFormat="false" ht="15.75" hidden="false" customHeight="false" outlineLevel="0" collapsed="false">
      <c r="A21" s="5" t="n">
        <v>44824</v>
      </c>
      <c r="B21" s="1" t="n">
        <f aca="false">COUNTIF(GivenData!G$2:G1002,A21)</f>
        <v>8</v>
      </c>
      <c r="C21" s="9" t="n">
        <f aca="false">SUMIF(GivenData!G$2:G1002,A21,GivenData!D$2:D1002)</f>
        <v>860</v>
      </c>
      <c r="D21" s="9" t="n">
        <f aca="false">SUMPRODUCT((GivenData!G$2:G1002=A21)/COUNTIFS(GivenData!G$2:G1002,GivenData!G$2:G1002&amp;"",GivenData!B$2:B1002,GivenData!B$2:B1002&amp;""))</f>
        <v>8</v>
      </c>
      <c r="E21" s="1"/>
      <c r="F21" s="5"/>
    </row>
    <row r="22" customFormat="false" ht="15.75" hidden="false" customHeight="false" outlineLevel="0" collapsed="false">
      <c r="A22" s="5" t="n">
        <v>44825</v>
      </c>
      <c r="B22" s="1" t="n">
        <v>0</v>
      </c>
      <c r="C22" s="8" t="n">
        <v>0</v>
      </c>
      <c r="D22" s="8" t="n">
        <v>0</v>
      </c>
      <c r="E22" s="1"/>
      <c r="F22" s="5"/>
    </row>
    <row r="23" customFormat="false" ht="15.75" hidden="false" customHeight="false" outlineLevel="0" collapsed="false">
      <c r="A23" s="5" t="n">
        <v>44826</v>
      </c>
      <c r="B23" s="1" t="n">
        <f aca="false">COUNTIF(GivenData!G$2:G1002,A23)</f>
        <v>12</v>
      </c>
      <c r="C23" s="9" t="n">
        <f aca="false">SUMIF(GivenData!G$2:G1002,A23,GivenData!D$2:D1002)</f>
        <v>2075</v>
      </c>
      <c r="D23" s="9" t="n">
        <f aca="false">SUMPRODUCT((GivenData!G$2:G1002=A23)/COUNTIFS(GivenData!G$2:G1002,GivenData!G$2:G1002&amp;"",GivenData!B$2:B1002,GivenData!B$2:B1002&amp;""))</f>
        <v>11</v>
      </c>
      <c r="E23" s="1"/>
      <c r="F23" s="5"/>
    </row>
    <row r="24" customFormat="false" ht="15.75" hidden="false" customHeight="false" outlineLevel="0" collapsed="false">
      <c r="A24" s="5" t="n">
        <v>44827</v>
      </c>
      <c r="B24" s="1" t="n">
        <f aca="false">COUNTIF(GivenData!G$2:G1002,A24)</f>
        <v>34</v>
      </c>
      <c r="C24" s="9" t="n">
        <f aca="false">SUMIF(GivenData!G$2:G1002,A24,GivenData!D$2:D1002)</f>
        <v>10025</v>
      </c>
      <c r="D24" s="9" t="n">
        <f aca="false">SUMPRODUCT((GivenData!G$2:G1002=A24)/COUNTIFS(GivenData!G$2:G1002,GivenData!G$2:G1002&amp;"",GivenData!B$2:B1002,GivenData!B$2:B1002&amp;""))</f>
        <v>31</v>
      </c>
      <c r="E24" s="1"/>
      <c r="F24" s="5"/>
    </row>
    <row r="25" customFormat="false" ht="15.75" hidden="false" customHeight="false" outlineLevel="0" collapsed="false">
      <c r="A25" s="5" t="n">
        <v>44828</v>
      </c>
      <c r="B25" s="1" t="n">
        <f aca="false">COUNTIF(GivenData!G$2:G1002,A25)</f>
        <v>28</v>
      </c>
      <c r="C25" s="9" t="n">
        <f aca="false">SUMIF(GivenData!G$2:G1002,A25,GivenData!D$2:D1002)</f>
        <v>8956</v>
      </c>
      <c r="D25" s="9" t="n">
        <f aca="false">SUMPRODUCT((GivenData!G$2:G1002=A25)/COUNTIFS(GivenData!G$2:G1002,GivenData!G$2:G1002&amp;"",GivenData!B$2:B1002,GivenData!B$2:B1002&amp;""))</f>
        <v>24</v>
      </c>
      <c r="E25" s="1"/>
      <c r="F25" s="5"/>
    </row>
    <row r="26" customFormat="false" ht="15.75" hidden="false" customHeight="false" outlineLevel="0" collapsed="false">
      <c r="A26" s="5" t="n">
        <v>44829</v>
      </c>
      <c r="B26" s="1" t="n">
        <f aca="false">COUNTIF(GivenData!G$2:G1002,A26)</f>
        <v>25</v>
      </c>
      <c r="C26" s="9" t="n">
        <f aca="false">SUMIF(GivenData!G$2:G1002,A26,GivenData!D$2:D1002)</f>
        <v>6340</v>
      </c>
      <c r="D26" s="9" t="n">
        <f aca="false">SUMPRODUCT((GivenData!G$2:G1002=A26)/COUNTIFS(GivenData!G$2:G1002,GivenData!G$2:G1002&amp;"",GivenData!B$2:B1002,GivenData!B$2:B1002&amp;""))</f>
        <v>23</v>
      </c>
      <c r="E26" s="1"/>
      <c r="F26" s="5"/>
    </row>
    <row r="27" customFormat="false" ht="15.75" hidden="false" customHeight="false" outlineLevel="0" collapsed="false">
      <c r="A27" s="5" t="n">
        <v>44830</v>
      </c>
      <c r="B27" s="1" t="n">
        <f aca="false">COUNTIF(GivenData!G$2:G1002,A27)</f>
        <v>14</v>
      </c>
      <c r="C27" s="9" t="n">
        <f aca="false">SUMIF(GivenData!G$2:G1002,A27,GivenData!D$2:D1002)</f>
        <v>1780</v>
      </c>
      <c r="D27" s="9" t="n">
        <f aca="false">SUMPRODUCT((GivenData!G$2:G1002=A27)/COUNTIFS(GivenData!G$2:G1002,GivenData!G$2:G1002&amp;"",GivenData!B$2:B1002,GivenData!B$2:B1002&amp;""))</f>
        <v>14</v>
      </c>
      <c r="E27" s="1"/>
      <c r="F27" s="5"/>
    </row>
    <row r="28" customFormat="false" ht="15.75" hidden="false" customHeight="false" outlineLevel="0" collapsed="false">
      <c r="A28" s="5" t="n">
        <v>44831</v>
      </c>
      <c r="B28" s="1" t="n">
        <f aca="false">COUNTIF(GivenData!G$2:G1002,A28)</f>
        <v>8</v>
      </c>
      <c r="C28" s="9" t="n">
        <f aca="false">SUMIF(GivenData!G$2:G1002,A28,GivenData!D$2:D1002)</f>
        <v>870</v>
      </c>
      <c r="D28" s="9" t="n">
        <f aca="false">SUMPRODUCT((GivenData!G$2:G1002=A28)/COUNTIFS(GivenData!G$2:G1002,GivenData!G$2:G1002&amp;"",GivenData!B$2:B1002,GivenData!B$2:B1002&amp;""))</f>
        <v>8</v>
      </c>
      <c r="E28" s="1"/>
      <c r="F28" s="5"/>
    </row>
    <row r="29" customFormat="false" ht="15.75" hidden="false" customHeight="false" outlineLevel="0" collapsed="false">
      <c r="A29" s="5" t="n">
        <v>44832</v>
      </c>
      <c r="B29" s="1" t="n">
        <f aca="false">COUNTIF(GivenData!G$2:G1002,A29)</f>
        <v>12</v>
      </c>
      <c r="C29" s="9" t="n">
        <f aca="false">SUMIF(GivenData!G$2:G1002,A29,GivenData!D$2:D1002)</f>
        <v>1810</v>
      </c>
      <c r="D29" s="9" t="n">
        <f aca="false">SUMPRODUCT((GivenData!G$2:G1002=A29)/COUNTIFS(GivenData!G$2:G1002,GivenData!G$2:G1002&amp;"",GivenData!B$2:B1002,GivenData!B$2:B1002&amp;""))</f>
        <v>12</v>
      </c>
      <c r="E29" s="1"/>
      <c r="F29" s="5"/>
    </row>
    <row r="30" customFormat="false" ht="15.75" hidden="false" customHeight="false" outlineLevel="0" collapsed="false">
      <c r="A30" s="5" t="n">
        <v>44833</v>
      </c>
      <c r="B30" s="1" t="n">
        <f aca="false">COUNTIF(GivenData!G$2:G1002,A30)</f>
        <v>15</v>
      </c>
      <c r="C30" s="9" t="n">
        <f aca="false">SUMIF(GivenData!G$2:G1002,A30,GivenData!D$2:D1002)</f>
        <v>1510</v>
      </c>
      <c r="D30" s="9" t="n">
        <f aca="false">SUMPRODUCT((GivenData!G$2:G1002=A30)/COUNTIFS(GivenData!G$2:G1002,GivenData!G$2:G1002&amp;"",GivenData!B$2:B1002,GivenData!B$2:B1002&amp;""))</f>
        <v>15</v>
      </c>
      <c r="E30" s="1"/>
      <c r="F30" s="5"/>
    </row>
    <row r="31" customFormat="false" ht="15.75" hidden="false" customHeight="false" outlineLevel="0" collapsed="false">
      <c r="A31" s="5" t="n">
        <v>44834</v>
      </c>
      <c r="B31" s="1" t="n">
        <f aca="false">COUNTIF(GivenData!G$2:G1002,A31)</f>
        <v>11</v>
      </c>
      <c r="C31" s="9" t="n">
        <f aca="false">SUMIF(GivenData!G$2:G1002,A31,GivenData!D$2:D1002)</f>
        <v>1410</v>
      </c>
      <c r="D31" s="9" t="n">
        <f aca="false">SUMPRODUCT((GivenData!G$2:G1002=A31)/COUNTIFS(GivenData!G$2:G1002,GivenData!G$2:G1002&amp;"",GivenData!B$2:B1002,GivenData!B$2:B1002&amp;""))</f>
        <v>10</v>
      </c>
      <c r="E31" s="1"/>
      <c r="F31" s="5"/>
    </row>
    <row r="32" customFormat="false" ht="15.75" hidden="false" customHeight="false" outlineLevel="0" collapsed="false">
      <c r="B32" s="4"/>
    </row>
    <row r="33" customFormat="false" ht="15.75" hidden="false" customHeight="false" outlineLevel="0" collapsed="false">
      <c r="B33" s="4"/>
    </row>
    <row r="34" customFormat="false" ht="15.75" hidden="false" customHeight="false" outlineLevel="0" collapsed="false">
      <c r="A34" s="11"/>
      <c r="B34" s="11"/>
      <c r="C34" s="11"/>
    </row>
    <row r="35" customFormat="false" ht="15.75" hidden="false" customHeight="false" outlineLevel="0" collapsed="false">
      <c r="B35" s="12"/>
    </row>
    <row r="38" customFormat="false" ht="15.75" hidden="false" customHeight="false" outlineLevel="0" collapsed="false">
      <c r="B38" s="7"/>
      <c r="C38" s="7"/>
    </row>
    <row r="39" customFormat="false" ht="15.75" hidden="false" customHeight="false" outlineLevel="0" collapsed="false">
      <c r="B39" s="13"/>
      <c r="C39" s="13"/>
    </row>
    <row r="40" customFormat="false" ht="15.75" hidden="false" customHeight="false" outlineLevel="0" collapsed="false">
      <c r="B40" s="14"/>
      <c r="C40" s="14"/>
    </row>
    <row r="41" customFormat="false" ht="15.75" hidden="false" customHeight="false" outlineLevel="0" collapsed="false">
      <c r="B41" s="14"/>
      <c r="C41" s="14"/>
    </row>
    <row r="42" customFormat="false" ht="15.75" hidden="false" customHeight="false" outlineLevel="0" collapsed="false">
      <c r="B42" s="14"/>
      <c r="C42" s="14"/>
    </row>
    <row r="43" customFormat="false" ht="15.75" hidden="false" customHeight="false" outlineLevel="0" collapsed="false">
      <c r="B43" s="14"/>
      <c r="C43" s="14"/>
    </row>
    <row r="45" customFormat="false" ht="15.75" hidden="false" customHeight="false" outlineLevel="0" collapsed="false">
      <c r="B45" s="7"/>
      <c r="C45" s="7"/>
    </row>
    <row r="46" customFormat="false" ht="15.75" hidden="false" customHeight="false" outlineLevel="0" collapsed="false">
      <c r="B46" s="13"/>
      <c r="C46" s="13"/>
    </row>
    <row r="47" customFormat="false" ht="15.75" hidden="false" customHeight="false" outlineLevel="0" collapsed="false">
      <c r="B47" s="14"/>
      <c r="C47" s="14"/>
    </row>
    <row r="48" customFormat="false" ht="15.75" hidden="false" customHeight="false" outlineLevel="0" collapsed="false">
      <c r="B48" s="14"/>
      <c r="C48" s="14"/>
    </row>
    <row r="49" customFormat="false" ht="15.75" hidden="false" customHeight="false" outlineLevel="0" collapsed="false">
      <c r="B49" s="14"/>
      <c r="C49" s="14"/>
    </row>
    <row r="50" customFormat="false" ht="15.75" hidden="false" customHeight="false" outlineLevel="0" collapsed="false">
      <c r="B50" s="14"/>
      <c r="C50" s="14"/>
    </row>
    <row r="52" customFormat="false" ht="15.75" hidden="false" customHeight="false" outlineLevel="0" collapsed="false">
      <c r="B52" s="7"/>
      <c r="C52" s="7"/>
    </row>
    <row r="53" customFormat="false" ht="15.75" hidden="false" customHeight="false" outlineLevel="0" collapsed="false">
      <c r="B53" s="13"/>
      <c r="C53" s="13"/>
    </row>
    <row r="54" customFormat="false" ht="15.75" hidden="false" customHeight="false" outlineLevel="0" collapsed="false">
      <c r="B54" s="14"/>
      <c r="C54" s="14"/>
    </row>
    <row r="55" customFormat="false" ht="15.75" hidden="false" customHeight="false" outlineLevel="0" collapsed="false">
      <c r="B55" s="14"/>
      <c r="C55" s="14"/>
    </row>
    <row r="56" customFormat="false" ht="15.75" hidden="false" customHeight="false" outlineLevel="0" collapsed="false">
      <c r="B56" s="14"/>
      <c r="C56" s="14"/>
    </row>
    <row r="57" customFormat="false" ht="15.75" hidden="false" customHeight="false" outlineLevel="0" collapsed="false">
      <c r="B57" s="14"/>
      <c r="C57" s="14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4"/>
    </row>
    <row r="66" customFormat="false" ht="15.75" hidden="false" customHeight="false" outlineLevel="0" collapsed="false">
      <c r="B66" s="4"/>
    </row>
    <row r="67" customFormat="false" ht="15.75" hidden="false" customHeight="false" outlineLevel="0" collapsed="false">
      <c r="B67" s="4"/>
    </row>
    <row r="68" customFormat="false" ht="15.75" hidden="false" customHeight="false" outlineLevel="0" collapsed="false">
      <c r="B68" s="4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4"/>
    </row>
    <row r="75" customFormat="false" ht="15.75" hidden="false" customHeight="false" outlineLevel="0" collapsed="false">
      <c r="B75" s="4"/>
    </row>
    <row r="76" customFormat="false" ht="15.75" hidden="false" customHeight="false" outlineLevel="0" collapsed="false">
      <c r="B76" s="4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4"/>
    </row>
    <row r="83" customFormat="false" ht="15.75" hidden="false" customHeight="false" outlineLevel="0" collapsed="false">
      <c r="B83" s="4"/>
    </row>
    <row r="84" customFormat="false" ht="15.75" hidden="false" customHeight="false" outlineLevel="0" collapsed="false">
      <c r="B84" s="4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4"/>
    </row>
    <row r="90" customFormat="false" ht="15.75" hidden="false" customHeight="false" outlineLevel="0" collapsed="false">
      <c r="B90" s="4"/>
    </row>
    <row r="91" customFormat="false" ht="15.75" hidden="false" customHeight="false" outlineLevel="0" collapsed="false">
      <c r="B91" s="4"/>
    </row>
    <row r="92" customFormat="false" ht="15.75" hidden="false" customHeight="false" outlineLevel="0" collapsed="false">
      <c r="B92" s="4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4"/>
    </row>
    <row r="98" customFormat="false" ht="15.75" hidden="false" customHeight="false" outlineLevel="0" collapsed="false">
      <c r="B98" s="4"/>
    </row>
    <row r="99" customFormat="false" ht="15.75" hidden="false" customHeight="false" outlineLevel="0" collapsed="false">
      <c r="B99" s="4"/>
    </row>
    <row r="100" customFormat="false" ht="15.75" hidden="false" customHeight="false" outlineLevel="0" collapsed="false">
      <c r="B100" s="4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4"/>
    </row>
    <row r="107" customFormat="false" ht="15.75" hidden="false" customHeight="false" outlineLevel="0" collapsed="false">
      <c r="B107" s="4"/>
    </row>
    <row r="108" customFormat="false" ht="15.75" hidden="false" customHeight="false" outlineLevel="0" collapsed="false">
      <c r="B108" s="4"/>
    </row>
    <row r="109" customFormat="false" ht="15.75" hidden="false" customHeight="false" outlineLevel="0" collapsed="false">
      <c r="B109" s="4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4"/>
    </row>
    <row r="116" customFormat="false" ht="15.75" hidden="false" customHeight="false" outlineLevel="0" collapsed="false">
      <c r="B116" s="4"/>
    </row>
    <row r="117" customFormat="false" ht="15.75" hidden="false" customHeight="false" outlineLevel="0" collapsed="false">
      <c r="B117" s="4"/>
    </row>
    <row r="118" customFormat="false" ht="15.75" hidden="false" customHeight="false" outlineLevel="0" collapsed="false">
      <c r="B118" s="4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4"/>
    </row>
    <row r="124" customFormat="false" ht="15.75" hidden="false" customHeight="false" outlineLevel="0" collapsed="false">
      <c r="B124" s="4"/>
    </row>
    <row r="125" customFormat="false" ht="15.75" hidden="false" customHeight="false" outlineLevel="0" collapsed="false">
      <c r="B125" s="4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4"/>
    </row>
    <row r="132" customFormat="false" ht="15.75" hidden="false" customHeight="false" outlineLevel="0" collapsed="false">
      <c r="B132" s="4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4"/>
    </row>
    <row r="135" customFormat="false" ht="15.75" hidden="false" customHeight="false" outlineLevel="0" collapsed="false">
      <c r="B135" s="4"/>
    </row>
    <row r="136" customFormat="false" ht="15.75" hidden="false" customHeight="false" outlineLevel="0" collapsed="false">
      <c r="B136" s="4"/>
    </row>
    <row r="137" customFormat="false" ht="15.75" hidden="false" customHeight="false" outlineLevel="0" collapsed="false">
      <c r="B137" s="4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4"/>
    </row>
    <row r="142" customFormat="false" ht="15.75" hidden="false" customHeight="false" outlineLevel="0" collapsed="false">
      <c r="B142" s="4"/>
    </row>
    <row r="143" customFormat="false" ht="15.75" hidden="false" customHeight="false" outlineLevel="0" collapsed="false">
      <c r="B143" s="4"/>
    </row>
    <row r="144" customFormat="false" ht="15.75" hidden="false" customHeight="false" outlineLevel="0" collapsed="false">
      <c r="B144" s="4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4"/>
    </row>
    <row r="151" customFormat="false" ht="15.75" hidden="false" customHeight="false" outlineLevel="0" collapsed="false">
      <c r="B151" s="4"/>
    </row>
    <row r="152" customFormat="false" ht="15.75" hidden="false" customHeight="false" outlineLevel="0" collapsed="false">
      <c r="B152" s="4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4"/>
    </row>
    <row r="159" customFormat="false" ht="15.75" hidden="false" customHeight="false" outlineLevel="0" collapsed="false">
      <c r="B159" s="4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4"/>
    </row>
    <row r="166" customFormat="false" ht="15.75" hidden="false" customHeight="false" outlineLevel="0" collapsed="false">
      <c r="B166" s="4"/>
    </row>
    <row r="167" customFormat="false" ht="15.75" hidden="false" customHeight="false" outlineLevel="0" collapsed="false">
      <c r="B167" s="4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4"/>
    </row>
    <row r="175" customFormat="false" ht="15.75" hidden="false" customHeight="false" outlineLevel="0" collapsed="false">
      <c r="B175" s="4"/>
    </row>
    <row r="176" customFormat="false" ht="15.75" hidden="false" customHeight="false" outlineLevel="0" collapsed="false">
      <c r="B176" s="4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4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4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4"/>
    </row>
    <row r="185" customFormat="false" ht="15.75" hidden="false" customHeight="false" outlineLevel="0" collapsed="false">
      <c r="B185" s="4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4"/>
    </row>
    <row r="188" customFormat="false" ht="15.75" hidden="false" customHeight="false" outlineLevel="0" collapsed="false">
      <c r="B188" s="4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4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4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4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4"/>
    </row>
    <row r="200" customFormat="false" ht="15.75" hidden="false" customHeight="false" outlineLevel="0" collapsed="false">
      <c r="B200" s="4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4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4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4"/>
    </row>
    <row r="207" customFormat="false" ht="15.75" hidden="false" customHeight="false" outlineLevel="0" collapsed="false">
      <c r="B207" s="4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4"/>
    </row>
    <row r="210" customFormat="false" ht="15.75" hidden="false" customHeight="false" outlineLevel="0" collapsed="false">
      <c r="B210" s="4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4"/>
    </row>
    <row r="213" customFormat="false" ht="15.75" hidden="false" customHeight="false" outlineLevel="0" collapsed="false">
      <c r="B213" s="4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4"/>
    </row>
    <row r="217" customFormat="false" ht="15.75" hidden="false" customHeight="false" outlineLevel="0" collapsed="false">
      <c r="B217" s="4"/>
    </row>
    <row r="218" customFormat="false" ht="15.75" hidden="false" customHeight="false" outlineLevel="0" collapsed="false">
      <c r="B218" s="4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4"/>
    </row>
    <row r="221" customFormat="false" ht="15.75" hidden="false" customHeight="false" outlineLevel="0" collapsed="false">
      <c r="B221" s="4"/>
    </row>
    <row r="222" customFormat="false" ht="15.75" hidden="false" customHeight="false" outlineLevel="0" collapsed="false">
      <c r="B222" s="1"/>
    </row>
  </sheetData>
  <mergeCells count="1">
    <mergeCell ref="A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37"/>
  </cols>
  <sheetData>
    <row r="1" customFormat="false" ht="15.75" hidden="false" customHeight="false" outlineLevel="0" collapsed="false">
      <c r="A1" s="15" t="s">
        <v>140</v>
      </c>
      <c r="B1" s="12" t="s">
        <v>141</v>
      </c>
      <c r="C1" s="8" t="s">
        <v>142</v>
      </c>
    </row>
    <row r="2" customFormat="false" ht="15.75" hidden="false" customHeight="false" outlineLevel="0" collapsed="false">
      <c r="A2" s="8" t="s">
        <v>143</v>
      </c>
      <c r="B2" s="16" t="n">
        <f aca="false">COUNTIF(GivenData!$K$2:$K$31,B$1)</f>
        <v>22</v>
      </c>
      <c r="C2" s="16" t="n">
        <f aca="false">COUNTIF(GivenData!$K$2:$K$31,C$1)</f>
        <v>8</v>
      </c>
    </row>
    <row r="3" customFormat="false" ht="15.75" hidden="false" customHeight="false" outlineLevel="0" collapsed="false">
      <c r="A3" s="17" t="s">
        <v>144</v>
      </c>
      <c r="B3" s="18" t="s">
        <v>144</v>
      </c>
      <c r="C3" s="18" t="s">
        <v>144</v>
      </c>
    </row>
    <row r="4" customFormat="false" ht="15.75" hidden="false" customHeight="false" outlineLevel="0" collapsed="false">
      <c r="A4" s="8" t="s">
        <v>145</v>
      </c>
      <c r="B4" s="14" t="n">
        <f aca="false">SUMIF(GivenData!$K$2:$K$31,B$1,MonthlyDeposit!$B$2:$B$31)</f>
        <v>250</v>
      </c>
      <c r="C4" s="14" t="n">
        <f aca="false">SUMIF(GivenData!$K$2:$K$31,C$1,MonthlyDeposit!$B$2:$B$31)</f>
        <v>99</v>
      </c>
    </row>
    <row r="5" customFormat="false" ht="15.75" hidden="false" customHeight="false" outlineLevel="0" collapsed="false">
      <c r="A5" s="8" t="s">
        <v>146</v>
      </c>
      <c r="B5" s="13" t="n">
        <f aca="false">AVERAGEIF(GivenData!$K$2:$K$31,B$1,MonthlyDeposit!$B$2:$B$31)</f>
        <v>11.36363636</v>
      </c>
      <c r="C5" s="13" t="n">
        <f aca="false">AVERAGEIF(GivenData!$K$2:$K$31,C$1,MonthlyDeposit!$B$2:$B$31)</f>
        <v>12.375</v>
      </c>
    </row>
    <row r="6" customFormat="false" ht="15.75" hidden="false" customHeight="false" outlineLevel="0" collapsed="false">
      <c r="A6" s="8" t="s">
        <v>147</v>
      </c>
      <c r="B6" s="14" t="n">
        <f aca="false">COUNTIFS(GivenData!$K$2:$K$31,B$1,MonthlyDeposit!$B$2:$B$31,"&gt;"&amp;B$5)</f>
        <v>10</v>
      </c>
      <c r="C6" s="14" t="n">
        <f aca="false">COUNTIFS(GivenData!$K$2:$K$31,C$1,MonthlyDeposit!$B$2:$B$31,"&gt;"&amp;C$5)</f>
        <v>2</v>
      </c>
    </row>
    <row r="7" customFormat="false" ht="15.75" hidden="false" customHeight="false" outlineLevel="0" collapsed="false">
      <c r="A7" s="8" t="s">
        <v>148</v>
      </c>
      <c r="B7" s="14" t="n">
        <f aca="false">COUNTIFS(GivenData!$K$2:$K$31,B$1,MonthlyDeposit!$B$2:$B$31,"&lt;"&amp;B$5)</f>
        <v>12</v>
      </c>
      <c r="C7" s="14" t="n">
        <f aca="false">COUNTIFS(GivenData!$K$2:$K$31,C$1,MonthlyDeposit!$B$2:$B$31,"&lt;"&amp;C$5)</f>
        <v>6</v>
      </c>
    </row>
    <row r="8" customFormat="false" ht="15.75" hidden="false" customHeight="false" outlineLevel="0" collapsed="false">
      <c r="A8" s="8" t="s">
        <v>149</v>
      </c>
      <c r="B8" s="14" t="n">
        <f aca="false">maxifs(MonthlyDeposit!$B$2:$B$31,GivenData!$K$2:$K$31,B$1)</f>
        <v>34</v>
      </c>
      <c r="C8" s="14" t="n">
        <f aca="false">maxifs(MonthlyDeposit!$B$2:$B$31,GivenData!$K$2:$K$31,C$1)</f>
        <v>28</v>
      </c>
    </row>
    <row r="9" customFormat="false" ht="15.75" hidden="false" customHeight="false" outlineLevel="0" collapsed="false">
      <c r="A9" s="8" t="s">
        <v>150</v>
      </c>
      <c r="B9" s="14" t="n">
        <f aca="false">minifs(MonthlyDeposit!$B$2:$B$31,GivenData!$K$2:$K$31,B$1)</f>
        <v>0</v>
      </c>
      <c r="C9" s="14" t="n">
        <f aca="false">minifs(MonthlyDeposit!$B$2:$B$31,GivenData!$K$2:$K$31,C$1)</f>
        <v>7</v>
      </c>
    </row>
    <row r="10" customFormat="false" ht="15.75" hidden="false" customHeight="false" outlineLevel="0" collapsed="false">
      <c r="A10" s="17" t="s">
        <v>144</v>
      </c>
      <c r="B10" s="18" t="s">
        <v>144</v>
      </c>
      <c r="C10" s="18" t="s">
        <v>144</v>
      </c>
    </row>
    <row r="11" customFormat="false" ht="15.75" hidden="false" customHeight="false" outlineLevel="0" collapsed="false">
      <c r="A11" s="8" t="s">
        <v>138</v>
      </c>
      <c r="B11" s="14" t="n">
        <f aca="false">SUMIF(GivenData!$K$2:$K$31,B$1,MonthlyDeposit!$C$2:$C$31)</f>
        <v>37338</v>
      </c>
      <c r="C11" s="14" t="n">
        <f aca="false">SUMIF(GivenData!$K$2:$K$31,C$1,MonthlyDeposit!$C$2:$C$31)</f>
        <v>21606</v>
      </c>
    </row>
    <row r="12" customFormat="false" ht="15.75" hidden="false" customHeight="false" outlineLevel="0" collapsed="false">
      <c r="A12" s="8" t="s">
        <v>151</v>
      </c>
      <c r="B12" s="13" t="n">
        <f aca="false">AVERAGEIF(GivenData!$K$2:$K$31,B$1,MonthlyDeposit!$C$2:$C$31)</f>
        <v>1697.181818</v>
      </c>
      <c r="C12" s="13" t="n">
        <f aca="false">AVERAGEIF(GivenData!$K$2:$K$31,C$1,MonthlyDeposit!$C$2:$C$31)</f>
        <v>2700.75</v>
      </c>
    </row>
    <row r="13" customFormat="false" ht="15.75" hidden="false" customHeight="false" outlineLevel="0" collapsed="false">
      <c r="A13" s="8" t="s">
        <v>147</v>
      </c>
      <c r="B13" s="14" t="n">
        <f aca="false">COUNTIFS(GivenData!$K$2:$K$31,B$1,MonthlyDeposit!$C$2:$C$31,"&gt;"&amp;B$12)</f>
        <v>5</v>
      </c>
      <c r="C13" s="14" t="n">
        <f aca="false">COUNTIFS(GivenData!$K$2:$K$31,C$1,MonthlyDeposit!$C$2:$C$31,"&gt;"&amp;C$12)</f>
        <v>2</v>
      </c>
    </row>
    <row r="14" customFormat="false" ht="15.75" hidden="false" customHeight="false" outlineLevel="0" collapsed="false">
      <c r="A14" s="8" t="s">
        <v>148</v>
      </c>
      <c r="B14" s="14" t="n">
        <f aca="false">COUNTIFS(GivenData!$K$2:$K$31,B$1,MonthlyDeposit!$C$2:$C$31,"&lt;"&amp;B$12)</f>
        <v>17</v>
      </c>
      <c r="C14" s="14" t="n">
        <f aca="false">COUNTIFS(GivenData!$K$2:$K$31,C$1,MonthlyDeposit!$C$2:$C$31,"&lt;"&amp;C$12)</f>
        <v>6</v>
      </c>
    </row>
    <row r="15" customFormat="false" ht="15.75" hidden="false" customHeight="false" outlineLevel="0" collapsed="false">
      <c r="A15" s="8" t="s">
        <v>152</v>
      </c>
      <c r="B15" s="14" t="n">
        <f aca="false">maxifs(MonthlyDeposit!$C$2:$C$31,GivenData!$K$2:$K$31,B$1)</f>
        <v>10025</v>
      </c>
      <c r="C15" s="14" t="n">
        <f aca="false">maxifs(MonthlyDeposit!$C$2:$C$31,GivenData!$K$2:$K$31,C$1)</f>
        <v>8956</v>
      </c>
    </row>
    <row r="16" customFormat="false" ht="15.75" hidden="false" customHeight="false" outlineLevel="0" collapsed="false">
      <c r="A16" s="8" t="s">
        <v>153</v>
      </c>
      <c r="B16" s="14" t="n">
        <f aca="false">minifs(MonthlyDeposit!$C$2:$C$31,GivenData!$K$2:$K$31,B$1)</f>
        <v>0</v>
      </c>
      <c r="C16" s="14" t="n">
        <f aca="false">minifs(MonthlyDeposit!$C$2:$C$31,GivenData!$K$2:$K$31,C$1)</f>
        <v>780</v>
      </c>
    </row>
    <row r="17" customFormat="false" ht="15.75" hidden="false" customHeight="false" outlineLevel="0" collapsed="false">
      <c r="A17" s="17" t="s">
        <v>144</v>
      </c>
      <c r="B17" s="18" t="s">
        <v>144</v>
      </c>
      <c r="C17" s="18" t="s">
        <v>144</v>
      </c>
    </row>
    <row r="18" customFormat="false" ht="15.75" hidden="false" customHeight="false" outlineLevel="0" collapsed="false">
      <c r="A18" s="8" t="s">
        <v>154</v>
      </c>
      <c r="B18" s="14" t="n">
        <f aca="false">SUMIF(GivenData!$K$2:$K$31,B$1,MonthlyDeposit!$D$2:$D$31)</f>
        <v>245</v>
      </c>
      <c r="C18" s="14" t="n">
        <f aca="false">SUMIF(GivenData!$K$2:$K$31,C$1,MonthlyDeposit!$D$2:$D$31)</f>
        <v>93</v>
      </c>
    </row>
    <row r="19" customFormat="false" ht="15.75" hidden="false" customHeight="false" outlineLevel="0" collapsed="false">
      <c r="A19" s="8" t="s">
        <v>146</v>
      </c>
      <c r="B19" s="13" t="n">
        <f aca="false">AVERAGEIF(GivenData!$K$2:$K$31,B$1,MonthlyDeposit!$D$2:$D$31)</f>
        <v>11.13636364</v>
      </c>
      <c r="C19" s="13" t="n">
        <f aca="false">AVERAGEIF(GivenData!$K$2:$K$31,C$1,MonthlyDeposit!$D$2:$D$31)</f>
        <v>11.625</v>
      </c>
    </row>
    <row r="20" customFormat="false" ht="15.75" hidden="false" customHeight="false" outlineLevel="0" collapsed="false">
      <c r="A20" s="8" t="s">
        <v>147</v>
      </c>
      <c r="B20" s="14" t="n">
        <f aca="false">COUNTIFS(GivenData!$K$2:$K$31,B$1,MonthlyDeposit!$D$2:$D$31,"&gt;"&amp;B$19)</f>
        <v>9</v>
      </c>
      <c r="C20" s="14" t="n">
        <f aca="false">COUNTIFS(GivenData!$K$2:$K$31,C$1,MonthlyDeposit!$D$2:$D$31,"&gt;"&amp;C$19)</f>
        <v>2</v>
      </c>
    </row>
    <row r="21" customFormat="false" ht="15.75" hidden="false" customHeight="false" outlineLevel="0" collapsed="false">
      <c r="A21" s="8" t="s">
        <v>148</v>
      </c>
      <c r="B21" s="14" t="n">
        <f aca="false">COUNTIFS(GivenData!$K$2:$K$31,B$1,MonthlyDeposit!$D$2:$D$31,"&lt;"&amp;B$19)</f>
        <v>13</v>
      </c>
      <c r="C21" s="14" t="n">
        <f aca="false">COUNTIFS(GivenData!$K$2:$K$31,C$1,MonthlyDeposit!$D$2:$D$31,"&lt;"&amp;C$19)</f>
        <v>6</v>
      </c>
    </row>
    <row r="22" customFormat="false" ht="15.75" hidden="false" customHeight="false" outlineLevel="0" collapsed="false">
      <c r="A22" s="8" t="s">
        <v>149</v>
      </c>
      <c r="B22" s="14" t="n">
        <f aca="false">maxifs(MonthlyDeposit!$D$2:$D$31,GivenData!$K$2:$K$31,B$1)</f>
        <v>31</v>
      </c>
      <c r="C22" s="14" t="n">
        <f aca="false">maxifs(MonthlyDeposit!$D$2:$D$31,GivenData!$K$2:$K$31,C$1)</f>
        <v>24</v>
      </c>
    </row>
    <row r="23" customFormat="false" ht="15.75" hidden="false" customHeight="false" outlineLevel="0" collapsed="false">
      <c r="A23" s="8" t="s">
        <v>150</v>
      </c>
      <c r="B23" s="14" t="n">
        <f aca="false">minifs(MonthlyDeposit!$D$2:$D$31,GivenData!$K$2:$K$31,B$1)</f>
        <v>0</v>
      </c>
      <c r="C23" s="14" t="n">
        <f aca="false">minifs(MonthlyDeposit!$D$2:$D$31,GivenData!$K$2:$K$31,C$1)</f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1.99"/>
    <col collapsed="false" customWidth="true" hidden="false" outlineLevel="0" max="4" min="4" style="0" width="15.38"/>
    <col collapsed="false" customWidth="true" hidden="false" outlineLevel="0" max="6" min="6" style="0" width="4.25"/>
    <col collapsed="false" customWidth="true" hidden="false" outlineLevel="0" max="7" min="7" style="0" width="21.37"/>
    <col collapsed="false" customWidth="true" hidden="false" outlineLevel="0" max="8" min="8" style="0" width="13.01"/>
    <col collapsed="false" customWidth="true" hidden="false" outlineLevel="0" max="9" min="9" style="0" width="13.37"/>
    <col collapsed="false" customWidth="true" hidden="false" outlineLevel="0" max="10" min="10" style="0" width="13.13"/>
    <col collapsed="false" customWidth="true" hidden="false" outlineLevel="0" max="12" min="11" style="0" width="13.01"/>
    <col collapsed="false" customWidth="true" hidden="false" outlineLevel="0" max="16" min="16" style="0" width="21.37"/>
    <col collapsed="false" customWidth="true" hidden="false" outlineLevel="0" max="17" min="17" style="0" width="13.01"/>
    <col collapsed="false" customWidth="true" hidden="false" outlineLevel="0" max="18" min="18" style="0" width="13.37"/>
    <col collapsed="false" customWidth="true" hidden="false" outlineLevel="0" max="19" min="19" style="0" width="13.13"/>
    <col collapsed="false" customWidth="true" hidden="false" outlineLevel="0" max="21" min="20" style="0" width="13.01"/>
  </cols>
  <sheetData>
    <row r="1" customFormat="false" ht="15.75" hidden="false" customHeight="false" outlineLevel="0" collapsed="false">
      <c r="A1" s="1" t="s">
        <v>136</v>
      </c>
      <c r="B1" s="8" t="s">
        <v>155</v>
      </c>
      <c r="C1" s="1" t="s">
        <v>137</v>
      </c>
      <c r="D1" s="8" t="s">
        <v>156</v>
      </c>
      <c r="E1" s="8" t="s">
        <v>139</v>
      </c>
      <c r="G1" s="11"/>
      <c r="H1" s="11"/>
      <c r="I1" s="11"/>
      <c r="J1" s="11"/>
      <c r="K1" s="11"/>
      <c r="L1" s="11"/>
      <c r="M1" s="15"/>
      <c r="N1" s="15"/>
    </row>
    <row r="2" customFormat="false" ht="15.75" hidden="false" customHeight="false" outlineLevel="0" collapsed="false">
      <c r="A2" s="5" t="n">
        <v>44805</v>
      </c>
      <c r="B2" s="9" t="str">
        <f aca="false">CHOOSE(WEEKDAY(A2), "Sunday","Monday", "Tuesday", "Wednesday", "Thursday", "Friday", "Saturday")</f>
        <v>Thursday</v>
      </c>
      <c r="C2" s="1" t="n">
        <f aca="false">COUNTIF(GivenData!G$2:G1001,A2)</f>
        <v>12</v>
      </c>
      <c r="D2" s="9" t="n">
        <f aca="false">SUMIF(GivenData!G$2:G1001,A2,GivenData!D$2:D1001)</f>
        <v>1610</v>
      </c>
      <c r="E2" s="9" t="n">
        <f aca="false">SUMPRODUCT((GivenData!G$2:G1001=A2)/COUNTIFS(GivenData!G$2:G1001,GivenData!G$2:G1001&amp;"",GivenData!B$2:B1001,GivenData!B$2:B1001&amp;""))</f>
        <v>12</v>
      </c>
    </row>
    <row r="3" customFormat="false" ht="15.75" hidden="false" customHeight="false" outlineLevel="0" collapsed="false">
      <c r="A3" s="5" t="n">
        <v>44806</v>
      </c>
      <c r="B3" s="9" t="str">
        <f aca="false">CHOOSE(WEEKDAY(A3), "Sunday","Monday", "Tuesday", "Wednesday", "Thursday", "Friday", "Saturday")</f>
        <v>Friday</v>
      </c>
      <c r="C3" s="1" t="n">
        <f aca="false">COUNTIF(GivenData!G$2:G1001,A3)</f>
        <v>10</v>
      </c>
      <c r="D3" s="9" t="n">
        <f aca="false">SUMIF(GivenData!G$2:G1001,A3,GivenData!D$2:D1001)</f>
        <v>1300</v>
      </c>
      <c r="E3" s="9" t="n">
        <f aca="false">SUMPRODUCT((GivenData!G$2:G1001=A3)/COUNTIFS(GivenData!G$2:G1001,GivenData!G$2:G1001&amp;"",GivenData!B$2:B1001,GivenData!B$2:B1001&amp;""))</f>
        <v>10</v>
      </c>
    </row>
    <row r="4" customFormat="false" ht="15.75" hidden="false" customHeight="false" outlineLevel="0" collapsed="false">
      <c r="A4" s="5" t="n">
        <v>44807</v>
      </c>
      <c r="B4" s="9" t="str">
        <f aca="false">CHOOSE(WEEKDAY(A4), "Sunday","Monday", "Tuesday", "Wednesday", "Thursday", "Friday", "Saturday")</f>
        <v>Saturday</v>
      </c>
      <c r="C4" s="1" t="n">
        <f aca="false">COUNTIF(GivenData!G$2:G1001,A4)</f>
        <v>8</v>
      </c>
      <c r="D4" s="9" t="n">
        <f aca="false">SUMIF(GivenData!G$2:G1001,A4,GivenData!D$2:D1001)</f>
        <v>780</v>
      </c>
      <c r="E4" s="9" t="n">
        <f aca="false">SUMPRODUCT((GivenData!G$2:G1001=A4)/COUNTIFS(GivenData!G$2:G1001,GivenData!G$2:G1001&amp;"",GivenData!B$2:B1001,GivenData!B$2:B1001&amp;""))</f>
        <v>8</v>
      </c>
      <c r="H4" s="19"/>
      <c r="I4" s="19"/>
      <c r="J4" s="19"/>
      <c r="K4" s="19"/>
    </row>
    <row r="5" customFormat="false" ht="15.75" hidden="false" customHeight="false" outlineLevel="0" collapsed="false">
      <c r="A5" s="5" t="n">
        <v>44808</v>
      </c>
      <c r="B5" s="9" t="str">
        <f aca="false">CHOOSE(WEEKDAY(A5), "Sunday","Monday", "Tuesday", "Wednesday", "Thursday", "Friday", "Saturday")</f>
        <v>Sunday</v>
      </c>
      <c r="C5" s="1" t="n">
        <f aca="false">COUNTIF(GivenData!G$2:G1001,A5)</f>
        <v>8</v>
      </c>
      <c r="D5" s="9" t="n">
        <f aca="false">SUMIF(GivenData!G$2:G1001,A5,GivenData!D$2:D1001)</f>
        <v>930</v>
      </c>
      <c r="E5" s="9" t="n">
        <f aca="false">SUMPRODUCT((GivenData!G$2:G1001=A5)/COUNTIFS(GivenData!G$2:G1001,GivenData!G$2:G1001&amp;"",GivenData!B$2:B1001,GivenData!B$2:B1001&amp;""))</f>
        <v>8</v>
      </c>
    </row>
    <row r="6" customFormat="false" ht="15.75" hidden="false" customHeight="false" outlineLevel="0" collapsed="false">
      <c r="A6" s="5" t="n">
        <v>44809</v>
      </c>
      <c r="B6" s="9" t="str">
        <f aca="false">CHOOSE(WEEKDAY(A6), "Sunday","Monday", "Tuesday", "Wednesday", "Thursday", "Friday", "Saturday")</f>
        <v>Monday</v>
      </c>
      <c r="C6" s="1" t="n">
        <f aca="false">COUNTIF(GivenData!G$2:G1001,A6)</f>
        <v>8</v>
      </c>
      <c r="D6" s="9" t="n">
        <f aca="false">SUMIF(GivenData!G$2:G1001,A6,GivenData!D$2:D1001)</f>
        <v>820</v>
      </c>
      <c r="E6" s="9" t="n">
        <f aca="false">SUMPRODUCT((GivenData!G$2:G1001=A6)/COUNTIFS(GivenData!G$2:G1001,GivenData!G$2:G1001&amp;"",GivenData!B$2:B1001,GivenData!B$2:B1001&amp;""))</f>
        <v>8</v>
      </c>
    </row>
    <row r="7" customFormat="false" ht="15.75" hidden="false" customHeight="false" outlineLevel="0" collapsed="false">
      <c r="A7" s="5" t="n">
        <v>44810</v>
      </c>
      <c r="B7" s="9" t="str">
        <f aca="false">CHOOSE(WEEKDAY(A7), "Sunday","Monday", "Tuesday", "Wednesday", "Thursday", "Friday", "Saturday")</f>
        <v>Tuesday</v>
      </c>
      <c r="C7" s="1" t="n">
        <f aca="false">COUNTIF(GivenData!G$2:G1001,A7)</f>
        <v>11</v>
      </c>
      <c r="D7" s="9" t="n">
        <f aca="false">SUMIF(GivenData!G$2:G1001,A7,GivenData!D$2:D1001)</f>
        <v>1140</v>
      </c>
      <c r="E7" s="9" t="n">
        <f aca="false">SUMPRODUCT((GivenData!G$2:G1001=A7)/COUNTIFS(GivenData!G$2:G1001,GivenData!G$2:G1001&amp;"",GivenData!B$2:B1001,GivenData!B$2:B1001&amp;""))</f>
        <v>11</v>
      </c>
    </row>
    <row r="8" customFormat="false" ht="15.75" hidden="false" customHeight="false" outlineLevel="0" collapsed="false">
      <c r="A8" s="5" t="n">
        <v>44811</v>
      </c>
      <c r="B8" s="9" t="str">
        <f aca="false">CHOOSE(WEEKDAY(A8), "Sunday","Monday", "Tuesday", "Wednesday", "Thursday", "Friday", "Saturday")</f>
        <v>Wednesday</v>
      </c>
      <c r="C8" s="1" t="n">
        <f aca="false">COUNTIF(GivenData!G$2:G1001,A8)</f>
        <v>13</v>
      </c>
      <c r="D8" s="9" t="n">
        <f aca="false">SUMIF(GivenData!G$2:G1001,A8,GivenData!D$2:D1001)</f>
        <v>1660</v>
      </c>
      <c r="E8" s="9" t="n">
        <f aca="false">SUMPRODUCT((GivenData!G$2:G1001=A8)/COUNTIFS(GivenData!G$2:G1001,GivenData!G$2:G1001&amp;"",GivenData!B$2:B1001,GivenData!B$2:B1001&amp;""))</f>
        <v>13</v>
      </c>
    </row>
    <row r="9" customFormat="false" ht="15.75" hidden="false" customHeight="false" outlineLevel="0" collapsed="false">
      <c r="A9" s="5" t="n">
        <v>44812</v>
      </c>
      <c r="B9" s="9" t="str">
        <f aca="false">CHOOSE(WEEKDAY(A9), "Sunday","Monday", "Tuesday", "Wednesday", "Thursday", "Friday", "Saturday")</f>
        <v>Thursday</v>
      </c>
      <c r="C9" s="1" t="n">
        <f aca="false">COUNTIF(GivenData!G$2:G1001,A9)</f>
        <v>14</v>
      </c>
      <c r="D9" s="9" t="n">
        <f aca="false">SUMIF(GivenData!G$2:G1001,A9,GivenData!D$2:D1001)</f>
        <v>1640</v>
      </c>
      <c r="E9" s="9" t="n">
        <f aca="false">SUMPRODUCT((GivenData!G$2:G1001=A9)/COUNTIFS(GivenData!G$2:G1001,GivenData!G$2:G1001&amp;"",GivenData!B$2:B1001,GivenData!B$2:B1001&amp;""))</f>
        <v>14</v>
      </c>
      <c r="H9" s="16"/>
      <c r="I9" s="19"/>
      <c r="J9" s="19"/>
      <c r="K9" s="19"/>
      <c r="L9" s="16"/>
    </row>
    <row r="10" customFormat="false" ht="15.75" hidden="false" customHeight="false" outlineLevel="0" collapsed="false">
      <c r="A10" s="5" t="n">
        <v>44813</v>
      </c>
      <c r="B10" s="9" t="str">
        <f aca="false">CHOOSE(WEEKDAY(A10), "Sunday","Monday", "Tuesday", "Wednesday", "Thursday", "Friday", "Saturday")</f>
        <v>Friday</v>
      </c>
      <c r="C10" s="1" t="n">
        <f aca="false">COUNTIF(GivenData!G$2:G1001,A10)</f>
        <v>9</v>
      </c>
      <c r="D10" s="9" t="n">
        <f aca="false">SUMIF(GivenData!G$2:G1001,A10,GivenData!D$2:D1001)</f>
        <v>1310</v>
      </c>
      <c r="E10" s="9" t="n">
        <f aca="false">SUMPRODUCT((GivenData!G$2:G1001=A10)/COUNTIFS(GivenData!G$2:G1001,GivenData!G$2:G1001&amp;"",GivenData!B$2:B1001,GivenData!B$2:B1001&amp;""))</f>
        <v>9</v>
      </c>
      <c r="M10" s="7"/>
      <c r="N10" s="7"/>
    </row>
    <row r="11" customFormat="false" ht="15.75" hidden="false" customHeight="false" outlineLevel="0" collapsed="false">
      <c r="A11" s="5" t="n">
        <v>44814</v>
      </c>
      <c r="B11" s="9" t="str">
        <f aca="false">CHOOSE(WEEKDAY(A11), "Sunday","Monday", "Tuesday", "Wednesday", "Thursday", "Friday", "Saturday")</f>
        <v>Saturday</v>
      </c>
      <c r="C11" s="1" t="n">
        <f aca="false">COUNTIF(GivenData!G$2:G1001,A11)</f>
        <v>8</v>
      </c>
      <c r="D11" s="9" t="n">
        <f aca="false">SUMIF(GivenData!G$2:G1001,A11,GivenData!D$2:D1001)</f>
        <v>1310</v>
      </c>
      <c r="E11" s="9" t="n">
        <f aca="false">SUMPRODUCT((GivenData!G$2:G1001=A11)/COUNTIFS(GivenData!G$2:G1001,GivenData!G$2:G1001&amp;"",GivenData!B$2:B1001,GivenData!B$2:B1001&amp;""))</f>
        <v>8</v>
      </c>
      <c r="M11" s="20"/>
      <c r="N11" s="14"/>
    </row>
    <row r="12" customFormat="false" ht="15.75" hidden="false" customHeight="false" outlineLevel="0" collapsed="false">
      <c r="A12" s="5" t="n">
        <v>44815</v>
      </c>
      <c r="B12" s="9" t="str">
        <f aca="false">CHOOSE(WEEKDAY(A12), "Sunday","Monday", "Tuesday", "Wednesday", "Thursday", "Friday", "Saturday")</f>
        <v>Sunday</v>
      </c>
      <c r="C12" s="1" t="n">
        <f aca="false">COUNTIF(GivenData!G$2:G1001,A12)</f>
        <v>8</v>
      </c>
      <c r="D12" s="9" t="n">
        <f aca="false">SUMIF(GivenData!G$2:G1001,A12,GivenData!D$2:D1001)</f>
        <v>1260</v>
      </c>
      <c r="E12" s="9" t="n">
        <f aca="false">SUMPRODUCT((GivenData!G$2:G1001=A12)/COUNTIFS(GivenData!G$2:G1001,GivenData!G$2:G1001&amp;"",GivenData!B$2:B1001,GivenData!B$2:B1001&amp;""))</f>
        <v>8</v>
      </c>
      <c r="M12" s="7"/>
      <c r="N12" s="7"/>
    </row>
    <row r="13" customFormat="false" ht="15.75" hidden="false" customHeight="false" outlineLevel="0" collapsed="false">
      <c r="A13" s="5" t="n">
        <v>44816</v>
      </c>
      <c r="B13" s="9" t="str">
        <f aca="false">CHOOSE(WEEKDAY(A13), "Sunday","Monday", "Tuesday", "Wednesday", "Thursday", "Friday", "Saturday")</f>
        <v>Monday</v>
      </c>
      <c r="C13" s="1" t="n">
        <f aca="false">COUNTIF(GivenData!G$2:G1001,A13)</f>
        <v>9</v>
      </c>
      <c r="D13" s="9" t="n">
        <f aca="false">SUMIF(GivenData!G$2:G1001,A13,GivenData!D$2:D1001)</f>
        <v>940</v>
      </c>
      <c r="E13" s="9" t="n">
        <f aca="false">SUMPRODUCT((GivenData!G$2:G1001=A13)/COUNTIFS(GivenData!G$2:G1001,GivenData!G$2:G1001&amp;"",GivenData!B$2:B1001,GivenData!B$2:B1001&amp;""))</f>
        <v>9</v>
      </c>
      <c r="M13" s="7"/>
      <c r="N13" s="7"/>
    </row>
    <row r="14" customFormat="false" ht="15.75" hidden="false" customHeight="false" outlineLevel="0" collapsed="false">
      <c r="A14" s="5" t="n">
        <v>44817</v>
      </c>
      <c r="B14" s="9" t="str">
        <f aca="false">CHOOSE(WEEKDAY(A14), "Sunday","Monday", "Tuesday", "Wednesday", "Thursday", "Friday", "Saturday")</f>
        <v>Tuesday</v>
      </c>
      <c r="C14" s="1" t="n">
        <f aca="false">COUNTIF(GivenData!G$2:G1001,A14)</f>
        <v>10</v>
      </c>
      <c r="D14" s="9" t="n">
        <f aca="false">SUMIF(GivenData!G$2:G1001,A14,GivenData!D$2:D1001)</f>
        <v>960</v>
      </c>
      <c r="E14" s="9" t="n">
        <f aca="false">SUMPRODUCT((GivenData!G$2:G1001=A14)/COUNTIFS(GivenData!G$2:G1001,GivenData!G$2:G1001&amp;"",GivenData!B$2:B1001,GivenData!B$2:B1001&amp;""))</f>
        <v>10</v>
      </c>
      <c r="H14" s="19"/>
      <c r="I14" s="19"/>
      <c r="J14" s="19"/>
      <c r="K14" s="19"/>
      <c r="L14" s="19"/>
    </row>
    <row r="15" customFormat="false" ht="15.75" hidden="false" customHeight="false" outlineLevel="0" collapsed="false">
      <c r="A15" s="5" t="n">
        <v>44818</v>
      </c>
      <c r="B15" s="9" t="str">
        <f aca="false">CHOOSE(WEEKDAY(A15), "Sunday","Monday", "Tuesday", "Wednesday", "Thursday", "Friday", "Saturday")</f>
        <v>Wednesday</v>
      </c>
      <c r="C15" s="1" t="n">
        <f aca="false">COUNTIF(GivenData!G$2:G1001,A15)</f>
        <v>13</v>
      </c>
      <c r="D15" s="9" t="n">
        <f aca="false">SUMIF(GivenData!G$2:G1001,A15,GivenData!D$2:D1001)</f>
        <v>1840</v>
      </c>
      <c r="E15" s="9" t="n">
        <f aca="false">SUMPRODUCT((GivenData!G$2:G1001=A15)/COUNTIFS(GivenData!G$2:G1001,GivenData!G$2:G1001&amp;"",GivenData!B$2:B1001,GivenData!B$2:B1001&amp;""))</f>
        <v>13</v>
      </c>
      <c r="M15" s="7"/>
      <c r="N15" s="7"/>
    </row>
    <row r="16" customFormat="false" ht="15.75" hidden="false" customHeight="false" outlineLevel="0" collapsed="false">
      <c r="A16" s="5" t="n">
        <v>44819</v>
      </c>
      <c r="B16" s="9" t="str">
        <f aca="false">CHOOSE(WEEKDAY(A16), "Sunday","Monday", "Tuesday", "Wednesday", "Thursday", "Friday", "Saturday")</f>
        <v>Thursday</v>
      </c>
      <c r="C16" s="1" t="n">
        <f aca="false">COUNTIF(GivenData!G$2:G1001,A16)</f>
        <v>13</v>
      </c>
      <c r="D16" s="9" t="n">
        <f aca="false">SUMIF(GivenData!G$2:G1001,A16,GivenData!D$2:D1001)</f>
        <v>1560</v>
      </c>
      <c r="E16" s="9" t="n">
        <f aca="false">SUMPRODUCT((GivenData!G$2:G1001=A16)/COUNTIFS(GivenData!G$2:G1001,GivenData!G$2:G1001&amp;"",GivenData!B$2:B1001,GivenData!B$2:B1001&amp;""))</f>
        <v>13</v>
      </c>
      <c r="M16" s="7"/>
      <c r="N16" s="7"/>
    </row>
    <row r="17" customFormat="false" ht="15.75" hidden="false" customHeight="false" outlineLevel="0" collapsed="false">
      <c r="A17" s="5" t="n">
        <v>44820</v>
      </c>
      <c r="B17" s="9" t="str">
        <f aca="false">CHOOSE(WEEKDAY(A17), "Sunday","Monday", "Tuesday", "Wednesday", "Thursday", "Friday", "Saturday")</f>
        <v>Friday</v>
      </c>
      <c r="C17" s="1" t="n">
        <f aca="false">COUNTIF(GivenData!G$2:G1001,A17)</f>
        <v>8</v>
      </c>
      <c r="D17" s="9" t="n">
        <f aca="false">SUMIF(GivenData!G$2:G1001,A17,GivenData!D$2:D1001)</f>
        <v>1040</v>
      </c>
      <c r="E17" s="9" t="n">
        <f aca="false">SUMPRODUCT((GivenData!G$2:G1001=A17)/COUNTIFS(GivenData!G$2:G1001,GivenData!G$2:G1001&amp;"",GivenData!B$2:B1001,GivenData!B$2:B1001&amp;""))</f>
        <v>8</v>
      </c>
      <c r="H17" s="7"/>
      <c r="I17" s="7"/>
      <c r="J17" s="7"/>
      <c r="K17" s="7"/>
      <c r="L17" s="7"/>
      <c r="M17" s="7"/>
      <c r="N17" s="7"/>
    </row>
    <row r="18" customFormat="false" ht="15.75" hidden="false" customHeight="false" outlineLevel="0" collapsed="false">
      <c r="A18" s="5" t="n">
        <v>44821</v>
      </c>
      <c r="B18" s="9" t="str">
        <f aca="false">CHOOSE(WEEKDAY(A18), "Sunday","Monday", "Tuesday", "Wednesday", "Thursday", "Friday", "Saturday")</f>
        <v>Saturday</v>
      </c>
      <c r="C18" s="1" t="n">
        <f aca="false">COUNTIF(GivenData!G$2:G1001,A18)</f>
        <v>7</v>
      </c>
      <c r="D18" s="9" t="n">
        <f aca="false">SUMIF(GivenData!G$2:G1001,A18,GivenData!D$2:D1001)</f>
        <v>1040</v>
      </c>
      <c r="E18" s="9" t="n">
        <f aca="false">SUMPRODUCT((GivenData!G$2:G1001=A18)/COUNTIFS(GivenData!G$2:G1001,GivenData!G$2:G1001&amp;"",GivenData!B$2:B1001,GivenData!B$2:B1001&amp;""))</f>
        <v>7</v>
      </c>
      <c r="H18" s="7"/>
      <c r="I18" s="7"/>
      <c r="J18" s="7"/>
      <c r="K18" s="7"/>
      <c r="L18" s="7"/>
      <c r="M18" s="7"/>
      <c r="N18" s="7"/>
    </row>
    <row r="19" customFormat="false" ht="15.75" hidden="false" customHeight="false" outlineLevel="0" collapsed="false">
      <c r="A19" s="5" t="n">
        <v>44822</v>
      </c>
      <c r="B19" s="9" t="str">
        <f aca="false">CHOOSE(WEEKDAY(A19), "Sunday","Monday", "Tuesday", "Wednesday", "Thursday", "Friday", "Saturday")</f>
        <v>Sunday</v>
      </c>
      <c r="C19" s="1" t="n">
        <f aca="false">COUNTIF(GivenData!G$2:G1001,A19)</f>
        <v>7</v>
      </c>
      <c r="D19" s="9" t="n">
        <f aca="false">SUMIF(GivenData!G$2:G1001,A19,GivenData!D$2:D1001)</f>
        <v>990</v>
      </c>
      <c r="E19" s="9" t="n">
        <f aca="false">SUMPRODUCT((GivenData!G$2:G1001=A19)/COUNTIFS(GivenData!G$2:G1001,GivenData!G$2:G1001&amp;"",GivenData!B$2:B1001,GivenData!B$2:B1001&amp;""))</f>
        <v>7</v>
      </c>
    </row>
    <row r="20" customFormat="false" ht="15.75" hidden="false" customHeight="false" outlineLevel="0" collapsed="false">
      <c r="A20" s="5" t="n">
        <v>44823</v>
      </c>
      <c r="B20" s="9" t="str">
        <f aca="false">CHOOSE(WEEKDAY(A20), "Sunday","Monday", "Tuesday", "Wednesday", "Thursday", "Friday", "Saturday")</f>
        <v>Monday</v>
      </c>
      <c r="C20" s="1" t="n">
        <f aca="false">COUNTIF(GivenData!G$2:G1001,A20)</f>
        <v>6</v>
      </c>
      <c r="D20" s="9" t="n">
        <f aca="false">SUMIF(GivenData!G$2:G1001,A20,GivenData!D$2:D1001)</f>
        <v>1178</v>
      </c>
      <c r="E20" s="9" t="n">
        <f aca="false">SUMPRODUCT((GivenData!G$2:G1001=A20)/COUNTIFS(GivenData!G$2:G1001,GivenData!G$2:G1001&amp;"",GivenData!B$2:B1001,GivenData!B$2:B1001&amp;""))</f>
        <v>6</v>
      </c>
      <c r="G20" s="11"/>
      <c r="H20" s="11"/>
      <c r="I20" s="11"/>
    </row>
    <row r="21" customFormat="false" ht="15.75" hidden="false" customHeight="false" outlineLevel="0" collapsed="false">
      <c r="A21" s="5" t="n">
        <v>44824</v>
      </c>
      <c r="B21" s="9" t="str">
        <f aca="false">CHOOSE(WEEKDAY(A21), "Sunday","Monday", "Tuesday", "Wednesday", "Thursday", "Friday", "Saturday")</f>
        <v>Tuesday</v>
      </c>
      <c r="C21" s="1" t="n">
        <f aca="false">COUNTIF(GivenData!G$2:G1001,A21)</f>
        <v>8</v>
      </c>
      <c r="D21" s="9" t="n">
        <f aca="false">SUMIF(GivenData!G$2:G1001,A21,GivenData!D$2:D1001)</f>
        <v>860</v>
      </c>
      <c r="E21" s="9" t="n">
        <f aca="false">SUMPRODUCT((GivenData!G$2:G1001=A21)/COUNTIFS(GivenData!G$2:G1001,GivenData!G$2:G1001&amp;"",GivenData!B$2:B1001,GivenData!B$2:B1001&amp;""))</f>
        <v>8</v>
      </c>
      <c r="H21" s="12"/>
    </row>
    <row r="22" customFormat="false" ht="15.75" hidden="false" customHeight="false" outlineLevel="0" collapsed="false">
      <c r="A22" s="5" t="n">
        <v>44825</v>
      </c>
      <c r="B22" s="9" t="str">
        <f aca="false">CHOOSE(WEEKDAY(A22), "Sunday","Monday", "Tuesday", "Wednesday", "Thursday", "Friday", "Saturday")</f>
        <v>Wednesday</v>
      </c>
      <c r="C22" s="1" t="n">
        <f aca="false">COUNTIF(GivenData!G$2:G1001,A22)</f>
        <v>0</v>
      </c>
      <c r="D22" s="9" t="n">
        <f aca="false">SUMIF(GivenData!G$2:G1001,A22,GivenData!D$2:D1001)</f>
        <v>0</v>
      </c>
      <c r="E22" s="9" t="n">
        <f aca="false">SUMPRODUCT((GivenData!G$2:G1001=A22)/COUNTIFS(GivenData!G$2:G1001,GivenData!G$2:G1001&amp;"",GivenData!B$2:B1001,GivenData!B$2:B1001&amp;""))</f>
        <v>0</v>
      </c>
    </row>
    <row r="23" customFormat="false" ht="15.75" hidden="false" customHeight="false" outlineLevel="0" collapsed="false">
      <c r="A23" s="5" t="n">
        <v>44826</v>
      </c>
      <c r="B23" s="9" t="str">
        <f aca="false">CHOOSE(WEEKDAY(A23), "Sunday","Monday", "Tuesday", "Wednesday", "Thursday", "Friday", "Saturday")</f>
        <v>Thursday</v>
      </c>
      <c r="C23" s="1" t="n">
        <f aca="false">COUNTIF(GivenData!G$2:G1001,A23)</f>
        <v>12</v>
      </c>
      <c r="D23" s="9" t="n">
        <f aca="false">SUMIF(GivenData!G$2:G1001,A23,GivenData!D$2:D1001)</f>
        <v>2075</v>
      </c>
      <c r="E23" s="9" t="n">
        <f aca="false">SUMPRODUCT((GivenData!G$2:G1001=A23)/COUNTIFS(GivenData!G$2:G1001,GivenData!G$2:G1001&amp;"",GivenData!B$2:B1001,GivenData!B$2:B1001&amp;""))</f>
        <v>11</v>
      </c>
    </row>
    <row r="24" customFormat="false" ht="15.75" hidden="false" customHeight="false" outlineLevel="0" collapsed="false">
      <c r="A24" s="5" t="n">
        <v>44827</v>
      </c>
      <c r="B24" s="9" t="str">
        <f aca="false">CHOOSE(WEEKDAY(A24), "Sunday","Monday", "Tuesday", "Wednesday", "Thursday", "Friday", "Saturday")</f>
        <v>Friday</v>
      </c>
      <c r="C24" s="1" t="n">
        <f aca="false">COUNTIF(GivenData!G$2:G1001,A24)</f>
        <v>34</v>
      </c>
      <c r="D24" s="9" t="n">
        <f aca="false">SUMIF(GivenData!G$2:G1001,A24,GivenData!D$2:D1001)</f>
        <v>10025</v>
      </c>
      <c r="E24" s="9" t="n">
        <f aca="false">SUMPRODUCT((GivenData!G$2:G1001=A24)/COUNTIFS(GivenData!G$2:G1001,GivenData!G$2:G1001&amp;"",GivenData!B$2:B1001,GivenData!B$2:B1001&amp;""))</f>
        <v>31</v>
      </c>
      <c r="H24" s="7"/>
    </row>
    <row r="25" customFormat="false" ht="15.75" hidden="false" customHeight="false" outlineLevel="0" collapsed="false">
      <c r="A25" s="5" t="n">
        <v>44828</v>
      </c>
      <c r="B25" s="9" t="str">
        <f aca="false">CHOOSE(WEEKDAY(A25), "Sunday","Monday", "Tuesday", "Wednesday", "Thursday", "Friday", "Saturday")</f>
        <v>Saturday</v>
      </c>
      <c r="C25" s="1" t="n">
        <f aca="false">COUNTIF(GivenData!G$2:G1001,A25)</f>
        <v>28</v>
      </c>
      <c r="D25" s="9" t="n">
        <f aca="false">SUMIF(GivenData!G$2:G1001,A25,GivenData!D$2:D1001)</f>
        <v>8956</v>
      </c>
      <c r="E25" s="9" t="n">
        <f aca="false">SUMPRODUCT((GivenData!G$2:G1001=A25)/COUNTIFS(GivenData!G$2:G1001,GivenData!G$2:G1001&amp;"",GivenData!B$2:B1001,GivenData!B$2:B1001&amp;""))</f>
        <v>24</v>
      </c>
      <c r="H25" s="13"/>
      <c r="I25" s="13"/>
    </row>
    <row r="26" customFormat="false" ht="15.75" hidden="false" customHeight="false" outlineLevel="0" collapsed="false">
      <c r="A26" s="5" t="n">
        <v>44829</v>
      </c>
      <c r="B26" s="9" t="str">
        <f aca="false">CHOOSE(WEEKDAY(A26), "Sunday","Monday", "Tuesday", "Wednesday", "Thursday", "Friday", "Saturday")</f>
        <v>Sunday</v>
      </c>
      <c r="C26" s="1" t="n">
        <f aca="false">COUNTIF(GivenData!G$2:G1001,A26)</f>
        <v>25</v>
      </c>
      <c r="D26" s="9" t="n">
        <f aca="false">SUMIF(GivenData!G$2:G1001,A26,GivenData!D$2:D1001)</f>
        <v>6340</v>
      </c>
      <c r="E26" s="9" t="n">
        <f aca="false">SUMPRODUCT((GivenData!G$2:G1001=A26)/COUNTIFS(GivenData!G$2:G1001,GivenData!G$2:G1001&amp;"",GivenData!B$2:B1001,GivenData!B$2:B1001&amp;""))</f>
        <v>23</v>
      </c>
      <c r="H26" s="14"/>
      <c r="I26" s="14"/>
    </row>
    <row r="27" customFormat="false" ht="15.75" hidden="false" customHeight="false" outlineLevel="0" collapsed="false">
      <c r="A27" s="5" t="n">
        <v>44830</v>
      </c>
      <c r="B27" s="9" t="str">
        <f aca="false">CHOOSE(WEEKDAY(A27), "Sunday","Monday", "Tuesday", "Wednesday", "Thursday", "Friday", "Saturday")</f>
        <v>Monday</v>
      </c>
      <c r="C27" s="1" t="n">
        <f aca="false">COUNTIF(GivenData!G$2:G1001,A27)</f>
        <v>14</v>
      </c>
      <c r="D27" s="9" t="n">
        <f aca="false">SUMIF(GivenData!G$2:G1001,A27,GivenData!D$2:D1001)</f>
        <v>1780</v>
      </c>
      <c r="E27" s="9" t="n">
        <f aca="false">SUMPRODUCT((GivenData!G$2:G1001=A27)/COUNTIFS(GivenData!G$2:G1001,GivenData!G$2:G1001&amp;"",GivenData!B$2:B1001,GivenData!B$2:B1001&amp;""))</f>
        <v>14</v>
      </c>
      <c r="H27" s="14"/>
      <c r="I27" s="14"/>
    </row>
    <row r="28" customFormat="false" ht="15.75" hidden="false" customHeight="false" outlineLevel="0" collapsed="false">
      <c r="A28" s="5" t="n">
        <v>44831</v>
      </c>
      <c r="B28" s="9" t="str">
        <f aca="false">CHOOSE(WEEKDAY(A28), "Sunday","Monday", "Tuesday", "Wednesday", "Thursday", "Friday", "Saturday")</f>
        <v>Tuesday</v>
      </c>
      <c r="C28" s="1" t="n">
        <f aca="false">COUNTIF(GivenData!G$2:G1001,A28)</f>
        <v>8</v>
      </c>
      <c r="D28" s="9" t="n">
        <f aca="false">SUMIF(GivenData!G$2:G1001,A28,GivenData!D$2:D1001)</f>
        <v>870</v>
      </c>
      <c r="E28" s="9" t="n">
        <f aca="false">SUMPRODUCT((GivenData!G$2:G1001=A28)/COUNTIFS(GivenData!G$2:G1001,GivenData!G$2:G1001&amp;"",GivenData!B$2:B1001,GivenData!B$2:B1001&amp;""))</f>
        <v>8</v>
      </c>
    </row>
    <row r="29" customFormat="false" ht="15.75" hidden="false" customHeight="false" outlineLevel="0" collapsed="false">
      <c r="A29" s="5" t="n">
        <v>44832</v>
      </c>
      <c r="B29" s="9" t="str">
        <f aca="false">CHOOSE(WEEKDAY(A29), "Sunday","Monday", "Tuesday", "Wednesday", "Thursday", "Friday", "Saturday")</f>
        <v>Wednesday</v>
      </c>
      <c r="C29" s="1" t="n">
        <f aca="false">COUNTIF(GivenData!G$2:G1001,A29)</f>
        <v>12</v>
      </c>
      <c r="D29" s="9" t="n">
        <f aca="false">SUMIF(GivenData!G$2:G1001,A29,GivenData!D$2:D1001)</f>
        <v>1810</v>
      </c>
      <c r="E29" s="9" t="n">
        <f aca="false">SUMPRODUCT((GivenData!G$2:G1001=A29)/COUNTIFS(GivenData!G$2:G1001,GivenData!G$2:G1001&amp;"",GivenData!B$2:B1001,GivenData!B$2:B1001&amp;""))</f>
        <v>12</v>
      </c>
    </row>
    <row r="30" customFormat="false" ht="15.75" hidden="false" customHeight="false" outlineLevel="0" collapsed="false">
      <c r="A30" s="5" t="n">
        <v>44833</v>
      </c>
      <c r="B30" s="9" t="str">
        <f aca="false">CHOOSE(WEEKDAY(A30), "Sunday","Monday", "Tuesday", "Wednesday", "Thursday", "Friday", "Saturday")</f>
        <v>Thursday</v>
      </c>
      <c r="C30" s="1" t="n">
        <f aca="false">COUNTIF(GivenData!G$2:G1001,A30)</f>
        <v>15</v>
      </c>
      <c r="D30" s="9" t="n">
        <f aca="false">SUMIF(GivenData!G$2:G1001,A30,GivenData!D$2:D1001)</f>
        <v>1510</v>
      </c>
      <c r="E30" s="9" t="n">
        <f aca="false">SUMPRODUCT((GivenData!G$2:G1001=A30)/COUNTIFS(GivenData!G$2:G1001,GivenData!G$2:G1001&amp;"",GivenData!B$2:B1001,GivenData!B$2:B1001&amp;""))</f>
        <v>15</v>
      </c>
    </row>
    <row r="31" customFormat="false" ht="15.75" hidden="false" customHeight="false" outlineLevel="0" collapsed="false">
      <c r="A31" s="5" t="n">
        <v>44834</v>
      </c>
      <c r="B31" s="9" t="str">
        <f aca="false">CHOOSE(WEEKDAY(A31), "Sunday","Monday", "Tuesday", "Wednesday", "Thursday", "Friday", "Saturday")</f>
        <v>Friday</v>
      </c>
      <c r="C31" s="1" t="n">
        <f aca="false">COUNTIF(GivenData!G$2:G1001,A31)</f>
        <v>11</v>
      </c>
      <c r="D31" s="9" t="n">
        <f aca="false">SUMIF(GivenData!G$2:G1001,A31,GivenData!D$2:D1001)</f>
        <v>1410</v>
      </c>
      <c r="E31" s="9" t="n">
        <f aca="false">SUMPRODUCT((GivenData!G$2:G1001=A31)/COUNTIFS(GivenData!G$2:G1001,GivenData!G$2:G1001&amp;"",GivenData!B$2:B1001,GivenData!B$2:B1001&amp;""))</f>
        <v>10</v>
      </c>
      <c r="H31" s="7"/>
      <c r="I31" s="7"/>
    </row>
    <row r="32" customFormat="false" ht="15.75" hidden="false" customHeight="false" outlineLevel="0" collapsed="false">
      <c r="C32" s="4"/>
      <c r="H32" s="13"/>
      <c r="I32" s="13"/>
    </row>
    <row r="33" customFormat="false" ht="15.75" hidden="false" customHeight="false" outlineLevel="0" collapsed="false">
      <c r="C33" s="4"/>
      <c r="H33" s="14"/>
      <c r="I33" s="14"/>
    </row>
    <row r="34" customFormat="false" ht="15.75" hidden="false" customHeight="false" outlineLevel="0" collapsed="false">
      <c r="C34" s="4"/>
      <c r="H34" s="14"/>
      <c r="I34" s="14"/>
    </row>
    <row r="35" customFormat="false" ht="15.75" hidden="false" customHeight="false" outlineLevel="0" collapsed="false">
      <c r="C35" s="1"/>
    </row>
    <row r="36" customFormat="false" ht="15.75" hidden="false" customHeight="false" outlineLevel="0" collapsed="false">
      <c r="C36" s="1"/>
    </row>
    <row r="37" customFormat="false" ht="15.75" hidden="false" customHeight="false" outlineLevel="0" collapsed="false">
      <c r="C37" s="1"/>
    </row>
    <row r="38" customFormat="false" ht="15.75" hidden="false" customHeight="false" outlineLevel="0" collapsed="false">
      <c r="C38" s="4"/>
      <c r="H38" s="7"/>
      <c r="I38" s="7"/>
    </row>
    <row r="39" customFormat="false" ht="15.75" hidden="false" customHeight="false" outlineLevel="0" collapsed="false">
      <c r="C39" s="4"/>
      <c r="H39" s="13"/>
      <c r="I39" s="13"/>
    </row>
    <row r="40" customFormat="false" ht="15.75" hidden="false" customHeight="false" outlineLevel="0" collapsed="false">
      <c r="C40" s="4"/>
      <c r="H40" s="14"/>
      <c r="I40" s="14"/>
    </row>
    <row r="41" customFormat="false" ht="15.75" hidden="false" customHeight="false" outlineLevel="0" collapsed="false">
      <c r="C41" s="4"/>
      <c r="H41" s="14"/>
      <c r="I41" s="14"/>
    </row>
    <row r="42" customFormat="false" ht="15.75" hidden="false" customHeight="false" outlineLevel="0" collapsed="false">
      <c r="C42" s="4"/>
    </row>
    <row r="43" customFormat="false" ht="15.75" hidden="false" customHeight="false" outlineLevel="0" collapsed="false">
      <c r="C43" s="4"/>
    </row>
    <row r="44" customFormat="false" ht="15.75" hidden="false" customHeight="false" outlineLevel="0" collapsed="false">
      <c r="C44" s="1"/>
    </row>
    <row r="45" customFormat="false" ht="15.75" hidden="false" customHeight="false" outlineLevel="0" collapsed="false">
      <c r="C45" s="1"/>
    </row>
    <row r="46" customFormat="false" ht="15.75" hidden="false" customHeight="false" outlineLevel="0" collapsed="false">
      <c r="C46" s="1"/>
    </row>
    <row r="47" customFormat="false" ht="15.75" hidden="false" customHeight="false" outlineLevel="0" collapsed="false">
      <c r="C47" s="1"/>
    </row>
    <row r="48" customFormat="false" ht="15.75" hidden="false" customHeight="false" outlineLevel="0" collapsed="false">
      <c r="C48" s="1"/>
    </row>
    <row r="49" customFormat="false" ht="15.75" hidden="false" customHeight="false" outlineLevel="0" collapsed="false">
      <c r="C49" s="1"/>
    </row>
    <row r="50" customFormat="false" ht="15.75" hidden="false" customHeight="false" outlineLevel="0" collapsed="false">
      <c r="C50" s="1"/>
    </row>
    <row r="51" customFormat="false" ht="15.75" hidden="false" customHeight="false" outlineLevel="0" collapsed="false">
      <c r="C51" s="1"/>
    </row>
    <row r="52" customFormat="false" ht="15.75" hidden="false" customHeight="false" outlineLevel="0" collapsed="false">
      <c r="C52" s="1"/>
    </row>
    <row r="53" customFormat="false" ht="15.75" hidden="false" customHeight="false" outlineLevel="0" collapsed="false">
      <c r="C53" s="1"/>
    </row>
    <row r="54" customFormat="false" ht="15.75" hidden="false" customHeight="false" outlineLevel="0" collapsed="false">
      <c r="C54" s="1"/>
    </row>
    <row r="55" customFormat="false" ht="15.75" hidden="false" customHeight="false" outlineLevel="0" collapsed="false">
      <c r="C55" s="1"/>
    </row>
    <row r="56" customFormat="false" ht="15.75" hidden="false" customHeight="false" outlineLevel="0" collapsed="false">
      <c r="C56" s="1"/>
    </row>
    <row r="57" customFormat="false" ht="15.75" hidden="false" customHeight="false" outlineLevel="0" collapsed="false">
      <c r="C57" s="1"/>
    </row>
    <row r="58" customFormat="false" ht="15.75" hidden="false" customHeight="false" outlineLevel="0" collapsed="false">
      <c r="C58" s="1"/>
    </row>
    <row r="59" customFormat="false" ht="15.75" hidden="false" customHeight="false" outlineLevel="0" collapsed="false">
      <c r="C59" s="1"/>
    </row>
    <row r="60" customFormat="false" ht="15.75" hidden="false" customHeight="false" outlineLevel="0" collapsed="false">
      <c r="C60" s="1"/>
    </row>
    <row r="61" customFormat="false" ht="15.75" hidden="false" customHeight="false" outlineLevel="0" collapsed="false">
      <c r="C61" s="1"/>
    </row>
    <row r="62" customFormat="false" ht="15.75" hidden="false" customHeight="false" outlineLevel="0" collapsed="false">
      <c r="C62" s="1"/>
    </row>
    <row r="63" customFormat="false" ht="15.75" hidden="false" customHeight="false" outlineLevel="0" collapsed="false">
      <c r="C63" s="1"/>
    </row>
    <row r="64" customFormat="false" ht="15.75" hidden="false" customHeight="false" outlineLevel="0" collapsed="false">
      <c r="C64" s="4"/>
    </row>
    <row r="65" customFormat="false" ht="15.75" hidden="false" customHeight="false" outlineLevel="0" collapsed="false">
      <c r="C65" s="4"/>
    </row>
    <row r="66" customFormat="false" ht="15.75" hidden="false" customHeight="false" outlineLevel="0" collapsed="false">
      <c r="C66" s="4"/>
    </row>
    <row r="67" customFormat="false" ht="15.75" hidden="false" customHeight="false" outlineLevel="0" collapsed="false">
      <c r="C67" s="4"/>
    </row>
    <row r="68" customFormat="false" ht="15.75" hidden="false" customHeight="false" outlineLevel="0" collapsed="false">
      <c r="C68" s="1"/>
    </row>
    <row r="69" customFormat="false" ht="15.75" hidden="false" customHeight="false" outlineLevel="0" collapsed="false">
      <c r="C69" s="1"/>
    </row>
    <row r="70" customFormat="false" ht="15.75" hidden="false" customHeight="false" outlineLevel="0" collapsed="false">
      <c r="C70" s="1"/>
    </row>
    <row r="71" customFormat="false" ht="15.75" hidden="false" customHeight="false" outlineLevel="0" collapsed="false">
      <c r="C71" s="1"/>
    </row>
    <row r="72" customFormat="false" ht="15.75" hidden="false" customHeight="false" outlineLevel="0" collapsed="false">
      <c r="C72" s="1"/>
    </row>
    <row r="73" customFormat="false" ht="15.75" hidden="false" customHeight="false" outlineLevel="0" collapsed="false">
      <c r="C73" s="4"/>
    </row>
    <row r="74" customFormat="false" ht="15.75" hidden="false" customHeight="false" outlineLevel="0" collapsed="false">
      <c r="C74" s="4"/>
    </row>
    <row r="75" customFormat="false" ht="15.75" hidden="false" customHeight="false" outlineLevel="0" collapsed="false">
      <c r="C75" s="4"/>
    </row>
    <row r="76" customFormat="false" ht="15.75" hidden="false" customHeight="false" outlineLevel="0" collapsed="false">
      <c r="C76" s="1"/>
    </row>
    <row r="77" customFormat="false" ht="15.75" hidden="false" customHeight="false" outlineLevel="0" collapsed="false">
      <c r="C77" s="1"/>
    </row>
    <row r="78" customFormat="false" ht="15.75" hidden="false" customHeight="false" outlineLevel="0" collapsed="false">
      <c r="C78" s="1"/>
    </row>
    <row r="79" customFormat="false" ht="15.75" hidden="false" customHeight="false" outlineLevel="0" collapsed="false">
      <c r="C79" s="1"/>
    </row>
    <row r="80" customFormat="false" ht="15.75" hidden="false" customHeight="false" outlineLevel="0" collapsed="false">
      <c r="C80" s="1"/>
    </row>
    <row r="81" customFormat="false" ht="15.75" hidden="false" customHeight="false" outlineLevel="0" collapsed="false">
      <c r="C81" s="4"/>
    </row>
    <row r="82" customFormat="false" ht="15.75" hidden="false" customHeight="false" outlineLevel="0" collapsed="false">
      <c r="C82" s="4"/>
    </row>
    <row r="83" customFormat="false" ht="15.75" hidden="false" customHeight="false" outlineLevel="0" collapsed="false">
      <c r="C83" s="4"/>
    </row>
    <row r="84" customFormat="false" ht="15.75" hidden="false" customHeight="false" outlineLevel="0" collapsed="false">
      <c r="C84" s="1"/>
    </row>
    <row r="85" customFormat="false" ht="15.75" hidden="false" customHeight="false" outlineLevel="0" collapsed="false">
      <c r="C85" s="1"/>
    </row>
    <row r="86" customFormat="false" ht="15.75" hidden="false" customHeight="false" outlineLevel="0" collapsed="false">
      <c r="C86" s="1"/>
    </row>
    <row r="87" customFormat="false" ht="15.75" hidden="false" customHeight="false" outlineLevel="0" collapsed="false">
      <c r="C87" s="1"/>
    </row>
    <row r="88" customFormat="false" ht="15.75" hidden="false" customHeight="false" outlineLevel="0" collapsed="false">
      <c r="C88" s="4"/>
    </row>
    <row r="89" customFormat="false" ht="15.75" hidden="false" customHeight="false" outlineLevel="0" collapsed="false">
      <c r="C89" s="4"/>
    </row>
    <row r="90" customFormat="false" ht="15.75" hidden="false" customHeight="false" outlineLevel="0" collapsed="false">
      <c r="C90" s="4"/>
    </row>
    <row r="91" customFormat="false" ht="15.75" hidden="false" customHeight="false" outlineLevel="0" collapsed="false">
      <c r="C91" s="4"/>
    </row>
    <row r="92" customFormat="false" ht="15.75" hidden="false" customHeight="false" outlineLevel="0" collapsed="false">
      <c r="C92" s="1"/>
    </row>
    <row r="93" customFormat="false" ht="15.75" hidden="false" customHeight="false" outlineLevel="0" collapsed="false">
      <c r="C93" s="1"/>
    </row>
    <row r="94" customFormat="false" ht="15.75" hidden="false" customHeight="false" outlineLevel="0" collapsed="false">
      <c r="C94" s="1"/>
    </row>
    <row r="95" customFormat="false" ht="15.75" hidden="false" customHeight="false" outlineLevel="0" collapsed="false">
      <c r="C95" s="1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4"/>
    </row>
    <row r="98" customFormat="false" ht="15.75" hidden="false" customHeight="false" outlineLevel="0" collapsed="false">
      <c r="C98" s="4"/>
    </row>
    <row r="99" customFormat="false" ht="15.75" hidden="false" customHeight="false" outlineLevel="0" collapsed="false">
      <c r="C99" s="4"/>
    </row>
    <row r="100" customFormat="false" ht="15.75" hidden="false" customHeight="false" outlineLevel="0" collapsed="false">
      <c r="C100" s="1"/>
    </row>
    <row r="101" customFormat="false" ht="15.75" hidden="false" customHeight="false" outlineLevel="0" collapsed="false">
      <c r="C101" s="1"/>
    </row>
    <row r="102" customFormat="false" ht="15.75" hidden="false" customHeight="false" outlineLevel="0" collapsed="false">
      <c r="C102" s="1"/>
    </row>
    <row r="103" customFormat="false" ht="15.75" hidden="false" customHeight="false" outlineLevel="0" collapsed="false">
      <c r="C103" s="1"/>
    </row>
    <row r="104" customFormat="false" ht="15.75" hidden="false" customHeight="false" outlineLevel="0" collapsed="false">
      <c r="C104" s="1"/>
    </row>
    <row r="105" customFormat="false" ht="15.75" hidden="false" customHeight="false" outlineLevel="0" collapsed="false">
      <c r="C105" s="4"/>
    </row>
    <row r="106" customFormat="false" ht="15.75" hidden="false" customHeight="false" outlineLevel="0" collapsed="false">
      <c r="C106" s="4"/>
    </row>
    <row r="107" customFormat="false" ht="15.75" hidden="false" customHeight="false" outlineLevel="0" collapsed="false">
      <c r="C107" s="4"/>
    </row>
    <row r="108" customFormat="false" ht="15.75" hidden="false" customHeight="false" outlineLevel="0" collapsed="false">
      <c r="C108" s="4"/>
    </row>
    <row r="109" customFormat="false" ht="15.75" hidden="false" customHeight="false" outlineLevel="0" collapsed="false">
      <c r="C109" s="1"/>
    </row>
    <row r="110" customFormat="false" ht="15.75" hidden="false" customHeight="false" outlineLevel="0" collapsed="false">
      <c r="C110" s="1"/>
    </row>
    <row r="111" customFormat="false" ht="15.75" hidden="false" customHeight="false" outlineLevel="0" collapsed="false">
      <c r="C111" s="1"/>
    </row>
    <row r="112" customFormat="false" ht="15.75" hidden="false" customHeight="false" outlineLevel="0" collapsed="false">
      <c r="C112" s="1"/>
    </row>
    <row r="113" customFormat="false" ht="15.75" hidden="false" customHeight="false" outlineLevel="0" collapsed="false">
      <c r="C113" s="1"/>
    </row>
    <row r="114" customFormat="false" ht="15.75" hidden="false" customHeight="false" outlineLevel="0" collapsed="false">
      <c r="C114" s="4"/>
    </row>
    <row r="115" customFormat="false" ht="15.75" hidden="false" customHeight="false" outlineLevel="0" collapsed="false">
      <c r="C115" s="4"/>
    </row>
    <row r="116" customFormat="false" ht="15.75" hidden="false" customHeight="false" outlineLevel="0" collapsed="false">
      <c r="C116" s="4"/>
    </row>
    <row r="117" customFormat="false" ht="15.75" hidden="false" customHeight="false" outlineLevel="0" collapsed="false">
      <c r="C117" s="4"/>
    </row>
    <row r="118" customFormat="false" ht="15.75" hidden="false" customHeight="false" outlineLevel="0" collapsed="false">
      <c r="C118" s="1"/>
    </row>
    <row r="119" customFormat="false" ht="15.75" hidden="false" customHeight="false" outlineLevel="0" collapsed="false">
      <c r="C119" s="1"/>
    </row>
    <row r="120" customFormat="false" ht="15.75" hidden="false" customHeight="false" outlineLevel="0" collapsed="false">
      <c r="C120" s="1"/>
    </row>
    <row r="121" customFormat="false" ht="15.75" hidden="false" customHeight="false" outlineLevel="0" collapsed="false">
      <c r="C121" s="1"/>
    </row>
    <row r="122" customFormat="false" ht="15.75" hidden="false" customHeight="false" outlineLevel="0" collapsed="false">
      <c r="C122" s="4"/>
    </row>
    <row r="123" customFormat="false" ht="15.75" hidden="false" customHeight="false" outlineLevel="0" collapsed="false">
      <c r="C123" s="4"/>
    </row>
    <row r="124" customFormat="false" ht="15.75" hidden="false" customHeight="false" outlineLevel="0" collapsed="false">
      <c r="C124" s="4"/>
    </row>
    <row r="125" customFormat="false" ht="15.75" hidden="false" customHeight="false" outlineLevel="0" collapsed="false">
      <c r="C125" s="1"/>
    </row>
    <row r="126" customFormat="false" ht="15.75" hidden="false" customHeight="false" outlineLevel="0" collapsed="false">
      <c r="C126" s="1"/>
    </row>
    <row r="127" customFormat="false" ht="15.75" hidden="false" customHeight="false" outlineLevel="0" collapsed="false">
      <c r="C127" s="1"/>
    </row>
    <row r="128" customFormat="false" ht="15.75" hidden="false" customHeight="false" outlineLevel="0" collapsed="false">
      <c r="C128" s="1"/>
    </row>
    <row r="129" customFormat="false" ht="15.75" hidden="false" customHeight="false" outlineLevel="0" collapsed="false">
      <c r="C129" s="1"/>
    </row>
    <row r="130" customFormat="false" ht="15.75" hidden="false" customHeight="false" outlineLevel="0" collapsed="false">
      <c r="C130" s="4"/>
    </row>
    <row r="131" customFormat="false" ht="15.75" hidden="false" customHeight="false" outlineLevel="0" collapsed="false">
      <c r="C131" s="4"/>
    </row>
    <row r="132" customFormat="false" ht="15.75" hidden="false" customHeight="false" outlineLevel="0" collapsed="false">
      <c r="C132" s="1"/>
    </row>
    <row r="133" customFormat="false" ht="15.75" hidden="false" customHeight="false" outlineLevel="0" collapsed="false">
      <c r="C133" s="4"/>
    </row>
    <row r="134" customFormat="false" ht="15.75" hidden="false" customHeight="false" outlineLevel="0" collapsed="false">
      <c r="C134" s="4"/>
    </row>
    <row r="135" customFormat="false" ht="15.75" hidden="false" customHeight="false" outlineLevel="0" collapsed="false">
      <c r="C135" s="4"/>
    </row>
    <row r="136" customFormat="false" ht="15.75" hidden="false" customHeight="false" outlineLevel="0" collapsed="false">
      <c r="C136" s="4"/>
    </row>
    <row r="137" customFormat="false" ht="15.75" hidden="false" customHeight="false" outlineLevel="0" collapsed="false">
      <c r="C137" s="1"/>
    </row>
    <row r="138" customFormat="false" ht="15.75" hidden="false" customHeight="false" outlineLevel="0" collapsed="false">
      <c r="C138" s="1"/>
    </row>
    <row r="139" customFormat="false" ht="15.75" hidden="false" customHeight="false" outlineLevel="0" collapsed="false">
      <c r="C139" s="1"/>
    </row>
    <row r="140" customFormat="false" ht="15.75" hidden="false" customHeight="false" outlineLevel="0" collapsed="false">
      <c r="C140" s="4"/>
    </row>
    <row r="141" customFormat="false" ht="15.75" hidden="false" customHeight="false" outlineLevel="0" collapsed="false">
      <c r="C141" s="4"/>
    </row>
    <row r="142" customFormat="false" ht="15.75" hidden="false" customHeight="false" outlineLevel="0" collapsed="false">
      <c r="C142" s="4"/>
    </row>
    <row r="143" customFormat="false" ht="15.75" hidden="false" customHeight="false" outlineLevel="0" collapsed="false">
      <c r="C143" s="4"/>
    </row>
    <row r="144" customFormat="false" ht="15.75" hidden="false" customHeight="false" outlineLevel="0" collapsed="false">
      <c r="C144" s="1"/>
    </row>
    <row r="145" customFormat="false" ht="15.75" hidden="false" customHeight="false" outlineLevel="0" collapsed="false">
      <c r="C145" s="1"/>
    </row>
    <row r="146" customFormat="false" ht="15.75" hidden="false" customHeight="false" outlineLevel="0" collapsed="false">
      <c r="C146" s="1"/>
    </row>
    <row r="147" customFormat="false" ht="15.75" hidden="false" customHeight="false" outlineLevel="0" collapsed="false">
      <c r="C147" s="1"/>
    </row>
    <row r="148" customFormat="false" ht="15.75" hidden="false" customHeight="false" outlineLevel="0" collapsed="false">
      <c r="C148" s="1"/>
    </row>
    <row r="149" customFormat="false" ht="15.75" hidden="false" customHeight="false" outlineLevel="0" collapsed="false">
      <c r="C149" s="4"/>
    </row>
    <row r="150" customFormat="false" ht="15.75" hidden="false" customHeight="false" outlineLevel="0" collapsed="false">
      <c r="C150" s="4"/>
    </row>
    <row r="151" customFormat="false" ht="15.75" hidden="false" customHeight="false" outlineLevel="0" collapsed="false">
      <c r="C151" s="4"/>
    </row>
    <row r="152" customFormat="false" ht="15.75" hidden="false" customHeight="false" outlineLevel="0" collapsed="false">
      <c r="C152" s="1"/>
    </row>
    <row r="153" customFormat="false" ht="15.75" hidden="false" customHeight="false" outlineLevel="0" collapsed="false">
      <c r="C153" s="1"/>
    </row>
    <row r="154" customFormat="false" ht="15.75" hidden="false" customHeight="false" outlineLevel="0" collapsed="false">
      <c r="C154" s="1"/>
    </row>
    <row r="155" customFormat="false" ht="15.75" hidden="false" customHeight="false" outlineLevel="0" collapsed="false">
      <c r="C155" s="1"/>
    </row>
    <row r="156" customFormat="false" ht="15.75" hidden="false" customHeight="false" outlineLevel="0" collapsed="false">
      <c r="C156" s="1"/>
    </row>
    <row r="157" customFormat="false" ht="15.75" hidden="false" customHeight="false" outlineLevel="0" collapsed="false">
      <c r="C157" s="4"/>
    </row>
    <row r="158" customFormat="false" ht="15.75" hidden="false" customHeight="false" outlineLevel="0" collapsed="false">
      <c r="C158" s="4"/>
    </row>
    <row r="159" customFormat="false" ht="15.75" hidden="false" customHeight="false" outlineLevel="0" collapsed="false">
      <c r="C159" s="1"/>
    </row>
    <row r="160" customFormat="false" ht="15.75" hidden="false" customHeight="false" outlineLevel="0" collapsed="false">
      <c r="C160" s="1"/>
    </row>
    <row r="161" customFormat="false" ht="15.75" hidden="false" customHeight="false" outlineLevel="0" collapsed="false">
      <c r="C161" s="1"/>
    </row>
    <row r="162" customFormat="false" ht="15.75" hidden="false" customHeight="false" outlineLevel="0" collapsed="false">
      <c r="C162" s="1"/>
    </row>
    <row r="163" customFormat="false" ht="15.75" hidden="false" customHeight="false" outlineLevel="0" collapsed="false">
      <c r="C163" s="1"/>
    </row>
    <row r="164" customFormat="false" ht="15.75" hidden="false" customHeight="false" outlineLevel="0" collapsed="false">
      <c r="C164" s="4"/>
    </row>
    <row r="165" customFormat="false" ht="15.75" hidden="false" customHeight="false" outlineLevel="0" collapsed="false">
      <c r="C165" s="4"/>
    </row>
    <row r="166" customFormat="false" ht="15.75" hidden="false" customHeight="false" outlineLevel="0" collapsed="false">
      <c r="C166" s="4"/>
    </row>
    <row r="167" customFormat="false" ht="15.75" hidden="false" customHeight="false" outlineLevel="0" collapsed="false">
      <c r="C167" s="1"/>
    </row>
    <row r="168" customFormat="false" ht="15.75" hidden="false" customHeight="false" outlineLevel="0" collapsed="false">
      <c r="C168" s="1"/>
    </row>
    <row r="169" customFormat="false" ht="15.75" hidden="false" customHeight="false" outlineLevel="0" collapsed="false">
      <c r="C169" s="1"/>
    </row>
    <row r="170" customFormat="false" ht="15.75" hidden="false" customHeight="false" outlineLevel="0" collapsed="false">
      <c r="C170" s="1"/>
    </row>
    <row r="171" customFormat="false" ht="15.75" hidden="false" customHeight="false" outlineLevel="0" collapsed="false">
      <c r="C171" s="1"/>
    </row>
    <row r="172" customFormat="false" ht="15.75" hidden="false" customHeight="false" outlineLevel="0" collapsed="false">
      <c r="C172" s="1"/>
    </row>
    <row r="173" customFormat="false" ht="15.75" hidden="false" customHeight="false" outlineLevel="0" collapsed="false">
      <c r="C173" s="4"/>
    </row>
    <row r="174" customFormat="false" ht="15.75" hidden="false" customHeight="false" outlineLevel="0" collapsed="false">
      <c r="C174" s="4"/>
    </row>
    <row r="175" customFormat="false" ht="15.75" hidden="false" customHeight="false" outlineLevel="0" collapsed="false">
      <c r="C175" s="4"/>
    </row>
    <row r="176" customFormat="false" ht="15.75" hidden="false" customHeight="false" outlineLevel="0" collapsed="false">
      <c r="C176" s="1"/>
    </row>
    <row r="177" customFormat="false" ht="15.75" hidden="false" customHeight="false" outlineLevel="0" collapsed="false">
      <c r="C177" s="1"/>
    </row>
    <row r="178" customFormat="false" ht="15.75" hidden="false" customHeight="false" outlineLevel="0" collapsed="false">
      <c r="C178" s="1"/>
    </row>
    <row r="179" customFormat="false" ht="15.75" hidden="false" customHeight="false" outlineLevel="0" collapsed="false">
      <c r="C179" s="4"/>
    </row>
    <row r="180" customFormat="false" ht="15.75" hidden="false" customHeight="false" outlineLevel="0" collapsed="false">
      <c r="C180" s="1"/>
    </row>
    <row r="181" customFormat="false" ht="15.75" hidden="false" customHeight="false" outlineLevel="0" collapsed="false">
      <c r="C181" s="4"/>
    </row>
    <row r="182" customFormat="false" ht="15.75" hidden="false" customHeight="false" outlineLevel="0" collapsed="false">
      <c r="C182" s="1"/>
    </row>
    <row r="183" customFormat="false" ht="15.75" hidden="false" customHeight="false" outlineLevel="0" collapsed="false">
      <c r="C183" s="4"/>
    </row>
    <row r="184" customFormat="false" ht="15.75" hidden="false" customHeight="false" outlineLevel="0" collapsed="false">
      <c r="C184" s="4"/>
    </row>
    <row r="185" customFormat="false" ht="15.75" hidden="false" customHeight="false" outlineLevel="0" collapsed="false">
      <c r="C185" s="1"/>
    </row>
    <row r="186" customFormat="false" ht="15.75" hidden="false" customHeight="false" outlineLevel="0" collapsed="false">
      <c r="C186" s="4"/>
    </row>
    <row r="187" customFormat="false" ht="15.75" hidden="false" customHeight="false" outlineLevel="0" collapsed="false">
      <c r="C187" s="4"/>
    </row>
    <row r="188" customFormat="false" ht="15.75" hidden="false" customHeight="false" outlineLevel="0" collapsed="false">
      <c r="C188" s="1"/>
    </row>
    <row r="189" customFormat="false" ht="15.75" hidden="false" customHeight="false" outlineLevel="0" collapsed="false">
      <c r="C189" s="4"/>
    </row>
    <row r="190" customFormat="false" ht="15.75" hidden="false" customHeight="false" outlineLevel="0" collapsed="false">
      <c r="C190" s="1"/>
    </row>
    <row r="191" customFormat="false" ht="15.75" hidden="false" customHeight="false" outlineLevel="0" collapsed="false">
      <c r="C191" s="4"/>
    </row>
    <row r="192" customFormat="false" ht="15.75" hidden="false" customHeight="false" outlineLevel="0" collapsed="false">
      <c r="C192" s="1"/>
    </row>
    <row r="193" customFormat="false" ht="15.75" hidden="false" customHeight="false" outlineLevel="0" collapsed="false">
      <c r="C193" s="1"/>
    </row>
    <row r="194" customFormat="false" ht="15.75" hidden="false" customHeight="false" outlineLevel="0" collapsed="false">
      <c r="C194" s="1"/>
    </row>
    <row r="195" customFormat="false" ht="15.75" hidden="false" customHeight="false" outlineLevel="0" collapsed="false">
      <c r="C195" s="4"/>
    </row>
    <row r="196" customFormat="false" ht="15.75" hidden="false" customHeight="false" outlineLevel="0" collapsed="false">
      <c r="C196" s="1"/>
    </row>
    <row r="197" customFormat="false" ht="15.75" hidden="false" customHeight="false" outlineLevel="0" collapsed="false">
      <c r="C197" s="1"/>
    </row>
    <row r="198" customFormat="false" ht="15.75" hidden="false" customHeight="false" outlineLevel="0" collapsed="false">
      <c r="C198" s="4"/>
    </row>
    <row r="199" customFormat="false" ht="15.75" hidden="false" customHeight="false" outlineLevel="0" collapsed="false">
      <c r="C199" s="4"/>
    </row>
    <row r="200" customFormat="false" ht="15.75" hidden="false" customHeight="false" outlineLevel="0" collapsed="false">
      <c r="C200" s="1"/>
    </row>
    <row r="201" customFormat="false" ht="15.75" hidden="false" customHeight="false" outlineLevel="0" collapsed="false">
      <c r="C201" s="4"/>
    </row>
    <row r="202" customFormat="false" ht="15.75" hidden="false" customHeight="false" outlineLevel="0" collapsed="false">
      <c r="C202" s="1"/>
    </row>
    <row r="203" customFormat="false" ht="15.75" hidden="false" customHeight="false" outlineLevel="0" collapsed="false">
      <c r="C203" s="4"/>
    </row>
    <row r="204" customFormat="false" ht="15.75" hidden="false" customHeight="false" outlineLevel="0" collapsed="false">
      <c r="C204" s="1"/>
    </row>
    <row r="205" customFormat="false" ht="15.75" hidden="false" customHeight="false" outlineLevel="0" collapsed="false">
      <c r="C205" s="4"/>
    </row>
    <row r="206" customFormat="false" ht="15.75" hidden="false" customHeight="false" outlineLevel="0" collapsed="false">
      <c r="C206" s="4"/>
    </row>
    <row r="207" customFormat="false" ht="15.75" hidden="false" customHeight="false" outlineLevel="0" collapsed="false">
      <c r="C207" s="1"/>
    </row>
    <row r="208" customFormat="false" ht="15.75" hidden="false" customHeight="false" outlineLevel="0" collapsed="false">
      <c r="C208" s="4"/>
    </row>
    <row r="209" customFormat="false" ht="15.75" hidden="false" customHeight="false" outlineLevel="0" collapsed="false">
      <c r="C209" s="4"/>
    </row>
    <row r="210" customFormat="false" ht="15.75" hidden="false" customHeight="false" outlineLevel="0" collapsed="false">
      <c r="C210" s="1"/>
    </row>
    <row r="211" customFormat="false" ht="15.75" hidden="false" customHeight="false" outlineLevel="0" collapsed="false">
      <c r="C211" s="4"/>
    </row>
    <row r="212" customFormat="false" ht="15.75" hidden="false" customHeight="false" outlineLevel="0" collapsed="false">
      <c r="C212" s="4"/>
    </row>
    <row r="213" customFormat="false" ht="15.75" hidden="false" customHeight="false" outlineLevel="0" collapsed="false">
      <c r="C213" s="1"/>
    </row>
    <row r="214" customFormat="false" ht="15.75" hidden="false" customHeight="false" outlineLevel="0" collapsed="false">
      <c r="C214" s="1"/>
    </row>
    <row r="215" customFormat="false" ht="15.75" hidden="false" customHeight="false" outlineLevel="0" collapsed="false">
      <c r="C215" s="4"/>
    </row>
    <row r="216" customFormat="false" ht="15.75" hidden="false" customHeight="false" outlineLevel="0" collapsed="false">
      <c r="C216" s="4"/>
    </row>
    <row r="217" customFormat="false" ht="15.75" hidden="false" customHeight="false" outlineLevel="0" collapsed="false">
      <c r="C217" s="4"/>
    </row>
    <row r="218" customFormat="false" ht="15.75" hidden="false" customHeight="false" outlineLevel="0" collapsed="false">
      <c r="C218" s="1"/>
    </row>
    <row r="219" customFormat="false" ht="15.75" hidden="false" customHeight="false" outlineLevel="0" collapsed="false">
      <c r="C219" s="4"/>
    </row>
    <row r="220" customFormat="false" ht="15.75" hidden="false" customHeight="false" outlineLevel="0" collapsed="false">
      <c r="C220" s="4"/>
    </row>
    <row r="221" customFormat="false" ht="15.75" hidden="false" customHeight="false" outlineLevel="0" collapsed="false">
      <c r="C221" s="1"/>
    </row>
  </sheetData>
  <mergeCells count="2">
    <mergeCell ref="G1:L1"/>
    <mergeCell ref="G20:I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13"/>
  </cols>
  <sheetData>
    <row r="1" customFormat="false" ht="15.75" hidden="false" customHeight="false" outlineLevel="0" collapsed="false">
      <c r="A1" s="15" t="s">
        <v>157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  <c r="G1" s="8" t="s">
        <v>163</v>
      </c>
      <c r="H1" s="8" t="s">
        <v>164</v>
      </c>
    </row>
    <row r="2" customFormat="false" ht="15.75" hidden="false" customHeight="false" outlineLevel="0" collapsed="false">
      <c r="A2" s="8" t="s">
        <v>143</v>
      </c>
      <c r="B2" s="16" t="n">
        <f aca="false">COUNTIF(WeeklyDeposit!$B$2:$B$31,B$1)</f>
        <v>4</v>
      </c>
      <c r="C2" s="16" t="n">
        <f aca="false">COUNTIF(WeeklyDeposit!$B$2:$B$31,C$1)</f>
        <v>4</v>
      </c>
      <c r="D2" s="16" t="n">
        <f aca="false">COUNTIF(WeeklyDeposit!$B$2:$B$31,D$1)</f>
        <v>4</v>
      </c>
      <c r="E2" s="16" t="n">
        <f aca="false">COUNTIF(WeeklyDeposit!$B$2:$B$31,E$1)</f>
        <v>5</v>
      </c>
      <c r="F2" s="16" t="n">
        <f aca="false">COUNTIF(WeeklyDeposit!$B$2:$B$31,F$1)</f>
        <v>5</v>
      </c>
      <c r="G2" s="16" t="n">
        <f aca="false">COUNTIF(WeeklyDeposit!$B$2:$B$31,G$1)</f>
        <v>4</v>
      </c>
      <c r="H2" s="16" t="n">
        <f aca="false">COUNTIF(WeeklyDeposit!$B$2:$B$31,H$1)</f>
        <v>4</v>
      </c>
    </row>
    <row r="3" customFormat="false" ht="15.75" hidden="false" customHeight="false" outlineLevel="0" collapsed="false">
      <c r="A3" s="15" t="s">
        <v>144</v>
      </c>
      <c r="B3" s="21" t="s">
        <v>144</v>
      </c>
      <c r="C3" s="21" t="s">
        <v>144</v>
      </c>
      <c r="D3" s="21" t="s">
        <v>144</v>
      </c>
      <c r="E3" s="21" t="s">
        <v>144</v>
      </c>
      <c r="F3" s="21" t="s">
        <v>144</v>
      </c>
      <c r="G3" s="21" t="s">
        <v>144</v>
      </c>
      <c r="H3" s="21" t="s">
        <v>144</v>
      </c>
    </row>
    <row r="4" customFormat="false" ht="15.75" hidden="false" customHeight="false" outlineLevel="0" collapsed="false">
      <c r="A4" s="8" t="s">
        <v>145</v>
      </c>
      <c r="B4" s="16" t="n">
        <f aca="false">SUMIF(WeeklyDeposit!$B$2:$B$31,B$1,WeeklyDeposit!$C$2:$C$31)</f>
        <v>37</v>
      </c>
      <c r="C4" s="16" t="n">
        <f aca="false">SUMIF(WeeklyDeposit!$B$2:$B$31,C$1,WeeklyDeposit!$C$2:$C$31)</f>
        <v>37</v>
      </c>
      <c r="D4" s="16" t="n">
        <f aca="false">SUMIF(WeeklyDeposit!$B$2:$B$31,D$1,WeeklyDeposit!$C$2:$C$31)</f>
        <v>38</v>
      </c>
      <c r="E4" s="16" t="n">
        <f aca="false">SUMIF(WeeklyDeposit!$B$2:$B$31,E$1,WeeklyDeposit!$C$2:$C$31)</f>
        <v>66</v>
      </c>
      <c r="F4" s="16" t="n">
        <f aca="false">SUMIF(WeeklyDeposit!$B$2:$B$31,F$1,WeeklyDeposit!$C$2:$C$31)</f>
        <v>72</v>
      </c>
      <c r="G4" s="16" t="n">
        <f aca="false">SUMIF(WeeklyDeposit!$B$2:$B$31,G$1,WeeklyDeposit!$C$2:$C$31)</f>
        <v>51</v>
      </c>
      <c r="H4" s="16" t="n">
        <f aca="false">SUMIF(WeeklyDeposit!$B$2:$B$31,H$1,WeeklyDeposit!$C$2:$C$31)</f>
        <v>48</v>
      </c>
    </row>
    <row r="5" customFormat="false" ht="15.75" hidden="false" customHeight="false" outlineLevel="0" collapsed="false">
      <c r="A5" s="8" t="s">
        <v>146</v>
      </c>
      <c r="B5" s="19" t="n">
        <f aca="false">AVERAGEIF(WeeklyDeposit!$B$2:$B$31,B$1,WeeklyDeposit!$C$2:$C$31)</f>
        <v>9.25</v>
      </c>
      <c r="C5" s="19" t="n">
        <f aca="false">AVERAGEIF(WeeklyDeposit!$B$2:$B$31,C$1,WeeklyDeposit!$C$2:$C$31)</f>
        <v>9.25</v>
      </c>
      <c r="D5" s="19" t="n">
        <f aca="false">AVERAGEIF(WeeklyDeposit!$B$2:$B$31,D$1,WeeklyDeposit!$C$2:$C$31)</f>
        <v>9.5</v>
      </c>
      <c r="E5" s="19" t="n">
        <f aca="false">AVERAGEIF(WeeklyDeposit!$B$2:$B$31,E$1,WeeklyDeposit!$C$2:$C$31)</f>
        <v>13.2</v>
      </c>
      <c r="F5" s="19" t="n">
        <f aca="false">AVERAGEIF(WeeklyDeposit!$B$2:$B$31,F$1,WeeklyDeposit!$C$2:$C$31)</f>
        <v>14.4</v>
      </c>
      <c r="G5" s="19" t="n">
        <f aca="false">AVERAGEIF(WeeklyDeposit!$B$2:$B$31,G$1,WeeklyDeposit!$C$2:$C$31)</f>
        <v>12.75</v>
      </c>
      <c r="H5" s="19" t="n">
        <f aca="false">AVERAGEIF(WeeklyDeposit!$B$2:$B$31,H$1,WeeklyDeposit!$C$2:$C$31)</f>
        <v>12</v>
      </c>
    </row>
    <row r="6" customFormat="false" ht="15.75" hidden="false" customHeight="false" outlineLevel="0" collapsed="false">
      <c r="A6" s="8" t="s">
        <v>149</v>
      </c>
      <c r="B6" s="16" t="n">
        <f aca="false">maxifs(WeeklyDeposit!$C$2:$C$31,WeeklyDeposit!$B$2:$B$31,B$1)</f>
        <v>14</v>
      </c>
      <c r="C6" s="16" t="n">
        <f aca="false">maxifs(WeeklyDeposit!$C$2:$C$31,WeeklyDeposit!$B$2:$B$31,C$1)</f>
        <v>11</v>
      </c>
      <c r="D6" s="16" t="n">
        <f aca="false">maxifs(WeeklyDeposit!$C$2:$C$31,WeeklyDeposit!$B$2:$B$31,D$1)</f>
        <v>13</v>
      </c>
      <c r="E6" s="16" t="n">
        <f aca="false">maxifs(WeeklyDeposit!$C$2:$C$31,WeeklyDeposit!$B$2:$B$31,E$1)</f>
        <v>15</v>
      </c>
      <c r="F6" s="16" t="n">
        <f aca="false">maxifs(WeeklyDeposit!$C$2:$C$31,WeeklyDeposit!$B$2:$B$31,F$1)</f>
        <v>34</v>
      </c>
      <c r="G6" s="16" t="n">
        <f aca="false">maxifs(WeeklyDeposit!$C$2:$C$31,WeeklyDeposit!$B$2:$B$31,G$1)</f>
        <v>28</v>
      </c>
      <c r="H6" s="16" t="n">
        <f aca="false">maxifs(WeeklyDeposit!$C$2:$C$31,WeeklyDeposit!$B$2:$B$31,H$1)</f>
        <v>25</v>
      </c>
    </row>
    <row r="7" customFormat="false" ht="15.75" hidden="false" customHeight="false" outlineLevel="0" collapsed="false">
      <c r="A7" s="8" t="s">
        <v>150</v>
      </c>
      <c r="B7" s="16" t="n">
        <f aca="false">minifs(WeeklyDeposit!$C$2:$C$31,WeeklyDeposit!$B$2:$B$31,B$1)</f>
        <v>6</v>
      </c>
      <c r="C7" s="16" t="n">
        <f aca="false">minifs(WeeklyDeposit!$C$2:$C$31,WeeklyDeposit!$B$2:$B$31,C$1)</f>
        <v>8</v>
      </c>
      <c r="D7" s="16" t="n">
        <f aca="false">minifs(WeeklyDeposit!$C$2:$C$31,WeeklyDeposit!$B$2:$B$31,D$1)</f>
        <v>0</v>
      </c>
      <c r="E7" s="16" t="n">
        <f aca="false">minifs(WeeklyDeposit!$C$2:$C$31,WeeklyDeposit!$B$2:$B$31,E$1)</f>
        <v>12</v>
      </c>
      <c r="F7" s="16" t="n">
        <f aca="false">minifs(WeeklyDeposit!$C$2:$C$31,WeeklyDeposit!$B$2:$B$31,F$1)</f>
        <v>8</v>
      </c>
      <c r="G7" s="16" t="n">
        <f aca="false">minifs(WeeklyDeposit!$C$2:$C$31,WeeklyDeposit!$B$2:$B$31,G$1)</f>
        <v>7</v>
      </c>
      <c r="H7" s="16" t="n">
        <f aca="false">minifs(WeeklyDeposit!$C$2:$C$31,WeeklyDeposit!$B$2:$B$31,H$1)</f>
        <v>7</v>
      </c>
    </row>
    <row r="8" customFormat="false" ht="15.75" hidden="false" customHeight="false" outlineLevel="0" collapsed="false">
      <c r="A8" s="15" t="s">
        <v>144</v>
      </c>
      <c r="B8" s="21" t="s">
        <v>144</v>
      </c>
      <c r="C8" s="21" t="s">
        <v>144</v>
      </c>
      <c r="D8" s="21" t="s">
        <v>144</v>
      </c>
      <c r="E8" s="21" t="s">
        <v>144</v>
      </c>
      <c r="F8" s="21" t="s">
        <v>144</v>
      </c>
      <c r="G8" s="21" t="s">
        <v>144</v>
      </c>
      <c r="H8" s="21" t="s">
        <v>144</v>
      </c>
    </row>
    <row r="9" customFormat="false" ht="15.75" hidden="false" customHeight="false" outlineLevel="0" collapsed="false">
      <c r="A9" s="8" t="s">
        <v>138</v>
      </c>
      <c r="B9" s="16" t="n">
        <f aca="false">SUMIF(WeeklyDeposit!$B$2:$B$31,B$1,WeeklyDeposit!$D$2:$D$31)</f>
        <v>4718</v>
      </c>
      <c r="C9" s="16" t="n">
        <f aca="false">SUMIF(WeeklyDeposit!$B$2:$B$31,C$1,WeeklyDeposit!$D$2:$D$31)</f>
        <v>3830</v>
      </c>
      <c r="D9" s="16" t="n">
        <f aca="false">SUMIF(WeeklyDeposit!$B$2:$B$31,D$1,WeeklyDeposit!$D$2:$D$31)</f>
        <v>5310</v>
      </c>
      <c r="E9" s="16" t="n">
        <f aca="false">SUMIF(WeeklyDeposit!$B$2:$B$31,E$1,WeeklyDeposit!$D$2:$D$31)</f>
        <v>8395</v>
      </c>
      <c r="F9" s="16" t="n">
        <f aca="false">SUMIF(WeeklyDeposit!$B$2:$B$31,F$1,WeeklyDeposit!$D$2:$D$31)</f>
        <v>15085</v>
      </c>
      <c r="G9" s="16" t="n">
        <f aca="false">SUMIF(WeeklyDeposit!$B$2:$B$31,G$1,WeeklyDeposit!$D$2:$D$31)</f>
        <v>12086</v>
      </c>
      <c r="H9" s="16" t="n">
        <f aca="false">SUMIF(WeeklyDeposit!$B$2:$B$31,H$1,WeeklyDeposit!$D$2:$D$31)</f>
        <v>9520</v>
      </c>
    </row>
    <row r="10" customFormat="false" ht="15.75" hidden="false" customHeight="false" outlineLevel="0" collapsed="false">
      <c r="A10" s="8" t="s">
        <v>151</v>
      </c>
      <c r="B10" s="19" t="n">
        <f aca="false">AVERAGEIF(WeeklyDeposit!$B$2:$B$31,B$1,WeeklyDeposit!$D$2:$D$31)</f>
        <v>1179.5</v>
      </c>
      <c r="C10" s="19" t="n">
        <f aca="false">AVERAGEIF(WeeklyDeposit!$B$2:$B$31,C$1,WeeklyDeposit!$D$2:$D$31)</f>
        <v>957.5</v>
      </c>
      <c r="D10" s="19" t="n">
        <f aca="false">AVERAGEIF(WeeklyDeposit!$B$2:$B$31,D$1,WeeklyDeposit!$D$2:$D$31)</f>
        <v>1327.5</v>
      </c>
      <c r="E10" s="19" t="n">
        <f aca="false">AVERAGEIF(WeeklyDeposit!$B$2:$B$31,E$1,WeeklyDeposit!$D$2:$D$31)</f>
        <v>1679</v>
      </c>
      <c r="F10" s="19" t="n">
        <f aca="false">AVERAGEIF(WeeklyDeposit!$B$2:$B$31,F$1,WeeklyDeposit!$D$2:$D$31)</f>
        <v>3017</v>
      </c>
      <c r="G10" s="19" t="n">
        <f aca="false">AVERAGEIF(WeeklyDeposit!$B$2:$B$31,G$1,WeeklyDeposit!$D$2:$D$31)</f>
        <v>3021.5</v>
      </c>
      <c r="H10" s="19" t="n">
        <f aca="false">AVERAGEIF(WeeklyDeposit!$B$2:$B$31,H$1,WeeklyDeposit!$D$2:$D$31)</f>
        <v>2380</v>
      </c>
    </row>
    <row r="11" customFormat="false" ht="15.75" hidden="false" customHeight="false" outlineLevel="0" collapsed="false">
      <c r="A11" s="8" t="s">
        <v>152</v>
      </c>
      <c r="B11" s="16" t="n">
        <f aca="false">maxifs(WeeklyDeposit!$D$2:$D$31,WeeklyDeposit!$B$2:$B$31,B$1)</f>
        <v>1780</v>
      </c>
      <c r="C11" s="16" t="n">
        <f aca="false">maxifs(WeeklyDeposit!$D$2:$D$31,WeeklyDeposit!$B$2:$B$31,C$1)</f>
        <v>1140</v>
      </c>
      <c r="D11" s="16" t="n">
        <f aca="false">maxifs(WeeklyDeposit!$D$2:$D$31,WeeklyDeposit!$B$2:$B$31,D$1)</f>
        <v>1840</v>
      </c>
      <c r="E11" s="16" t="n">
        <f aca="false">maxifs(WeeklyDeposit!$D$2:$D$31,WeeklyDeposit!$B$2:$B$31,E$1)</f>
        <v>2075</v>
      </c>
      <c r="F11" s="16" t="n">
        <f aca="false">maxifs(WeeklyDeposit!$D$2:$D$31,WeeklyDeposit!$B$2:$B$31,F$1)</f>
        <v>10025</v>
      </c>
      <c r="G11" s="16" t="n">
        <f aca="false">maxifs(WeeklyDeposit!$D$2:$D$31,WeeklyDeposit!$B$2:$B$31,G$1)</f>
        <v>8956</v>
      </c>
      <c r="H11" s="16" t="n">
        <f aca="false">maxifs(WeeklyDeposit!$D$2:$D$31,WeeklyDeposit!$B$2:$B$31,H$1)</f>
        <v>6340</v>
      </c>
    </row>
    <row r="12" customFormat="false" ht="15.75" hidden="false" customHeight="false" outlineLevel="0" collapsed="false">
      <c r="A12" s="8" t="s">
        <v>153</v>
      </c>
      <c r="B12" s="16" t="n">
        <f aca="false">minifs(WeeklyDeposit!$D$2:$D$31,WeeklyDeposit!$B$2:$B$31,B$1)</f>
        <v>820</v>
      </c>
      <c r="C12" s="16" t="n">
        <f aca="false">minifs(WeeklyDeposit!$D$2:$D$31,WeeklyDeposit!$B$2:$B$31,C$1)</f>
        <v>860</v>
      </c>
      <c r="D12" s="16" t="n">
        <f aca="false">minifs(WeeklyDeposit!$D$2:$D$31,WeeklyDeposit!$B$2:$B$31,D$1)</f>
        <v>0</v>
      </c>
      <c r="E12" s="16" t="n">
        <f aca="false">minifs(WeeklyDeposit!$D$2:$D$31,WeeklyDeposit!$B$2:$B$31,E$1)</f>
        <v>1510</v>
      </c>
      <c r="F12" s="16" t="n">
        <f aca="false">minifs(WeeklyDeposit!$D$2:$D$31,WeeklyDeposit!$B$2:$B$31,F$1)</f>
        <v>1040</v>
      </c>
      <c r="G12" s="16" t="n">
        <f aca="false">minifs(WeeklyDeposit!$D$2:$D$31,WeeklyDeposit!$B$2:$B$31,G$1)</f>
        <v>780</v>
      </c>
      <c r="H12" s="16" t="n">
        <f aca="false">minifs(WeeklyDeposit!$D$2:$D$31,WeeklyDeposit!$B$2:$B$31,H$1)</f>
        <v>930</v>
      </c>
    </row>
    <row r="13" customFormat="false" ht="15.75" hidden="false" customHeight="false" outlineLevel="0" collapsed="false">
      <c r="A13" s="15" t="s">
        <v>144</v>
      </c>
      <c r="B13" s="21" t="s">
        <v>144</v>
      </c>
      <c r="C13" s="21" t="s">
        <v>144</v>
      </c>
      <c r="D13" s="21" t="s">
        <v>144</v>
      </c>
      <c r="E13" s="21" t="s">
        <v>144</v>
      </c>
      <c r="F13" s="21" t="s">
        <v>144</v>
      </c>
      <c r="G13" s="21" t="s">
        <v>144</v>
      </c>
      <c r="H13" s="21" t="s">
        <v>144</v>
      </c>
    </row>
    <row r="14" customFormat="false" ht="15.75" hidden="false" customHeight="false" outlineLevel="0" collapsed="false">
      <c r="A14" s="8" t="s">
        <v>154</v>
      </c>
      <c r="B14" s="16" t="n">
        <f aca="false">SUMIF(WeeklyDeposit!$B$2:$B$31,B$1,WeeklyDeposit!$E$2:$E$31)</f>
        <v>37</v>
      </c>
      <c r="C14" s="16" t="n">
        <f aca="false">SUMIF(WeeklyDeposit!$B$2:$B$31,C$1,WeeklyDeposit!$E$2:$E$31)</f>
        <v>37</v>
      </c>
      <c r="D14" s="16" t="n">
        <f aca="false">SUMIF(WeeklyDeposit!$B$2:$B$31,D$1,WeeklyDeposit!$E$2:$E$31)</f>
        <v>38</v>
      </c>
      <c r="E14" s="16" t="n">
        <f aca="false">SUMIF(WeeklyDeposit!$B$2:$B$31,E$1,WeeklyDeposit!$E$2:$E$31)</f>
        <v>65</v>
      </c>
      <c r="F14" s="16" t="n">
        <f aca="false">SUMIF(WeeklyDeposit!$B$2:$B$31,F$1,WeeklyDeposit!$E$2:$E$31)</f>
        <v>68</v>
      </c>
      <c r="G14" s="16" t="n">
        <f aca="false">SUMIF(WeeklyDeposit!$B$2:$B$31,G$1,WeeklyDeposit!$E$2:$E$31)</f>
        <v>47</v>
      </c>
      <c r="H14" s="16" t="n">
        <f aca="false">SUMIF(WeeklyDeposit!$B$2:$B$31,H$1,WeeklyDeposit!$E$2:$E$31)</f>
        <v>46</v>
      </c>
    </row>
    <row r="15" customFormat="false" ht="15.75" hidden="false" customHeight="false" outlineLevel="0" collapsed="false">
      <c r="A15" s="8" t="s">
        <v>146</v>
      </c>
      <c r="B15" s="19" t="n">
        <f aca="false">AVERAGEIF(WeeklyDeposit!$B$2:$B$31,B$1,WeeklyDeposit!$E$2:$E$31)</f>
        <v>9.25</v>
      </c>
      <c r="C15" s="19" t="n">
        <f aca="false">AVERAGEIF(WeeklyDeposit!$B$2:$B$31,C$1,WeeklyDeposit!$E$2:$E$31)</f>
        <v>9.25</v>
      </c>
      <c r="D15" s="19" t="n">
        <f aca="false">AVERAGEIF(WeeklyDeposit!$B$2:$B$31,D$1,WeeklyDeposit!$E$2:$E$31)</f>
        <v>9.5</v>
      </c>
      <c r="E15" s="19" t="n">
        <f aca="false">AVERAGEIF(WeeklyDeposit!$B$2:$B$31,E$1,WeeklyDeposit!$E$2:$E$31)</f>
        <v>13</v>
      </c>
      <c r="F15" s="19" t="n">
        <f aca="false">AVERAGEIF(WeeklyDeposit!$B$2:$B$31,F$1,WeeklyDeposit!$E$2:$E$31)</f>
        <v>13.6</v>
      </c>
      <c r="G15" s="19" t="n">
        <f aca="false">AVERAGEIF(WeeklyDeposit!$B$2:$B$31,G$1,WeeklyDeposit!$E$2:$E$31)</f>
        <v>11.75</v>
      </c>
      <c r="H15" s="19" t="n">
        <f aca="false">AVERAGEIF(WeeklyDeposit!$B$2:$B$31,H$1,WeeklyDeposit!$E$2:$E$31)</f>
        <v>11.5</v>
      </c>
    </row>
    <row r="16" customFormat="false" ht="15.75" hidden="false" customHeight="false" outlineLevel="0" collapsed="false">
      <c r="A16" s="8" t="s">
        <v>149</v>
      </c>
      <c r="B16" s="16" t="n">
        <f aca="false">maxifs(WeeklyDeposit!$E$2:$E$31,WeeklyDeposit!$B$2:$B$31,B$1)</f>
        <v>14</v>
      </c>
      <c r="C16" s="16" t="n">
        <f aca="false">maxifs(WeeklyDeposit!$E$2:$E$31,WeeklyDeposit!$B$2:$B$31,C$1)</f>
        <v>11</v>
      </c>
      <c r="D16" s="16" t="n">
        <f aca="false">maxifs(WeeklyDeposit!$E$2:$E$31,WeeklyDeposit!$B$2:$B$31,D$1)</f>
        <v>13</v>
      </c>
      <c r="E16" s="16" t="n">
        <f aca="false">maxifs(WeeklyDeposit!$E$2:$E$31,WeeklyDeposit!$B$2:$B$31,E$1)</f>
        <v>15</v>
      </c>
      <c r="F16" s="16" t="n">
        <f aca="false">maxifs(WeeklyDeposit!$E$2:$E$31,WeeklyDeposit!$B$2:$B$31,F$1)</f>
        <v>31</v>
      </c>
      <c r="G16" s="16" t="n">
        <f aca="false">maxifs(WeeklyDeposit!$E$2:$E$31,WeeklyDeposit!$B$2:$B$31,G$1)</f>
        <v>24</v>
      </c>
      <c r="H16" s="16" t="n">
        <f aca="false">maxifs(WeeklyDeposit!$E$2:$E$31,WeeklyDeposit!$B$2:$B$31,H$1)</f>
        <v>23</v>
      </c>
    </row>
    <row r="17" customFormat="false" ht="15.75" hidden="false" customHeight="false" outlineLevel="0" collapsed="false">
      <c r="A17" s="8" t="s">
        <v>150</v>
      </c>
      <c r="B17" s="16" t="n">
        <f aca="false">minifs(WeeklyDeposit!$E$2:$E$31,WeeklyDeposit!$B$2:$B$31,B$1)</f>
        <v>6</v>
      </c>
      <c r="C17" s="16" t="n">
        <f aca="false">minifs(WeeklyDeposit!$E$2:$E$31,WeeklyDeposit!$B$2:$B$31,C$1)</f>
        <v>8</v>
      </c>
      <c r="D17" s="16" t="n">
        <f aca="false">minifs(WeeklyDeposit!$E$2:$E$31,WeeklyDeposit!$B$2:$B$31,D$1)</f>
        <v>0</v>
      </c>
      <c r="E17" s="16" t="n">
        <f aca="false">minifs(WeeklyDeposit!$E$2:$E$31,WeeklyDeposit!$B$2:$B$31,E$1)</f>
        <v>11</v>
      </c>
      <c r="F17" s="16" t="n">
        <f aca="false">minifs(WeeklyDeposit!$E$2:$E$31,WeeklyDeposit!$B$2:$B$31,F$1)</f>
        <v>8</v>
      </c>
      <c r="G17" s="16" t="n">
        <f aca="false">minifs(WeeklyDeposit!$E$2:$E$31,WeeklyDeposit!$B$2:$B$31,G$1)</f>
        <v>7</v>
      </c>
      <c r="H17" s="16" t="n">
        <f aca="false">minifs(WeeklyDeposit!$E$2:$E$31,WeeklyDeposit!$B$2:$B$31,H$1)</f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37"/>
    <col collapsed="false" customWidth="true" hidden="false" outlineLevel="0" max="2" min="2" style="0" width="13.01"/>
    <col collapsed="false" customWidth="true" hidden="false" outlineLevel="0" max="3" min="3" style="0" width="13.37"/>
    <col collapsed="false" customWidth="true" hidden="false" outlineLevel="0" max="4" min="4" style="0" width="13.13"/>
    <col collapsed="false" customWidth="true" hidden="false" outlineLevel="0" max="6" min="5" style="0" width="13.01"/>
  </cols>
  <sheetData>
    <row r="1" customFormat="false" ht="15.75" hidden="false" customHeight="false" outlineLevel="0" collapsed="false">
      <c r="A1" s="15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170</v>
      </c>
    </row>
    <row r="2" customFormat="false" ht="15.75" hidden="false" customHeight="false" outlineLevel="0" collapsed="false">
      <c r="A2" s="8" t="s">
        <v>145</v>
      </c>
      <c r="B2" s="9" t="n">
        <f aca="false">SUM(WeeklyDeposit!$C$2:$C$5)</f>
        <v>38</v>
      </c>
      <c r="C2" s="9" t="n">
        <f aca="false">SUM(WeeklyDeposit!$C$6:$C$12)</f>
        <v>71</v>
      </c>
      <c r="D2" s="9" t="n">
        <f aca="false">SUM(WeeklyDeposit!$C$13:$C$19)</f>
        <v>67</v>
      </c>
      <c r="E2" s="9" t="n">
        <f aca="false">SUM(WeeklyDeposit!$C$20:$C$26)</f>
        <v>113</v>
      </c>
      <c r="F2" s="9" t="n">
        <f aca="false">SUM(WeeklyDeposit!$C$27:$C$31)</f>
        <v>60</v>
      </c>
    </row>
    <row r="3" customFormat="false" ht="15.75" hidden="false" customHeight="false" outlineLevel="0" collapsed="false">
      <c r="A3" s="8" t="s">
        <v>146</v>
      </c>
      <c r="B3" s="19" t="n">
        <f aca="false">AVERAGE(WeeklyDeposit!$C$2:$C$5)</f>
        <v>9.5</v>
      </c>
      <c r="C3" s="19" t="n">
        <f aca="false">AVERAGE(WeeklyDeposit!$C$6:$C$12)</f>
        <v>10.14285714</v>
      </c>
      <c r="D3" s="19" t="n">
        <f aca="false">AVERAGE(WeeklyDeposit!$C$13:$C$19)</f>
        <v>9.571428571</v>
      </c>
      <c r="E3" s="19" t="n">
        <f aca="false">AVERAGE(WeeklyDeposit!$C$20:$C$26)</f>
        <v>16.14285714</v>
      </c>
      <c r="F3" s="9" t="n">
        <f aca="false">AVERAGE(WeeklyDeposit!$C$27:$C$31)</f>
        <v>12</v>
      </c>
    </row>
    <row r="4" customFormat="false" ht="15.75" hidden="false" customHeight="false" outlineLevel="0" collapsed="false">
      <c r="A4" s="8" t="s">
        <v>149</v>
      </c>
      <c r="B4" s="9" t="n">
        <f aca="false">MAX(WeeklyDeposit!$C$2:$C$5)</f>
        <v>12</v>
      </c>
      <c r="C4" s="9" t="n">
        <f aca="false">MAX(WeeklyDeposit!$C$6:$C$12)</f>
        <v>14</v>
      </c>
      <c r="D4" s="9" t="n">
        <f aca="false">MAX(WeeklyDeposit!$C$13:$C$19)</f>
        <v>13</v>
      </c>
      <c r="E4" s="9" t="n">
        <f aca="false">MAX(WeeklyDeposit!$C$20:$C$26)</f>
        <v>34</v>
      </c>
      <c r="F4" s="9" t="n">
        <f aca="false">MAX(WeeklyDeposit!$C$27:$C$31)</f>
        <v>15</v>
      </c>
    </row>
    <row r="5" customFormat="false" ht="15.75" hidden="false" customHeight="false" outlineLevel="0" collapsed="false">
      <c r="A5" s="8" t="s">
        <v>150</v>
      </c>
      <c r="B5" s="9" t="n">
        <f aca="false">MIN(WeeklyDeposit!$C$2:$C$5)</f>
        <v>8</v>
      </c>
      <c r="C5" s="9" t="n">
        <f aca="false">MIN(WeeklyDeposit!$C$6:$C$12)</f>
        <v>8</v>
      </c>
      <c r="D5" s="9" t="n">
        <f aca="false">MIN(WeeklyDeposit!$C$13:$C$19)</f>
        <v>7</v>
      </c>
      <c r="E5" s="9" t="n">
        <f aca="false">MIN(WeeklyDeposit!$C$20:$C$26)</f>
        <v>0</v>
      </c>
      <c r="F5" s="9" t="n">
        <f aca="false">MIN(WeeklyDeposit!$C$27:$C$31)</f>
        <v>8</v>
      </c>
    </row>
    <row r="6" customFormat="false" ht="15.75" hidden="false" customHeight="false" outlineLevel="0" collapsed="false">
      <c r="A6" s="15" t="s">
        <v>144</v>
      </c>
      <c r="B6" s="15" t="s">
        <v>144</v>
      </c>
      <c r="C6" s="15" t="s">
        <v>144</v>
      </c>
      <c r="D6" s="15" t="s">
        <v>144</v>
      </c>
      <c r="E6" s="15" t="s">
        <v>144</v>
      </c>
      <c r="F6" s="15" t="s">
        <v>144</v>
      </c>
    </row>
    <row r="7" customFormat="false" ht="15.75" hidden="false" customHeight="false" outlineLevel="0" collapsed="false">
      <c r="A7" s="8" t="s">
        <v>138</v>
      </c>
      <c r="B7" s="9" t="n">
        <f aca="false">SUM(WeeklyDeposit!$D$2:$D$5)</f>
        <v>4620</v>
      </c>
      <c r="C7" s="9" t="n">
        <f aca="false">SUM(WeeklyDeposit!$D$6:$D$12)</f>
        <v>9140</v>
      </c>
      <c r="D7" s="9" t="n">
        <f aca="false">SUM(WeeklyDeposit!$D$13:$D$19)</f>
        <v>8370</v>
      </c>
      <c r="E7" s="9" t="n">
        <f aca="false">SUM(WeeklyDeposit!$D$20:$D$26)</f>
        <v>29434</v>
      </c>
      <c r="F7" s="9" t="n">
        <f aca="false">SUM(WeeklyDeposit!$D$27:$D$31)</f>
        <v>7380</v>
      </c>
    </row>
    <row r="8" customFormat="false" ht="15.75" hidden="false" customHeight="false" outlineLevel="0" collapsed="false">
      <c r="A8" s="8" t="s">
        <v>151</v>
      </c>
      <c r="B8" s="16" t="n">
        <f aca="false">AVERAGE(WeeklyDeposit!$D$2:$D$5)</f>
        <v>1155</v>
      </c>
      <c r="C8" s="19" t="n">
        <f aca="false">AVERAGE(WeeklyDeposit!$D$6:$D$12)</f>
        <v>1305.714286</v>
      </c>
      <c r="D8" s="19" t="n">
        <f aca="false">AVERAGE(WeeklyDeposit!$D$13:$D$19)</f>
        <v>1195.714286</v>
      </c>
      <c r="E8" s="19" t="n">
        <f aca="false">AVERAGE(WeeklyDeposit!$D$20:$D$26)</f>
        <v>4204.857143</v>
      </c>
      <c r="F8" s="16" t="n">
        <f aca="false">AVERAGE(WeeklyDeposit!$D$27:$D$31)</f>
        <v>1476</v>
      </c>
    </row>
    <row r="9" customFormat="false" ht="15.75" hidden="false" customHeight="false" outlineLevel="0" collapsed="false">
      <c r="A9" s="8" t="s">
        <v>152</v>
      </c>
      <c r="B9" s="9" t="n">
        <f aca="false">MAX(WeeklyDeposit!$D$2:$D$5)</f>
        <v>1610</v>
      </c>
      <c r="C9" s="9" t="n">
        <f aca="false">MAX(WeeklyDeposit!$D$6:$D$12)</f>
        <v>1660</v>
      </c>
      <c r="D9" s="9" t="n">
        <f aca="false">MAX(WeeklyDeposit!$D$13:$D$19)</f>
        <v>1840</v>
      </c>
      <c r="E9" s="9" t="n">
        <f aca="false">MAX(WeeklyDeposit!$D$20:$D$26)</f>
        <v>10025</v>
      </c>
      <c r="F9" s="9" t="n">
        <f aca="false">MAX(WeeklyDeposit!$D$27:$D$31)</f>
        <v>1810</v>
      </c>
    </row>
    <row r="10" customFormat="false" ht="15.75" hidden="false" customHeight="false" outlineLevel="0" collapsed="false">
      <c r="A10" s="8" t="s">
        <v>153</v>
      </c>
      <c r="B10" s="9" t="n">
        <f aca="false">MIN(WeeklyDeposit!$D$2:$D$5)</f>
        <v>780</v>
      </c>
      <c r="C10" s="9" t="n">
        <f aca="false">MIN(WeeklyDeposit!$D$6:$D$12)</f>
        <v>820</v>
      </c>
      <c r="D10" s="9" t="n">
        <f aca="false">MIN(WeeklyDeposit!$D$13:$D$19)</f>
        <v>940</v>
      </c>
      <c r="E10" s="9" t="n">
        <f aca="false">MIN(WeeklyDeposit!$D$20:$D$26)</f>
        <v>0</v>
      </c>
      <c r="F10" s="9" t="n">
        <f aca="false">MIN(WeeklyDeposit!$D$27:$D$31)</f>
        <v>870</v>
      </c>
    </row>
    <row r="11" customFormat="false" ht="15.75" hidden="false" customHeight="false" outlineLevel="0" collapsed="false">
      <c r="A11" s="15" t="s">
        <v>144</v>
      </c>
      <c r="B11" s="15" t="s">
        <v>144</v>
      </c>
      <c r="C11" s="15" t="s">
        <v>144</v>
      </c>
      <c r="D11" s="15" t="s">
        <v>144</v>
      </c>
      <c r="E11" s="15" t="s">
        <v>144</v>
      </c>
      <c r="F11" s="15" t="s">
        <v>144</v>
      </c>
    </row>
    <row r="12" customFormat="false" ht="15.75" hidden="false" customHeight="false" outlineLevel="0" collapsed="false">
      <c r="A12" s="8" t="s">
        <v>139</v>
      </c>
      <c r="B12" s="9" t="n">
        <f aca="false">SUM(WeeklyDeposit!$E$2:$E$5)</f>
        <v>38</v>
      </c>
      <c r="C12" s="9" t="n">
        <f aca="false">SUM(WeeklyDeposit!$E$6:$E$12)</f>
        <v>71</v>
      </c>
      <c r="D12" s="9" t="n">
        <f aca="false">SUM(WeeklyDeposit!$E$13:$E$19)</f>
        <v>67</v>
      </c>
      <c r="E12" s="9" t="n">
        <f aca="false">SUM(WeeklyDeposit!$E$20:$E$26)</f>
        <v>103</v>
      </c>
      <c r="F12" s="9" t="n">
        <f aca="false">SUM(WeeklyDeposit!$E$27:$E$31)</f>
        <v>59</v>
      </c>
    </row>
    <row r="13" customFormat="false" ht="15.75" hidden="false" customHeight="false" outlineLevel="0" collapsed="false">
      <c r="A13" s="8" t="s">
        <v>146</v>
      </c>
      <c r="B13" s="19" t="n">
        <f aca="false">AVERAGE(WeeklyDeposit!$E$2:$E$5)</f>
        <v>9.5</v>
      </c>
      <c r="C13" s="19" t="n">
        <f aca="false">AVERAGE(WeeklyDeposit!$E$6:$E$12)</f>
        <v>10.14285714</v>
      </c>
      <c r="D13" s="19" t="n">
        <f aca="false">AVERAGE(WeeklyDeposit!$E$13:$E$19)</f>
        <v>9.571428571</v>
      </c>
      <c r="E13" s="19" t="n">
        <f aca="false">AVERAGE(WeeklyDeposit!$E$20:$E$26)</f>
        <v>14.71428571</v>
      </c>
      <c r="F13" s="19" t="n">
        <f aca="false">AVERAGE(WeeklyDeposit!$E$27:$E$31)</f>
        <v>11.8</v>
      </c>
    </row>
    <row r="14" customFormat="false" ht="15.75" hidden="false" customHeight="false" outlineLevel="0" collapsed="false">
      <c r="A14" s="8" t="s">
        <v>149</v>
      </c>
      <c r="B14" s="9" t="n">
        <f aca="false">MAX(WeeklyDeposit!$E$2:$E$5)</f>
        <v>12</v>
      </c>
      <c r="C14" s="9" t="n">
        <f aca="false">MAX(WeeklyDeposit!$E$6:$E$12)</f>
        <v>14</v>
      </c>
      <c r="D14" s="9" t="n">
        <f aca="false">MAX(WeeklyDeposit!$E$13:$E$19)</f>
        <v>13</v>
      </c>
      <c r="E14" s="9" t="n">
        <f aca="false">MAX(WeeklyDeposit!$E$20:$E$26)</f>
        <v>31</v>
      </c>
      <c r="F14" s="9" t="n">
        <f aca="false">MAX(WeeklyDeposit!$E$27:$E$31)</f>
        <v>15</v>
      </c>
    </row>
    <row r="15" customFormat="false" ht="15.75" hidden="false" customHeight="false" outlineLevel="0" collapsed="false">
      <c r="A15" s="8" t="s">
        <v>150</v>
      </c>
      <c r="B15" s="9" t="n">
        <f aca="false">MIN(WeeklyDeposit!$E$2:$E$5)</f>
        <v>8</v>
      </c>
      <c r="C15" s="9" t="n">
        <f aca="false">MIN(WeeklyDeposit!$E$6:$E$12)</f>
        <v>8</v>
      </c>
      <c r="D15" s="9" t="n">
        <f aca="false">MIN(WeeklyDeposit!$E$13:$E$19)</f>
        <v>7</v>
      </c>
      <c r="E15" s="9" t="n">
        <f aca="false">MIN(WeeklyDeposit!$E$20:$E$26)</f>
        <v>0</v>
      </c>
      <c r="F15" s="9" t="n">
        <f aca="false">MIN(WeeklyDeposit!$E$27:$E$31)</f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14.88"/>
    <col collapsed="false" customWidth="true" hidden="false" outlineLevel="0" max="4" min="4" style="0" width="17.51"/>
    <col collapsed="false" customWidth="true" hidden="false" outlineLevel="0" max="5" min="5" style="0" width="5.62"/>
    <col collapsed="false" customWidth="true" hidden="false" outlineLevel="0" max="6" min="6" style="0" width="4.63"/>
    <col collapsed="false" customWidth="true" hidden="false" outlineLevel="0" max="7" min="7" style="0" width="21.37"/>
    <col collapsed="false" customWidth="true" hidden="false" outlineLevel="0" max="9" min="8" style="0" width="18.51"/>
    <col collapsed="false" customWidth="true" hidden="false" outlineLevel="0" max="10" min="10" style="0" width="16.38"/>
    <col collapsed="false" customWidth="true" hidden="false" outlineLevel="0" max="11" min="11" style="0" width="14.13"/>
  </cols>
  <sheetData>
    <row r="1" customFormat="false" ht="15.75" hidden="false" customHeight="false" outlineLevel="0" collapsed="false">
      <c r="A1" s="1" t="s">
        <v>171</v>
      </c>
      <c r="B1" s="1" t="s">
        <v>137</v>
      </c>
      <c r="C1" s="8" t="s">
        <v>172</v>
      </c>
      <c r="D1" s="8" t="s">
        <v>139</v>
      </c>
    </row>
    <row r="2" customFormat="false" ht="15.75" hidden="false" customHeight="false" outlineLevel="0" collapsed="false">
      <c r="A2" s="6" t="n">
        <v>0</v>
      </c>
      <c r="B2" s="9" t="n">
        <f aca="false">COUNTIF(GivenData!H$2:H1000,A2)</f>
        <v>3</v>
      </c>
      <c r="C2" s="9" t="n">
        <f aca="false">SUMIF(GivenData!H$2:H1000,A2,GivenData!D$2:D1000)</f>
        <v>400</v>
      </c>
      <c r="D2" s="9" t="n">
        <f aca="false">SUMPRODUCT((GivenData!H$2:H1000=A2)/COUNTIFS(GivenData!H$2:H1000,GivenData!H$2:H1000&amp;"",GivenData!B$2:B1000,GivenData!B$2:B1000&amp;""))</f>
        <v>4</v>
      </c>
      <c r="H2" s="22"/>
      <c r="I2" s="22"/>
      <c r="J2" s="22"/>
      <c r="K2" s="22"/>
    </row>
    <row r="3" customFormat="false" ht="15.75" hidden="false" customHeight="false" outlineLevel="0" collapsed="false">
      <c r="A3" s="6" t="n">
        <v>0.0416666666666667</v>
      </c>
      <c r="B3" s="9" t="n">
        <f aca="false">COUNTIF(GivenData!H$2:H1000,A3)</f>
        <v>2</v>
      </c>
      <c r="C3" s="9" t="n">
        <f aca="false">SUMIF(GivenData!H$2:H1000,A3,GivenData!D$2:D1000)</f>
        <v>370</v>
      </c>
      <c r="D3" s="9" t="n">
        <f aca="false">SUMPRODUCT((GivenData!H$2:H1000=A3)/COUNTIFS(GivenData!H$2:H1000,GivenData!H$2:H1000&amp;"",GivenData!B$2:B1000,GivenData!B$2:B1000&amp;""))</f>
        <v>2</v>
      </c>
      <c r="G3" s="23"/>
      <c r="H3" s="22"/>
      <c r="I3" s="22"/>
      <c r="J3" s="22"/>
      <c r="K3" s="22"/>
    </row>
    <row r="4" customFormat="false" ht="15.75" hidden="false" customHeight="false" outlineLevel="0" collapsed="false">
      <c r="A4" s="6" t="n">
        <v>0.0833333333333333</v>
      </c>
      <c r="B4" s="9" t="n">
        <f aca="false">COUNTIF(GivenData!H$2:H1000,A4)</f>
        <v>3</v>
      </c>
      <c r="C4" s="9" t="n">
        <f aca="false">SUMIF(GivenData!H$2:H1000,A4,GivenData!D$2:D1000)</f>
        <v>350</v>
      </c>
      <c r="D4" s="9" t="n">
        <f aca="false">SUMPRODUCT((GivenData!H$2:H1000=A4)/COUNTIFS(GivenData!H$2:H1000,GivenData!H$2:H1000&amp;"",GivenData!B$2:B1000,GivenData!B$2:B1000&amp;""))</f>
        <v>3</v>
      </c>
      <c r="G4" s="23"/>
      <c r="H4" s="22"/>
      <c r="I4" s="22"/>
      <c r="J4" s="22"/>
      <c r="K4" s="22"/>
    </row>
    <row r="5" customFormat="false" ht="15.75" hidden="false" customHeight="false" outlineLevel="0" collapsed="false">
      <c r="A5" s="6" t="n">
        <v>0.125</v>
      </c>
      <c r="B5" s="9" t="n">
        <f aca="false">COUNTIF(GivenData!H$2:H1000,A5)</f>
        <v>6</v>
      </c>
      <c r="C5" s="9" t="n">
        <f aca="false">SUMIF(GivenData!H$2:H1000,A5,GivenData!D$2:D1000)</f>
        <v>3235</v>
      </c>
      <c r="D5" s="9" t="n">
        <f aca="false">SUMPRODUCT((GivenData!H$2:H1000=A5)/COUNTIFS(GivenData!H$2:H1000,GivenData!H$2:H1000&amp;"",GivenData!B$2:B1000,GivenData!B$2:B1000&amp;""))</f>
        <v>4</v>
      </c>
      <c r="H5" s="22"/>
      <c r="I5" s="22"/>
      <c r="J5" s="22"/>
      <c r="K5" s="22"/>
    </row>
    <row r="6" customFormat="false" ht="15.75" hidden="false" customHeight="false" outlineLevel="0" collapsed="false">
      <c r="A6" s="6" t="n">
        <v>0.166666666666667</v>
      </c>
      <c r="B6" s="9" t="n">
        <f aca="false">COUNTIF(GivenData!H$2:H1000,A6)</f>
        <v>4</v>
      </c>
      <c r="C6" s="9" t="n">
        <f aca="false">SUMIF(GivenData!H$2:H1000,A6,GivenData!D$2:D1000)</f>
        <v>1020</v>
      </c>
      <c r="D6" s="9" t="n">
        <f aca="false">SUMPRODUCT((GivenData!H$2:H1000=A6)/COUNTIFS(GivenData!H$2:H1000,GivenData!H$2:H1000&amp;"",GivenData!B$2:B1000,GivenData!B$2:B1000&amp;""))</f>
        <v>4</v>
      </c>
    </row>
    <row r="7" customFormat="false" ht="15.75" hidden="false" customHeight="false" outlineLevel="0" collapsed="false">
      <c r="A7" s="6" t="n">
        <v>0.208333333333333</v>
      </c>
      <c r="B7" s="9" t="n">
        <f aca="false">COUNTIF(GivenData!H$2:H1000,A7)</f>
        <v>10</v>
      </c>
      <c r="C7" s="9" t="n">
        <f aca="false">SUMIF(GivenData!H$2:H1000,A7,GivenData!D$2:D1000)</f>
        <v>1130</v>
      </c>
      <c r="D7" s="9" t="n">
        <f aca="false">SUMPRODUCT((GivenData!H$2:H1000=A7)/COUNTIFS(GivenData!H$2:H1000,GivenData!H$2:H1000&amp;"",GivenData!B$2:B1000,GivenData!B$2:B1000&amp;""))</f>
        <v>10</v>
      </c>
    </row>
    <row r="8" customFormat="false" ht="15.75" hidden="false" customHeight="false" outlineLevel="0" collapsed="false">
      <c r="A8" s="6" t="n">
        <v>0.25</v>
      </c>
      <c r="B8" s="9" t="n">
        <f aca="false">COUNTIF(GivenData!H$2:H1000,A8)</f>
        <v>6</v>
      </c>
      <c r="C8" s="9" t="n">
        <f aca="false">SUMIF(GivenData!H$2:H1000,A8,GivenData!D$2:D1000)</f>
        <v>840</v>
      </c>
      <c r="D8" s="9" t="n">
        <f aca="false">SUMPRODUCT((GivenData!H$2:H1000=A8)/COUNTIFS(GivenData!H$2:H1000,GivenData!H$2:H1000&amp;"",GivenData!B$2:B1000,GivenData!B$2:B1000&amp;""))</f>
        <v>5</v>
      </c>
    </row>
    <row r="9" customFormat="false" ht="15.75" hidden="false" customHeight="false" outlineLevel="0" collapsed="false">
      <c r="A9" s="6" t="n">
        <v>0.291666666666667</v>
      </c>
      <c r="B9" s="9" t="n">
        <f aca="false">COUNTIF(GivenData!H$2:H1000,A9)</f>
        <v>7</v>
      </c>
      <c r="C9" s="9" t="n">
        <f aca="false">SUMIF(GivenData!H$2:H1000,A9,GivenData!D$2:D1000)</f>
        <v>1001</v>
      </c>
      <c r="D9" s="9" t="n">
        <f aca="false">SUMPRODUCT((GivenData!H$2:H1000=A9)/COUNTIFS(GivenData!H$2:H1000,GivenData!H$2:H1000&amp;"",GivenData!B$2:B1000,GivenData!B$2:B1000&amp;""))</f>
        <v>6</v>
      </c>
      <c r="H9" s="22"/>
      <c r="I9" s="22"/>
      <c r="J9" s="22"/>
      <c r="K9" s="22"/>
    </row>
    <row r="10" customFormat="false" ht="15.75" hidden="false" customHeight="false" outlineLevel="0" collapsed="false">
      <c r="A10" s="6" t="n">
        <v>0.333333333333333</v>
      </c>
      <c r="B10" s="9" t="n">
        <f aca="false">COUNTIF(GivenData!H$2:H1000,A10)</f>
        <v>4</v>
      </c>
      <c r="C10" s="9" t="n">
        <f aca="false">SUMIF(GivenData!H$2:H1000,A10,GivenData!D$2:D1000)</f>
        <v>400</v>
      </c>
      <c r="D10" s="9" t="n">
        <f aca="false">SUMPRODUCT((GivenData!H$2:H1000=A10)/COUNTIFS(GivenData!H$2:H1000,GivenData!H$2:H1000&amp;"",GivenData!B$2:B1000,GivenData!B$2:B1000&amp;""))</f>
        <v>4</v>
      </c>
      <c r="G10" s="24"/>
      <c r="H10" s="22"/>
      <c r="I10" s="22"/>
      <c r="J10" s="22"/>
      <c r="K10" s="22"/>
    </row>
    <row r="11" customFormat="false" ht="15.75" hidden="false" customHeight="false" outlineLevel="0" collapsed="false">
      <c r="A11" s="6" t="n">
        <v>0.375</v>
      </c>
      <c r="B11" s="9" t="n">
        <f aca="false">COUNTIF(GivenData!H$2:H1000,A11)</f>
        <v>33</v>
      </c>
      <c r="C11" s="9" t="n">
        <f aca="false">SUMIF(GivenData!H$2:H1000,A11,GivenData!D$2:D1000)</f>
        <v>4610</v>
      </c>
      <c r="D11" s="9" t="n">
        <f aca="false">SUMPRODUCT((GivenData!H$2:H1000=A11)/COUNTIFS(GivenData!H$2:H1000,GivenData!H$2:H1000&amp;"",GivenData!B$2:B1000,GivenData!B$2:B1000&amp;""))</f>
        <v>24</v>
      </c>
      <c r="H11" s="22"/>
      <c r="I11" s="22"/>
      <c r="J11" s="22"/>
      <c r="K11" s="22"/>
    </row>
    <row r="12" customFormat="false" ht="15.75" hidden="false" customHeight="false" outlineLevel="0" collapsed="false">
      <c r="A12" s="6" t="n">
        <v>0.416666666666667</v>
      </c>
      <c r="B12" s="9" t="n">
        <f aca="false">COUNTIF(GivenData!H$2:H1000,A12)</f>
        <v>23</v>
      </c>
      <c r="C12" s="9" t="n">
        <f aca="false">SUMIF(GivenData!H$2:H1000,A12,GivenData!D$2:D1000)</f>
        <v>2240</v>
      </c>
      <c r="D12" s="9" t="n">
        <f aca="false">SUMPRODUCT((GivenData!H$2:H1000=A12)/COUNTIFS(GivenData!H$2:H1000,GivenData!H$2:H1000&amp;"",GivenData!B$2:B1000,GivenData!B$2:B1000&amp;""))</f>
        <v>19</v>
      </c>
      <c r="G12" s="24"/>
      <c r="H12" s="22"/>
      <c r="I12" s="22"/>
      <c r="J12" s="22"/>
      <c r="K12" s="22"/>
    </row>
    <row r="13" customFormat="false" ht="15.75" hidden="false" customHeight="false" outlineLevel="0" collapsed="false">
      <c r="A13" s="6" t="n">
        <v>0.458333333333333</v>
      </c>
      <c r="B13" s="9" t="n">
        <f aca="false">COUNTIF(GivenData!H$2:H1000,A13)</f>
        <v>15</v>
      </c>
      <c r="C13" s="9" t="n">
        <f aca="false">SUMIF(GivenData!H$2:H1000,A13,GivenData!D$2:D1000)</f>
        <v>1790</v>
      </c>
      <c r="D13" s="9" t="n">
        <f aca="false">SUMPRODUCT((GivenData!H$2:H1000=A13)/COUNTIFS(GivenData!H$2:H1000,GivenData!H$2:H1000&amp;"",GivenData!B$2:B1000,GivenData!B$2:B1000&amp;""))</f>
        <v>13</v>
      </c>
      <c r="H13" s="23"/>
      <c r="I13" s="23"/>
      <c r="J13" s="23"/>
      <c r="K13" s="23"/>
    </row>
    <row r="14" customFormat="false" ht="15.75" hidden="false" customHeight="false" outlineLevel="0" collapsed="false">
      <c r="A14" s="6" t="n">
        <v>0.5</v>
      </c>
      <c r="B14" s="9" t="n">
        <f aca="false">COUNTIF(GivenData!H$2:H1000,A14)</f>
        <v>6</v>
      </c>
      <c r="C14" s="9" t="n">
        <f aca="false">SUMIF(GivenData!H$2:H1000,A14,GivenData!D$2:D1000)</f>
        <v>530</v>
      </c>
      <c r="D14" s="9" t="n">
        <f aca="false">SUMPRODUCT((GivenData!H$2:H1000=A14)/COUNTIFS(GivenData!H$2:H1000,GivenData!H$2:H1000&amp;"",GivenData!B$2:B1000,GivenData!B$2:B1000&amp;""))</f>
        <v>6</v>
      </c>
    </row>
    <row r="15" customFormat="false" ht="15.75" hidden="false" customHeight="false" outlineLevel="0" collapsed="false">
      <c r="A15" s="6" t="n">
        <v>0.541666666666667</v>
      </c>
      <c r="B15" s="9" t="n">
        <f aca="false">COUNTIF(GivenData!H$2:H1000,A15)</f>
        <v>8</v>
      </c>
      <c r="C15" s="9" t="n">
        <f aca="false">SUMIF(GivenData!H$2:H1000,A15,GivenData!D$2:D1000)</f>
        <v>1070</v>
      </c>
      <c r="D15" s="9" t="n">
        <f aca="false">SUMPRODUCT((GivenData!H$2:H1000=A15)/COUNTIFS(GivenData!H$2:H1000,GivenData!H$2:H1000&amp;"",GivenData!B$2:B1000,GivenData!B$2:B1000&amp;""))</f>
        <v>6</v>
      </c>
      <c r="H15" s="25"/>
      <c r="I15" s="25"/>
      <c r="J15" s="25"/>
      <c r="K15" s="25"/>
    </row>
    <row r="16" customFormat="false" ht="15.75" hidden="false" customHeight="false" outlineLevel="0" collapsed="false">
      <c r="A16" s="6" t="n">
        <v>0.583333333333333</v>
      </c>
      <c r="B16" s="9" t="n">
        <f aca="false">COUNTIF(GivenData!H$2:H1000,A16)</f>
        <v>12</v>
      </c>
      <c r="C16" s="9" t="n">
        <f aca="false">SUMIF(GivenData!H$2:H1000,A16,GivenData!D$2:D1000)</f>
        <v>1560</v>
      </c>
      <c r="D16" s="9" t="n">
        <f aca="false">SUMPRODUCT((GivenData!H$2:H1000=A16)/COUNTIFS(GivenData!H$2:H1000,GivenData!H$2:H1000&amp;"",GivenData!B$2:B1000,GivenData!B$2:B1000&amp;""))</f>
        <v>10</v>
      </c>
      <c r="E16" s="23"/>
      <c r="F16" s="23"/>
      <c r="G16" s="24"/>
      <c r="H16" s="25"/>
      <c r="I16" s="25"/>
      <c r="J16" s="25"/>
      <c r="K16" s="25"/>
    </row>
    <row r="17" customFormat="false" ht="15.75" hidden="false" customHeight="false" outlineLevel="0" collapsed="false">
      <c r="A17" s="6" t="n">
        <v>0.625</v>
      </c>
      <c r="B17" s="9" t="n">
        <f aca="false">COUNTIF(GivenData!H$2:H1000,A17)</f>
        <v>15</v>
      </c>
      <c r="C17" s="9" t="n">
        <f aca="false">SUMIF(GivenData!H$2:H1000,A17,GivenData!D$2:D1000)</f>
        <v>1460</v>
      </c>
      <c r="D17" s="9" t="n">
        <f aca="false">SUMPRODUCT((GivenData!H$2:H1000=A17)/COUNTIFS(GivenData!H$2:H1000,GivenData!H$2:H1000&amp;"",GivenData!B$2:B1000,GivenData!B$2:B1000&amp;""))</f>
        <v>14</v>
      </c>
      <c r="E17" s="23"/>
      <c r="F17" s="23"/>
      <c r="G17" s="24"/>
      <c r="H17" s="25"/>
      <c r="I17" s="25"/>
      <c r="J17" s="25"/>
      <c r="K17" s="25"/>
    </row>
    <row r="18" customFormat="false" ht="15.75" hidden="false" customHeight="false" outlineLevel="0" collapsed="false">
      <c r="A18" s="6" t="n">
        <v>0.666666666666667</v>
      </c>
      <c r="B18" s="9" t="n">
        <f aca="false">COUNTIF(GivenData!H$2:H1000,A18)</f>
        <v>15</v>
      </c>
      <c r="C18" s="9" t="n">
        <f aca="false">SUMIF(GivenData!H$2:H1000,A18,GivenData!D$2:D1000)</f>
        <v>2140</v>
      </c>
      <c r="D18" s="9" t="n">
        <f aca="false">SUMPRODUCT((GivenData!H$2:H1000=A18)/COUNTIFS(GivenData!H$2:H1000,GivenData!H$2:H1000&amp;"",GivenData!B$2:B1000,GivenData!B$2:B1000&amp;""))</f>
        <v>13</v>
      </c>
      <c r="E18" s="23"/>
      <c r="F18" s="23"/>
      <c r="G18" s="24"/>
      <c r="H18" s="25"/>
      <c r="I18" s="25"/>
      <c r="J18" s="25"/>
      <c r="K18" s="25"/>
    </row>
    <row r="19" customFormat="false" ht="15.75" hidden="false" customHeight="false" outlineLevel="0" collapsed="false">
      <c r="A19" s="6" t="n">
        <v>0.708333333333333</v>
      </c>
      <c r="B19" s="9" t="n">
        <f aca="false">COUNTIF(GivenData!H$2:H1000,A19)</f>
        <v>22</v>
      </c>
      <c r="C19" s="9" t="n">
        <f aca="false">SUMIF(GivenData!H$2:H1000,A19,GivenData!D$2:D1000)</f>
        <v>5418</v>
      </c>
      <c r="D19" s="9" t="n">
        <f aca="false">SUMPRODUCT((GivenData!H$2:H1000=A19)/COUNTIFS(GivenData!H$2:H1000,GivenData!H$2:H1000&amp;"",GivenData!B$2:B1000,GivenData!B$2:B1000&amp;""))</f>
        <v>15</v>
      </c>
      <c r="E19" s="23"/>
      <c r="F19" s="23"/>
      <c r="G19" s="23"/>
      <c r="H19" s="23"/>
      <c r="I19" s="23"/>
      <c r="J19" s="23"/>
      <c r="K19" s="23"/>
    </row>
    <row r="20" customFormat="false" ht="15.75" hidden="false" customHeight="false" outlineLevel="0" collapsed="false">
      <c r="A20" s="6" t="n">
        <v>0.75</v>
      </c>
      <c r="B20" s="9" t="n">
        <f aca="false">COUNTIF(GivenData!H$2:H1000,A20)</f>
        <v>41</v>
      </c>
      <c r="C20" s="9" t="n">
        <f aca="false">SUMIF(GivenData!H$2:H1000,A20,GivenData!D$2:D1000)</f>
        <v>7215</v>
      </c>
      <c r="D20" s="9" t="n">
        <f aca="false">SUMPRODUCT((GivenData!H$2:H1000=A20)/COUNTIFS(GivenData!H$2:H1000,GivenData!H$2:H1000&amp;"",GivenData!B$2:B1000,GivenData!B$2:B1000&amp;""))</f>
        <v>25</v>
      </c>
      <c r="E20" s="23"/>
      <c r="F20" s="23"/>
      <c r="G20" s="23"/>
      <c r="H20" s="23"/>
      <c r="I20" s="23"/>
      <c r="J20" s="23"/>
      <c r="K20" s="23"/>
    </row>
    <row r="21" customFormat="false" ht="15.75" hidden="false" customHeight="false" outlineLevel="0" collapsed="false">
      <c r="A21" s="6" t="n">
        <v>0.791666666666667</v>
      </c>
      <c r="B21" s="9" t="n">
        <f aca="false">COUNTIF(GivenData!H$2:H1000,A21)</f>
        <v>50</v>
      </c>
      <c r="C21" s="9" t="n">
        <f aca="false">SUMIF(GivenData!H$2:H1000,A21,GivenData!D$2:D1000)</f>
        <v>8865</v>
      </c>
      <c r="D21" s="9" t="n">
        <f aca="false">SUMPRODUCT((GivenData!H$2:H1000=A21)/COUNTIFS(GivenData!H$2:H1000,GivenData!H$2:H1000&amp;"",GivenData!B$2:B1000,GivenData!B$2:B1000&amp;""))</f>
        <v>26</v>
      </c>
    </row>
    <row r="22" customFormat="false" ht="15.75" hidden="false" customHeight="false" outlineLevel="0" collapsed="false">
      <c r="A22" s="6" t="n">
        <v>0.833333333333333</v>
      </c>
      <c r="B22" s="9" t="n">
        <f aca="false">COUNTIF(GivenData!H$2:H1000,A22)</f>
        <v>38</v>
      </c>
      <c r="C22" s="9" t="n">
        <f aca="false">SUMIF(GivenData!H$2:H1000,A22,GivenData!D$2:D1000)</f>
        <v>7400</v>
      </c>
      <c r="D22" s="9" t="n">
        <f aca="false">SUMPRODUCT((GivenData!H$2:H1000=A22)/COUNTIFS(GivenData!H$2:H1000,GivenData!H$2:H1000&amp;"",GivenData!B$2:B1000,GivenData!B$2:B1000&amp;""))</f>
        <v>25</v>
      </c>
    </row>
    <row r="23" customFormat="false" ht="15.75" hidden="false" customHeight="false" outlineLevel="0" collapsed="false">
      <c r="A23" s="6" t="n">
        <v>0.875</v>
      </c>
      <c r="B23" s="9" t="n">
        <f aca="false">COUNTIF(GivenData!H$2:H1000,A23)</f>
        <v>14</v>
      </c>
      <c r="C23" s="9" t="n">
        <f aca="false">SUMIF(GivenData!H$2:H1000,A23,GivenData!D$2:D1000)</f>
        <v>4190</v>
      </c>
      <c r="D23" s="9" t="n">
        <f aca="false">SUMPRODUCT((GivenData!H$2:H1000=A23)/COUNTIFS(GivenData!H$2:H1000,GivenData!H$2:H1000&amp;"",GivenData!B$2:B1000,GivenData!B$2:B1000&amp;""))</f>
        <v>11</v>
      </c>
    </row>
    <row r="24" customFormat="false" ht="15.75" hidden="false" customHeight="false" outlineLevel="0" collapsed="false">
      <c r="A24" s="6" t="n">
        <v>0.916666666666667</v>
      </c>
      <c r="B24" s="9" t="n">
        <f aca="false">COUNTIF(GivenData!H$2:H1000,A24)</f>
        <v>8</v>
      </c>
      <c r="C24" s="9" t="n">
        <f aca="false">SUMIF(GivenData!H$2:H1000,A24,GivenData!D$2:D1000)</f>
        <v>1100</v>
      </c>
      <c r="D24" s="9" t="n">
        <f aca="false">SUMPRODUCT((GivenData!H$2:H1000=A24)/COUNTIFS(GivenData!H$2:H1000,GivenData!H$2:H1000&amp;"",GivenData!B$2:B1000,GivenData!B$2:B1000&amp;""))</f>
        <v>8</v>
      </c>
    </row>
    <row r="25" customFormat="false" ht="15.75" hidden="false" customHeight="false" outlineLevel="0" collapsed="false">
      <c r="A25" s="6" t="n">
        <v>0.958333333333333</v>
      </c>
      <c r="B25" s="9" t="n">
        <f aca="false">COUNTIF(GivenData!H$2:H1000,A25)</f>
        <v>4</v>
      </c>
      <c r="C25" s="9" t="n">
        <f aca="false">SUMIF(GivenData!H$2:H1000,A25,GivenData!D$2:D1000)</f>
        <v>610</v>
      </c>
      <c r="D25" s="9" t="n">
        <f aca="false">SUMPRODUCT((GivenData!H$2:H1000=A25)/COUNTIFS(GivenData!H$2:H1000,GivenData!H$2:H1000&amp;"",GivenData!B$2:B1000,GivenData!B$2:B1000&amp;""))</f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37"/>
    <col collapsed="false" customWidth="true" hidden="false" outlineLevel="0" max="2" min="2" style="0" width="17.51"/>
    <col collapsed="false" customWidth="true" hidden="false" outlineLevel="0" max="3" min="3" style="0" width="18.51"/>
    <col collapsed="false" customWidth="true" hidden="false" outlineLevel="0" max="4" min="4" style="0" width="16.38"/>
    <col collapsed="false" customWidth="true" hidden="false" outlineLevel="0" max="5" min="5" style="0" width="14.13"/>
  </cols>
  <sheetData>
    <row r="1" customFormat="false" ht="15.75" hidden="false" customHeight="false" outlineLevel="0" collapsed="false">
      <c r="A1" s="15" t="s">
        <v>173</v>
      </c>
      <c r="B1" s="8" t="s">
        <v>174</v>
      </c>
      <c r="C1" s="8" t="s">
        <v>175</v>
      </c>
      <c r="D1" s="8" t="s">
        <v>176</v>
      </c>
      <c r="E1" s="8" t="s">
        <v>177</v>
      </c>
    </row>
    <row r="2" customFormat="false" ht="15.75" hidden="false" customHeight="false" outlineLevel="0" collapsed="false">
      <c r="A2" s="8" t="s">
        <v>145</v>
      </c>
      <c r="B2" s="22" t="n">
        <f aca="false">SUM(24HDeposits!$B$7:$B$13)</f>
        <v>98</v>
      </c>
      <c r="C2" s="22" t="n">
        <f aca="false">SUM(24HDeposits!$B$14:$B$18)</f>
        <v>56</v>
      </c>
      <c r="D2" s="22" t="n">
        <f aca="false">SUM(24HDeposits!$B$19:$B$22)</f>
        <v>151</v>
      </c>
      <c r="E2" s="22" t="n">
        <f aca="false">SUM(24HDeposits!$B$23:$B$25,24HDeposits!$B$2:$B$6)</f>
        <v>44</v>
      </c>
    </row>
    <row r="3" customFormat="false" ht="15.75" hidden="false" customHeight="false" outlineLevel="0" collapsed="false">
      <c r="A3" s="23" t="s">
        <v>146</v>
      </c>
      <c r="B3" s="22" t="n">
        <f aca="false">AVERAGE(24HDeposits!$B$7:$B$13)</f>
        <v>14</v>
      </c>
      <c r="C3" s="22" t="n">
        <f aca="false">AVERAGE(24HDeposits!$B$14:$B$18)</f>
        <v>11.2</v>
      </c>
      <c r="D3" s="22" t="n">
        <f aca="false">AVERAGE(24HDeposits!$B$19:$B$22)</f>
        <v>37.75</v>
      </c>
      <c r="E3" s="22" t="n">
        <f aca="false">AVERAGE(24HDeposits!$B$23:$B$25,24HDeposits!$B$2:$B$6)</f>
        <v>5.5</v>
      </c>
    </row>
    <row r="4" customFormat="false" ht="15.75" hidden="false" customHeight="false" outlineLevel="0" collapsed="false">
      <c r="A4" s="23" t="s">
        <v>149</v>
      </c>
      <c r="B4" s="22" t="n">
        <f aca="false">MAX(24HDeposits!$B$7:$B$13)</f>
        <v>33</v>
      </c>
      <c r="C4" s="22" t="n">
        <f aca="false">MAX(24HDeposits!$B$14:$B$18)</f>
        <v>15</v>
      </c>
      <c r="D4" s="22" t="n">
        <f aca="false">MAX(24HDeposits!$B$19:$B$22)</f>
        <v>50</v>
      </c>
      <c r="E4" s="22" t="n">
        <f aca="false">MAX(24HDeposits!$B$23:$B$25,24HDeposits!$B$2:$B$6)</f>
        <v>14</v>
      </c>
    </row>
    <row r="5" customFormat="false" ht="15.75" hidden="false" customHeight="false" outlineLevel="0" collapsed="false">
      <c r="A5" s="8" t="s">
        <v>150</v>
      </c>
      <c r="B5" s="22" t="n">
        <f aca="false">MIN(24HDeposits!$B$7:$B$13)</f>
        <v>4</v>
      </c>
      <c r="C5" s="22" t="n">
        <f aca="false">MIN(24HDeposits!$B$14:$B$18)</f>
        <v>6</v>
      </c>
      <c r="D5" s="22" t="n">
        <f aca="false">MIN(24HDeposits!$B$19:$B$22)</f>
        <v>22</v>
      </c>
      <c r="E5" s="22" t="n">
        <f aca="false">MIN(24HDeposits!$B$23:$B$25,24HDeposits!$B$2:$B$6)</f>
        <v>2</v>
      </c>
    </row>
    <row r="6" customFormat="false" ht="15.75" hidden="false" customHeight="false" outlineLevel="0" collapsed="false">
      <c r="A6" s="15" t="s">
        <v>144</v>
      </c>
      <c r="B6" s="15" t="s">
        <v>144</v>
      </c>
      <c r="C6" s="15" t="s">
        <v>144</v>
      </c>
      <c r="D6" s="15" t="s">
        <v>144</v>
      </c>
      <c r="E6" s="15" t="s">
        <v>144</v>
      </c>
    </row>
    <row r="7" customFormat="false" ht="15.75" hidden="false" customHeight="false" outlineLevel="0" collapsed="false">
      <c r="A7" s="8" t="s">
        <v>178</v>
      </c>
      <c r="B7" s="22" t="n">
        <f aca="false">SUM(24HDeposits!$C$7:$C$13)</f>
        <v>12011</v>
      </c>
      <c r="C7" s="22" t="n">
        <f aca="false">SUM(24HDeposits!$C$14:$C$18)</f>
        <v>6760</v>
      </c>
      <c r="D7" s="22" t="n">
        <f aca="false">SUM(24HDeposits!$C$19:$C$22)</f>
        <v>28898</v>
      </c>
      <c r="E7" s="22" t="n">
        <f aca="false">SUM(24HDeposits!$C$23:$C$25,24HDeposits!$C$2:$C$6)</f>
        <v>11275</v>
      </c>
    </row>
    <row r="8" customFormat="false" ht="15.75" hidden="false" customHeight="false" outlineLevel="0" collapsed="false">
      <c r="A8" s="24" t="s">
        <v>179</v>
      </c>
      <c r="B8" s="22" t="n">
        <f aca="false">AVERAGE(24HDeposits!$C$7:$C$13)</f>
        <v>1715.857143</v>
      </c>
      <c r="C8" s="22" t="n">
        <f aca="false">AVERAGE(24HDeposits!$C$14:$C$18)</f>
        <v>1352</v>
      </c>
      <c r="D8" s="22" t="n">
        <f aca="false">AVERAGE(24HDeposits!$C$19:$C$22)</f>
        <v>7224.5</v>
      </c>
      <c r="E8" s="22" t="n">
        <f aca="false">AVERAGE(24HDeposits!$C$23:$C$25,24HDeposits!$C$2:$C$6)</f>
        <v>1409.375</v>
      </c>
    </row>
    <row r="9" customFormat="false" ht="15.75" hidden="false" customHeight="false" outlineLevel="0" collapsed="false">
      <c r="A9" s="8" t="s">
        <v>180</v>
      </c>
      <c r="B9" s="22" t="n">
        <f aca="false">MAX(24HDeposits!$C$7:$C$13)</f>
        <v>4610</v>
      </c>
      <c r="C9" s="22" t="n">
        <f aca="false">MAX(24HDeposits!$C$14:$C$18)</f>
        <v>2140</v>
      </c>
      <c r="D9" s="22" t="n">
        <f aca="false">MAX(24HDeposits!$C$19:$C$22)</f>
        <v>8865</v>
      </c>
      <c r="E9" s="22" t="n">
        <f aca="false">MAX(24HDeposits!$C$23:$C$25,24HDeposits!$C$2:$C$6)</f>
        <v>4190</v>
      </c>
    </row>
    <row r="10" customFormat="false" ht="15.75" hidden="false" customHeight="false" outlineLevel="0" collapsed="false">
      <c r="A10" s="24" t="s">
        <v>181</v>
      </c>
      <c r="B10" s="22" t="n">
        <f aca="false">MIN(24HDeposits!$C$7:$C$13)</f>
        <v>400</v>
      </c>
      <c r="C10" s="22" t="n">
        <f aca="false">MIN(24HDeposits!$C$14:$C$18)</f>
        <v>530</v>
      </c>
      <c r="D10" s="22" t="n">
        <f aca="false">MIN(24HDeposits!$C$19:$C$22)</f>
        <v>5418</v>
      </c>
      <c r="E10" s="22" t="n">
        <f aca="false">MIN(24HDeposits!$C$23:$C$25,24HDeposits!$C$2:$C$6)</f>
        <v>350</v>
      </c>
    </row>
    <row r="11" customFormat="false" ht="15.75" hidden="false" customHeight="false" outlineLevel="0" collapsed="false">
      <c r="A11" s="15" t="s">
        <v>144</v>
      </c>
      <c r="B11" s="15" t="s">
        <v>144</v>
      </c>
      <c r="C11" s="15" t="s">
        <v>144</v>
      </c>
      <c r="D11" s="15" t="s">
        <v>144</v>
      </c>
      <c r="E11" s="15" t="s">
        <v>144</v>
      </c>
    </row>
    <row r="12" customFormat="false" ht="15.75" hidden="false" customHeight="false" outlineLevel="0" collapsed="false">
      <c r="A12" s="8" t="s">
        <v>154</v>
      </c>
      <c r="B12" s="25" t="n">
        <f aca="false">SUM(24HDeposits!$D$7:$D$13)</f>
        <v>81</v>
      </c>
      <c r="C12" s="25" t="n">
        <f aca="false">SUM(24HDeposits!$D$14:$D$18)</f>
        <v>49</v>
      </c>
      <c r="D12" s="25" t="n">
        <f aca="false">SUM(24HDeposits!$D$19:$D$22)</f>
        <v>91</v>
      </c>
      <c r="E12" s="25" t="n">
        <f aca="false">SUM(24HDeposits!$D$23:$D$25,24HDeposits!$D$2:$D$6)</f>
        <v>39</v>
      </c>
    </row>
    <row r="13" customFormat="false" ht="15.75" hidden="false" customHeight="false" outlineLevel="0" collapsed="false">
      <c r="A13" s="24" t="s">
        <v>182</v>
      </c>
      <c r="B13" s="25" t="n">
        <f aca="false">AVERAGE(24HDeposits!$D$7:$D$13)</f>
        <v>11.57142857</v>
      </c>
      <c r="C13" s="25" t="n">
        <f aca="false">AVERAGE(24HDeposits!$D$14:$D$18)</f>
        <v>9.8</v>
      </c>
      <c r="D13" s="25" t="n">
        <f aca="false">AVERAGE(24HDeposits!$D$19:$D$22)</f>
        <v>22.75</v>
      </c>
      <c r="E13" s="25" t="n">
        <f aca="false">AVERAGE(24HDeposits!$D$23:$D$25,24HDeposits!$D$2:$D$6)</f>
        <v>4.875</v>
      </c>
    </row>
    <row r="14" customFormat="false" ht="15.75" hidden="false" customHeight="false" outlineLevel="0" collapsed="false">
      <c r="A14" s="24" t="s">
        <v>183</v>
      </c>
      <c r="B14" s="25" t="n">
        <f aca="false">MAX(24HDeposits!$D$7:$D$13)</f>
        <v>24</v>
      </c>
      <c r="C14" s="25" t="n">
        <f aca="false">MAX(24HDeposits!$D$14:$D$18)</f>
        <v>14</v>
      </c>
      <c r="D14" s="25" t="n">
        <f aca="false">MAX(24HDeposits!$D$19:$D$22)</f>
        <v>26</v>
      </c>
      <c r="E14" s="25" t="n">
        <f aca="false">MAX(24HDeposits!$D$23:$D$25,24HDeposits!$D$2:$D$6)</f>
        <v>11</v>
      </c>
    </row>
    <row r="15" customFormat="false" ht="15.75" hidden="false" customHeight="false" outlineLevel="0" collapsed="false">
      <c r="A15" s="24" t="s">
        <v>184</v>
      </c>
      <c r="B15" s="25" t="n">
        <f aca="false">MIN(24HDeposits!$D$7:$D$13)</f>
        <v>4</v>
      </c>
      <c r="C15" s="25" t="n">
        <f aca="false">MIN(24HDeposits!$D$14:$D$18)</f>
        <v>6</v>
      </c>
      <c r="D15" s="25" t="n">
        <f aca="false">MIN(24HDeposits!$D$19:$D$22)</f>
        <v>15</v>
      </c>
      <c r="E15" s="25" t="n">
        <f aca="false">MIN(24HDeposits!$D$23:$D$25,24HDeposits!$D$2:$D$6)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5.38"/>
    <col collapsed="false" customWidth="true" hidden="false" outlineLevel="0" max="4" min="4" style="0" width="5.38"/>
    <col collapsed="false" customWidth="true" hidden="false" outlineLevel="0" max="5" min="5" style="0" width="23.62"/>
    <col collapsed="false" customWidth="true" hidden="false" outlineLevel="0" max="7" min="7" style="0" width="5.01"/>
    <col collapsed="false" customWidth="true" hidden="false" outlineLevel="0" max="8" min="8" style="0" width="27.25"/>
    <col collapsed="false" customWidth="true" hidden="false" outlineLevel="0" max="10" min="10" style="0" width="7.26"/>
    <col collapsed="false" customWidth="true" hidden="false" outlineLevel="0" max="11" min="11" style="0" width="56.24"/>
  </cols>
  <sheetData>
    <row r="1" customFormat="false" ht="15.75" hidden="false" customHeight="false" outlineLevel="0" collapsed="false">
      <c r="A1" s="1" t="s">
        <v>1</v>
      </c>
      <c r="B1" s="8" t="s">
        <v>185</v>
      </c>
      <c r="C1" s="8" t="s">
        <v>156</v>
      </c>
    </row>
    <row r="2" customFormat="false" ht="15.75" hidden="false" customHeight="false" outlineLevel="0" collapsed="false">
      <c r="A2" s="3" t="n">
        <v>1230</v>
      </c>
      <c r="B2" s="9" t="n">
        <f aca="false">COUNTIF(GivenData!B$2:B1000,A2)</f>
        <v>11</v>
      </c>
      <c r="C2" s="9" t="n">
        <f aca="false">SUMIF(GivenData!B$2:B1000,A2,GivenData!D$2:D1000)</f>
        <v>1150</v>
      </c>
    </row>
    <row r="3" customFormat="false" ht="15.75" hidden="false" customHeight="false" outlineLevel="0" collapsed="false">
      <c r="A3" s="3" t="n">
        <v>1231</v>
      </c>
      <c r="B3" s="9" t="n">
        <f aca="false">COUNTIF(GivenData!B$2:B1000,A3)</f>
        <v>9</v>
      </c>
      <c r="C3" s="9" t="n">
        <f aca="false">SUMIF(GivenData!B$2:B1000,A3,GivenData!D$2:D1000)</f>
        <v>1050</v>
      </c>
    </row>
    <row r="4" customFormat="false" ht="15.75" hidden="false" customHeight="false" outlineLevel="0" collapsed="false">
      <c r="A4" s="3" t="n">
        <v>1232</v>
      </c>
      <c r="B4" s="9" t="n">
        <f aca="false">COUNTIF(GivenData!B$2:B1000,A4)</f>
        <v>11</v>
      </c>
      <c r="C4" s="9" t="n">
        <f aca="false">SUMIF(GivenData!B$2:B1000,A4,GivenData!D$2:D1000)</f>
        <v>1500</v>
      </c>
    </row>
    <row r="5" customFormat="false" ht="15.75" hidden="false" customHeight="false" outlineLevel="0" collapsed="false">
      <c r="A5" s="3" t="n">
        <v>1233</v>
      </c>
      <c r="B5" s="9" t="n">
        <f aca="false">COUNTIF(GivenData!B$2:B1000,A5)</f>
        <v>10</v>
      </c>
      <c r="C5" s="9" t="n">
        <f aca="false">SUMIF(GivenData!B$2:B1000,A5,GivenData!D$2:D1000)</f>
        <v>1701</v>
      </c>
    </row>
    <row r="6" customFormat="false" ht="15.75" hidden="false" customHeight="false" outlineLevel="0" collapsed="false">
      <c r="A6" s="3" t="n">
        <v>1234</v>
      </c>
      <c r="B6" s="9" t="n">
        <f aca="false">COUNTIF(GivenData!B$2:B1000,A6)</f>
        <v>31</v>
      </c>
      <c r="C6" s="9" t="n">
        <f aca="false">SUMIF(GivenData!B$2:B1000,A6,GivenData!D$2:D1000)</f>
        <v>22758</v>
      </c>
    </row>
    <row r="7" customFormat="false" ht="15.75" hidden="false" customHeight="false" outlineLevel="0" collapsed="false">
      <c r="A7" s="3" t="n">
        <v>1235</v>
      </c>
      <c r="B7" s="9" t="n">
        <f aca="false">COUNTIF(GivenData!B$2:B1000,A7)</f>
        <v>10</v>
      </c>
      <c r="C7" s="9" t="n">
        <f aca="false">SUMIF(GivenData!B$2:B1000,A7,GivenData!D$2:D1000)</f>
        <v>1150</v>
      </c>
    </row>
    <row r="8" customFormat="false" ht="15.75" hidden="false" customHeight="false" outlineLevel="0" collapsed="false">
      <c r="A8" s="3" t="n">
        <v>1236</v>
      </c>
      <c r="B8" s="9" t="n">
        <f aca="false">COUNTIF(GivenData!B$2:B1000,A8)</f>
        <v>10</v>
      </c>
      <c r="C8" s="9" t="n">
        <f aca="false">SUMIF(GivenData!B$2:B1000,A8,GivenData!D$2:D1000)</f>
        <v>1300</v>
      </c>
    </row>
    <row r="9" customFormat="false" ht="15.75" hidden="false" customHeight="false" outlineLevel="0" collapsed="false">
      <c r="A9" s="3" t="n">
        <v>1237</v>
      </c>
      <c r="B9" s="9" t="n">
        <f aca="false">COUNTIF(GivenData!B$2:B1000,A9)</f>
        <v>9</v>
      </c>
      <c r="C9" s="9" t="n">
        <f aca="false">SUMIF(GivenData!B$2:B1000,A9,GivenData!D$2:D1000)</f>
        <v>1200</v>
      </c>
      <c r="I9" s="19"/>
    </row>
    <row r="10" customFormat="false" ht="15.75" hidden="false" customHeight="false" outlineLevel="0" collapsed="false">
      <c r="A10" s="3" t="n">
        <v>1238</v>
      </c>
      <c r="B10" s="9" t="n">
        <f aca="false">COUNTIF(GivenData!B$2:B1000,A10)</f>
        <v>10</v>
      </c>
      <c r="C10" s="9" t="n">
        <f aca="false">SUMIF(GivenData!B$2:B1000,A10,GivenData!D$2:D1000)</f>
        <v>1200</v>
      </c>
    </row>
    <row r="11" customFormat="false" ht="15.75" hidden="false" customHeight="false" outlineLevel="0" collapsed="false">
      <c r="A11" s="3" t="n">
        <v>1239</v>
      </c>
      <c r="B11" s="9" t="n">
        <f aca="false">COUNTIF(GivenData!B$2:B1000,A11)</f>
        <v>10</v>
      </c>
      <c r="C11" s="9" t="n">
        <f aca="false">SUMIF(GivenData!B$2:B1000,A11,GivenData!D$2:D1000)</f>
        <v>1100</v>
      </c>
    </row>
    <row r="12" customFormat="false" ht="15.75" hidden="false" customHeight="false" outlineLevel="0" collapsed="false">
      <c r="A12" s="3" t="n">
        <v>1240</v>
      </c>
      <c r="B12" s="9" t="n">
        <f aca="false">COUNTIF(GivenData!B$2:B1000,A12)</f>
        <v>10</v>
      </c>
      <c r="C12" s="9" t="n">
        <f aca="false">SUMIF(GivenData!B$2:B1000,A12,GivenData!D$2:D1000)</f>
        <v>1550</v>
      </c>
    </row>
    <row r="13" customFormat="false" ht="15.75" hidden="false" customHeight="false" outlineLevel="0" collapsed="false">
      <c r="A13" s="3" t="n">
        <v>1241</v>
      </c>
      <c r="B13" s="9" t="n">
        <f aca="false">COUNTIF(GivenData!B$2:B1000,A13)</f>
        <v>10</v>
      </c>
      <c r="C13" s="9" t="n">
        <f aca="false">SUMIF(GivenData!B$2:B1000,A13,GivenData!D$2:D1000)</f>
        <v>1650</v>
      </c>
    </row>
    <row r="14" customFormat="false" ht="15.75" hidden="false" customHeight="false" outlineLevel="0" collapsed="false">
      <c r="A14" s="3" t="n">
        <v>1242</v>
      </c>
      <c r="B14" s="9" t="n">
        <f aca="false">COUNTIF(GivenData!B$2:B1000,A14)</f>
        <v>9</v>
      </c>
      <c r="C14" s="9" t="n">
        <f aca="false">SUMIF(GivenData!B$2:B1000,A14,GivenData!D$2:D1000)</f>
        <v>1100</v>
      </c>
    </row>
    <row r="15" customFormat="false" ht="15.75" hidden="false" customHeight="false" outlineLevel="0" collapsed="false">
      <c r="A15" s="3" t="n">
        <v>1243</v>
      </c>
      <c r="B15" s="9" t="n">
        <f aca="false">COUNTIF(GivenData!B$2:B1000,A15)</f>
        <v>10</v>
      </c>
      <c r="C15" s="9" t="n">
        <f aca="false">SUMIF(GivenData!B$2:B1000,A15,GivenData!D$2:D1000)</f>
        <v>900</v>
      </c>
    </row>
    <row r="16" customFormat="false" ht="15.75" hidden="false" customHeight="false" outlineLevel="0" collapsed="false">
      <c r="A16" s="3" t="n">
        <v>1244</v>
      </c>
      <c r="B16" s="9" t="n">
        <f aca="false">COUNTIF(GivenData!B$2:B1000,A16)</f>
        <v>10</v>
      </c>
      <c r="C16" s="9" t="n">
        <f aca="false">SUMIF(GivenData!B$2:B1000,A16,GivenData!D$2:D1000)</f>
        <v>1400</v>
      </c>
      <c r="F16" s="19"/>
    </row>
    <row r="17" customFormat="false" ht="15.75" hidden="false" customHeight="false" outlineLevel="0" collapsed="false">
      <c r="A17" s="3" t="n">
        <v>1245</v>
      </c>
      <c r="B17" s="9" t="n">
        <f aca="false">COUNTIF(GivenData!B$2:B1000,A17)</f>
        <v>10</v>
      </c>
      <c r="C17" s="9" t="n">
        <f aca="false">SUMIF(GivenData!B$2:B1000,A17,GivenData!D$2:D1000)</f>
        <v>1500</v>
      </c>
    </row>
    <row r="18" customFormat="false" ht="15.75" hidden="false" customHeight="false" outlineLevel="0" collapsed="false">
      <c r="A18" s="3" t="n">
        <v>1246</v>
      </c>
      <c r="B18" s="9" t="n">
        <f aca="false">COUNTIF(GivenData!B$2:B1000,A18)</f>
        <v>10</v>
      </c>
      <c r="C18" s="9" t="n">
        <f aca="false">SUMIF(GivenData!B$2:B1000,A18,GivenData!D$2:D1000)</f>
        <v>1050</v>
      </c>
    </row>
    <row r="19" customFormat="false" ht="15.75" hidden="false" customHeight="false" outlineLevel="0" collapsed="false">
      <c r="A19" s="3" t="n">
        <v>1247</v>
      </c>
      <c r="B19" s="9" t="n">
        <f aca="false">COUNTIF(GivenData!B$2:B1000,A19)</f>
        <v>9</v>
      </c>
      <c r="C19" s="9" t="n">
        <f aca="false">SUMIF(GivenData!B$2:B1000,A19,GivenData!D$2:D1000)</f>
        <v>1050</v>
      </c>
    </row>
    <row r="20" customFormat="false" ht="15.75" hidden="false" customHeight="false" outlineLevel="0" collapsed="false">
      <c r="A20" s="3" t="n">
        <v>1248</v>
      </c>
      <c r="B20" s="9" t="n">
        <f aca="false">COUNTIF(GivenData!B$2:B1000,A20)</f>
        <v>10</v>
      </c>
      <c r="C20" s="9" t="n">
        <f aca="false">SUMIF(GivenData!B$2:B1000,A20,GivenData!D$2:D1000)</f>
        <v>1500</v>
      </c>
    </row>
    <row r="21" customFormat="false" ht="15.75" hidden="false" customHeight="false" outlineLevel="0" collapsed="false">
      <c r="A21" s="3" t="n">
        <v>1249</v>
      </c>
      <c r="B21" s="9" t="n">
        <f aca="false">COUNTIF(GivenData!B$2:B1000,A21)</f>
        <v>10</v>
      </c>
      <c r="C21" s="9" t="n">
        <f aca="false">SUMIF(GivenData!B$2:B1000,A21,GivenData!D$2:D1000)</f>
        <v>1350</v>
      </c>
    </row>
    <row r="22" customFormat="false" ht="15.75" hidden="false" customHeight="false" outlineLevel="0" collapsed="false">
      <c r="A22" s="3" t="n">
        <v>2345</v>
      </c>
      <c r="B22" s="9" t="n">
        <f aca="false">COUNTIF(GivenData!B$2:B1000,A22)</f>
        <v>5</v>
      </c>
      <c r="C22" s="9" t="n">
        <f aca="false">SUMIF(GivenData!B$2:B1000,A22,GivenData!D$2:D1000)</f>
        <v>330</v>
      </c>
    </row>
    <row r="23" customFormat="false" ht="15.75" hidden="false" customHeight="false" outlineLevel="0" collapsed="false">
      <c r="A23" s="3" t="n">
        <v>2346</v>
      </c>
      <c r="B23" s="9" t="n">
        <f aca="false">COUNTIF(GivenData!B$2:B1000,A23)</f>
        <v>5</v>
      </c>
      <c r="C23" s="9" t="n">
        <f aca="false">SUMIF(GivenData!B$2:B1000,A23,GivenData!D$2:D1000)</f>
        <v>180</v>
      </c>
    </row>
    <row r="24" customFormat="false" ht="15.75" hidden="false" customHeight="false" outlineLevel="0" collapsed="false">
      <c r="A24" s="3" t="n">
        <v>2347</v>
      </c>
      <c r="B24" s="9" t="n">
        <f aca="false">COUNTIF(GivenData!B$2:B1000,A24)</f>
        <v>4</v>
      </c>
      <c r="C24" s="9" t="n">
        <f aca="false">SUMIF(GivenData!B$2:B1000,A24,GivenData!D$2:D1000)</f>
        <v>150</v>
      </c>
    </row>
    <row r="25" customFormat="false" ht="15.75" hidden="false" customHeight="false" outlineLevel="0" collapsed="false">
      <c r="A25" s="3" t="n">
        <v>2348</v>
      </c>
      <c r="B25" s="9" t="n">
        <f aca="false">COUNTIF(GivenData!B$2:B1000,A25)</f>
        <v>4</v>
      </c>
      <c r="C25" s="9" t="n">
        <f aca="false">SUMIF(GivenData!B$2:B1000,A25,GivenData!D$2:D1000)</f>
        <v>120</v>
      </c>
    </row>
    <row r="26" customFormat="false" ht="15.75" hidden="false" customHeight="false" outlineLevel="0" collapsed="false">
      <c r="A26" s="3" t="n">
        <v>2349</v>
      </c>
      <c r="B26" s="9" t="n">
        <f aca="false">COUNTIF(GivenData!B$2:B1000,A26)</f>
        <v>4</v>
      </c>
      <c r="C26" s="9" t="n">
        <f aca="false">SUMIF(GivenData!B$2:B1000,A26,GivenData!D$2:D1000)</f>
        <v>210</v>
      </c>
    </row>
    <row r="27" customFormat="false" ht="15.75" hidden="false" customHeight="false" outlineLevel="0" collapsed="false">
      <c r="A27" s="3" t="n">
        <v>2350</v>
      </c>
      <c r="B27" s="9" t="n">
        <f aca="false">COUNTIF(GivenData!B$2:B1000,A27)</f>
        <v>4</v>
      </c>
      <c r="C27" s="9" t="n">
        <f aca="false">SUMIF(GivenData!B$2:B1000,A27,GivenData!D$2:D1000)</f>
        <v>180</v>
      </c>
    </row>
    <row r="28" customFormat="false" ht="15.75" hidden="false" customHeight="false" outlineLevel="0" collapsed="false">
      <c r="A28" s="3" t="n">
        <v>2351</v>
      </c>
      <c r="B28" s="9" t="n">
        <f aca="false">COUNTIF(GivenData!B$2:B1000,A28)</f>
        <v>4</v>
      </c>
      <c r="C28" s="9" t="n">
        <f aca="false">SUMIF(GivenData!B$2:B1000,A28,GivenData!D$2:D1000)</f>
        <v>145</v>
      </c>
    </row>
    <row r="29" customFormat="false" ht="15.75" hidden="false" customHeight="false" outlineLevel="0" collapsed="false">
      <c r="A29" s="3" t="n">
        <v>2352</v>
      </c>
      <c r="B29" s="9" t="n">
        <f aca="false">COUNTIF(GivenData!B$2:B1000,A29)</f>
        <v>4</v>
      </c>
      <c r="C29" s="9" t="n">
        <f aca="false">SUMIF(GivenData!B$2:B1000,A29,GivenData!D$2:D1000)</f>
        <v>210</v>
      </c>
    </row>
    <row r="30" customFormat="false" ht="15.75" hidden="false" customHeight="false" outlineLevel="0" collapsed="false">
      <c r="A30" s="3" t="n">
        <v>2353</v>
      </c>
      <c r="B30" s="9" t="n">
        <f aca="false">COUNTIF(GivenData!B$2:B1000,A30)</f>
        <v>4</v>
      </c>
      <c r="C30" s="9" t="n">
        <f aca="false">SUMIF(GivenData!B$2:B1000,A30,GivenData!D$2:D1000)</f>
        <v>220</v>
      </c>
    </row>
    <row r="31" customFormat="false" ht="15.75" hidden="false" customHeight="false" outlineLevel="0" collapsed="false">
      <c r="A31" s="3" t="n">
        <v>2354</v>
      </c>
      <c r="B31" s="9" t="n">
        <f aca="false">COUNTIF(GivenData!B$2:B1000,A31)</f>
        <v>4</v>
      </c>
      <c r="C31" s="9" t="n">
        <f aca="false">SUMIF(GivenData!B$2:B1000,A31,GivenData!D$2:D1000)</f>
        <v>220</v>
      </c>
    </row>
    <row r="32" customFormat="false" ht="15.75" hidden="false" customHeight="false" outlineLevel="0" collapsed="false">
      <c r="A32" s="3" t="n">
        <v>3456</v>
      </c>
      <c r="B32" s="9" t="n">
        <f aca="false">COUNTIF(GivenData!B$2:B1000,A32)</f>
        <v>8</v>
      </c>
      <c r="C32" s="9" t="n">
        <f aca="false">SUMIF(GivenData!B$2:B1000,A32,GivenData!D$2:D1000)</f>
        <v>750</v>
      </c>
    </row>
    <row r="33" customFormat="false" ht="15.75" hidden="false" customHeight="false" outlineLevel="0" collapsed="false">
      <c r="A33" s="3" t="n">
        <v>3457</v>
      </c>
      <c r="B33" s="9" t="n">
        <f aca="false">COUNTIF(GivenData!B$2:B1000,A33)</f>
        <v>8</v>
      </c>
      <c r="C33" s="9" t="n">
        <f aca="false">SUMIF(GivenData!B$2:B1000,A33,GivenData!D$2:D1000)</f>
        <v>1020</v>
      </c>
    </row>
    <row r="34" customFormat="false" ht="15.75" hidden="false" customHeight="false" outlineLevel="0" collapsed="false">
      <c r="A34" s="3" t="n">
        <v>3458</v>
      </c>
      <c r="B34" s="9" t="n">
        <f aca="false">COUNTIF(GivenData!B$2:B1000,A34)</f>
        <v>8</v>
      </c>
      <c r="C34" s="9" t="n">
        <f aca="false">SUMIF(GivenData!B$2:B1000,A34,GivenData!D$2:D1000)</f>
        <v>1160</v>
      </c>
    </row>
    <row r="35" customFormat="false" ht="15.75" hidden="false" customHeight="false" outlineLevel="0" collapsed="false">
      <c r="A35" s="3" t="n">
        <v>3459</v>
      </c>
      <c r="B35" s="9" t="n">
        <f aca="false">COUNTIF(GivenData!B$2:B1000,A35)</f>
        <v>9</v>
      </c>
      <c r="C35" s="9" t="n">
        <f aca="false">SUMIF(GivenData!B$2:B1000,A35,GivenData!D$2:D1000)</f>
        <v>990</v>
      </c>
    </row>
    <row r="36" customFormat="false" ht="15.75" hidden="false" customHeight="false" outlineLevel="0" collapsed="false">
      <c r="A36" s="3" t="n">
        <v>3460</v>
      </c>
      <c r="B36" s="9" t="n">
        <f aca="false">COUNTIF(GivenData!B$2:B1000,A36)</f>
        <v>9</v>
      </c>
      <c r="C36" s="9" t="n">
        <f aca="false">SUMIF(GivenData!B$2:B1000,A36,GivenData!D$2:D1000)</f>
        <v>940</v>
      </c>
    </row>
    <row r="37" customFormat="false" ht="15.75" hidden="false" customHeight="false" outlineLevel="0" collapsed="false">
      <c r="A37" s="3" t="n">
        <v>3461</v>
      </c>
      <c r="B37" s="9" t="n">
        <f aca="false">COUNTIF(GivenData!B$2:B1000,A37)</f>
        <v>9</v>
      </c>
      <c r="C37" s="9" t="n">
        <f aca="false">SUMIF(GivenData!B$2:B1000,A37,GivenData!D$2:D1000)</f>
        <v>1170</v>
      </c>
    </row>
    <row r="38" customFormat="false" ht="15.75" hidden="false" customHeight="false" outlineLevel="0" collapsed="false">
      <c r="A38" s="3" t="n">
        <v>3462</v>
      </c>
      <c r="B38" s="9" t="n">
        <f aca="false">COUNTIF(GivenData!B$2:B1000,A38)</f>
        <v>9</v>
      </c>
      <c r="C38" s="9" t="n">
        <f aca="false">SUMIF(GivenData!B$2:B1000,A38,GivenData!D$2:D1000)</f>
        <v>800</v>
      </c>
    </row>
    <row r="39" customFormat="false" ht="15.75" hidden="false" customHeight="false" outlineLevel="0" collapsed="false">
      <c r="A39" s="3" t="n">
        <v>3463</v>
      </c>
      <c r="B39" s="9" t="n">
        <f aca="false">COUNTIF(GivenData!B$2:B1000,A39)</f>
        <v>9</v>
      </c>
      <c r="C39" s="9" t="n">
        <f aca="false">SUMIF(GivenData!B$2:B1000,A39,GivenData!D$2:D1000)</f>
        <v>880</v>
      </c>
    </row>
    <row r="40" customFormat="false" ht="15.75" hidden="false" customHeight="false" outlineLevel="0" collapsed="false">
      <c r="A40" s="3" t="n">
        <v>3464</v>
      </c>
      <c r="B40" s="9" t="n">
        <f aca="false">COUNTIF(GivenData!B$2:B1000,A40)</f>
        <v>9</v>
      </c>
      <c r="C40" s="9" t="n">
        <f aca="false">SUMIF(GivenData!B$2:B1000,A40,GivenData!D$2:D1000)</f>
        <v>1010</v>
      </c>
    </row>
    <row r="41" customFormat="false" ht="15.75" hidden="false" customHeight="false" outlineLevel="0" collapsed="false">
      <c r="A41" s="3" t="n">
        <v>3465</v>
      </c>
      <c r="B41" s="9" t="n">
        <f aca="false">COUNTIF(GivenData!B$2:B1000,A41)</f>
        <v>10</v>
      </c>
      <c r="C41" s="9" t="n">
        <f aca="false">SUMIF(GivenData!B$2:B1000,A41,GivenData!D$2:D1000)</f>
        <v>1100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lv-LV</dc:language>
  <cp:lastModifiedBy/>
  <dcterms:modified xsi:type="dcterms:W3CDTF">2023-11-03T18:36:15Z</dcterms:modified>
  <cp:revision>4</cp:revision>
  <dc:subject/>
  <dc:title/>
</cp:coreProperties>
</file>